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C:\Users\beth.askham\Desktop\"/>
    </mc:Choice>
  </mc:AlternateContent>
  <xr:revisionPtr revIDLastSave="0" documentId="8_{CD930504-AD7F-4566-B276-AFEEBDB517E9}" xr6:coauthVersionLast="31" xr6:coauthVersionMax="31" xr10:uidLastSave="{00000000-0000-0000-0000-000000000000}"/>
  <bookViews>
    <workbookView xWindow="0" yWindow="0" windowWidth="20616" windowHeight="11640" tabRatio="747" xr2:uid="{00000000-000D-0000-FFFF-FFFF00000000}"/>
  </bookViews>
  <sheets>
    <sheet name="Scoring Default Assessment Tree" sheetId="15" r:id="rId1"/>
    <sheet name="Scoring Bivalves HAC" sheetId="7" r:id="rId2"/>
    <sheet name="Scoring Bivalves CAG" sheetId="14" r:id="rId3"/>
    <sheet name="Scoring Salmon" sheetId="13" r:id="rId4"/>
    <sheet name="Validation" sheetId="3" state="hidden" r:id="rId5"/>
    <sheet name="Version control and copyright" sheetId="2" r:id="rId6"/>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34" i="13" l="1"/>
  <c r="O4" i="14" l="1"/>
  <c r="L10" i="14" s="1"/>
  <c r="L31" i="15"/>
  <c r="O31" i="15" s="1"/>
  <c r="P31" i="15" s="1"/>
  <c r="L30" i="15"/>
  <c r="O30" i="15" s="1"/>
  <c r="P30" i="15" s="1"/>
  <c r="L29" i="15"/>
  <c r="O29" i="15" s="1"/>
  <c r="P29" i="15" s="1"/>
  <c r="L28" i="15"/>
  <c r="O28" i="15" s="1"/>
  <c r="P28" i="15" s="1"/>
  <c r="L27" i="15"/>
  <c r="O27" i="15" s="1"/>
  <c r="P27" i="15" s="1"/>
  <c r="L26" i="15"/>
  <c r="O26" i="15" s="1"/>
  <c r="P26" i="15" s="1"/>
  <c r="L25" i="15"/>
  <c r="O25" i="15" s="1"/>
  <c r="P25" i="15" s="1"/>
  <c r="L24" i="15"/>
  <c r="O24" i="15" s="1"/>
  <c r="P24" i="15" s="1"/>
  <c r="L23" i="15"/>
  <c r="O23" i="15" s="1"/>
  <c r="P23" i="15" s="1"/>
  <c r="L22" i="15"/>
  <c r="O22" i="15" s="1"/>
  <c r="P22" i="15" s="1"/>
  <c r="L21" i="15"/>
  <c r="O21" i="15" s="1"/>
  <c r="P21" i="15" s="1"/>
  <c r="L20" i="15"/>
  <c r="O20" i="15" s="1"/>
  <c r="P20" i="15" s="1"/>
  <c r="L19" i="15"/>
  <c r="O19" i="15" s="1"/>
  <c r="P19" i="15" s="1"/>
  <c r="L18" i="15"/>
  <c r="O18" i="15" s="1"/>
  <c r="P18" i="15" s="1"/>
  <c r="L17" i="15"/>
  <c r="O17" i="15" s="1"/>
  <c r="P17" i="15" s="1"/>
  <c r="L16" i="15"/>
  <c r="O16" i="15" s="1"/>
  <c r="P16" i="15" s="1"/>
  <c r="L15" i="15"/>
  <c r="O15" i="15" s="1"/>
  <c r="P15" i="15" s="1"/>
  <c r="L14" i="15"/>
  <c r="O14" i="15" s="1"/>
  <c r="P14" i="15" s="1"/>
  <c r="L13" i="15"/>
  <c r="O13" i="15" s="1"/>
  <c r="P13" i="15" s="1"/>
  <c r="L12" i="15"/>
  <c r="O12" i="15" s="1"/>
  <c r="P12" i="15" s="1"/>
  <c r="L11" i="15"/>
  <c r="O11" i="15" s="1"/>
  <c r="P11" i="15" s="1"/>
  <c r="L10" i="15"/>
  <c r="O10" i="15" s="1"/>
  <c r="P10" i="15" s="1"/>
  <c r="I6" i="15"/>
  <c r="O8" i="15" s="1"/>
  <c r="P8" i="15" s="1"/>
  <c r="L5" i="15"/>
  <c r="L4" i="15"/>
  <c r="I4" i="15"/>
  <c r="I11" i="14"/>
  <c r="I14" i="14"/>
  <c r="L35" i="14"/>
  <c r="P35" i="14" s="1"/>
  <c r="Q35" i="14" s="1"/>
  <c r="L34" i="14"/>
  <c r="P34" i="14" s="1"/>
  <c r="Q34" i="14" s="1"/>
  <c r="L33" i="14"/>
  <c r="P33" i="14" s="1"/>
  <c r="Q33" i="14" s="1"/>
  <c r="L32" i="14"/>
  <c r="P32" i="14" s="1"/>
  <c r="Q32" i="14" s="1"/>
  <c r="L31" i="14"/>
  <c r="P31" i="14" s="1"/>
  <c r="Q31" i="14" s="1"/>
  <c r="L30" i="14"/>
  <c r="P30" i="14" s="1"/>
  <c r="Q30" i="14" s="1"/>
  <c r="L29" i="14"/>
  <c r="P29" i="14" s="1"/>
  <c r="Q29" i="14" s="1"/>
  <c r="L28" i="14"/>
  <c r="L27" i="14"/>
  <c r="L26" i="14"/>
  <c r="I26" i="14"/>
  <c r="L25" i="14"/>
  <c r="L24" i="14"/>
  <c r="L23" i="14"/>
  <c r="I23" i="14"/>
  <c r="L22" i="14"/>
  <c r="L21" i="14"/>
  <c r="L20" i="14"/>
  <c r="I20" i="14"/>
  <c r="L19" i="14"/>
  <c r="L18" i="14"/>
  <c r="L17" i="14"/>
  <c r="I17" i="14"/>
  <c r="L12" i="13"/>
  <c r="P12" i="13" s="1"/>
  <c r="Q12" i="13" s="1"/>
  <c r="L11" i="13"/>
  <c r="P11" i="13" s="1"/>
  <c r="Q11" i="13" s="1"/>
  <c r="L10" i="13"/>
  <c r="P10" i="13" s="1"/>
  <c r="Q10" i="13" s="1"/>
  <c r="P34" i="13"/>
  <c r="Q34" i="13" s="1"/>
  <c r="L33" i="13"/>
  <c r="P33" i="13" s="1"/>
  <c r="Q33" i="13" s="1"/>
  <c r="L32" i="13"/>
  <c r="P32" i="13" s="1"/>
  <c r="Q32" i="13" s="1"/>
  <c r="L31" i="13"/>
  <c r="P31" i="13" s="1"/>
  <c r="Q31" i="13" s="1"/>
  <c r="L30" i="13"/>
  <c r="P30" i="13" s="1"/>
  <c r="Q30" i="13" s="1"/>
  <c r="L29" i="13"/>
  <c r="P29" i="13" s="1"/>
  <c r="Q29" i="13" s="1"/>
  <c r="L28" i="13"/>
  <c r="P28" i="13" s="1"/>
  <c r="Q28" i="13" s="1"/>
  <c r="L27" i="13"/>
  <c r="P27" i="13" s="1"/>
  <c r="Q27" i="13" s="1"/>
  <c r="L26" i="13"/>
  <c r="P26" i="13" s="1"/>
  <c r="Q26" i="13" s="1"/>
  <c r="L25" i="13"/>
  <c r="P25" i="13" s="1"/>
  <c r="Q25" i="13" s="1"/>
  <c r="L24" i="13"/>
  <c r="P24" i="13" s="1"/>
  <c r="Q24" i="13" s="1"/>
  <c r="L23" i="13"/>
  <c r="P23" i="13" s="1"/>
  <c r="Q23" i="13" s="1"/>
  <c r="L22" i="13"/>
  <c r="P22" i="13" s="1"/>
  <c r="Q22" i="13" s="1"/>
  <c r="L21" i="13"/>
  <c r="P21" i="13" s="1"/>
  <c r="Q21" i="13" s="1"/>
  <c r="L20" i="13"/>
  <c r="P20" i="13" s="1"/>
  <c r="Q20" i="13" s="1"/>
  <c r="L19" i="13"/>
  <c r="P19" i="13" s="1"/>
  <c r="Q19" i="13" s="1"/>
  <c r="L18" i="13"/>
  <c r="P18" i="13" s="1"/>
  <c r="Q18" i="13" s="1"/>
  <c r="L17" i="13"/>
  <c r="P17" i="13" s="1"/>
  <c r="Q17" i="13" s="1"/>
  <c r="L16" i="13"/>
  <c r="P16" i="13" s="1"/>
  <c r="Q16" i="13" s="1"/>
  <c r="L15" i="13"/>
  <c r="P15" i="13" s="1"/>
  <c r="Q15" i="13" s="1"/>
  <c r="L14" i="13"/>
  <c r="P14" i="13" s="1"/>
  <c r="Q14" i="13" s="1"/>
  <c r="L13" i="13"/>
  <c r="P13" i="13" s="1"/>
  <c r="Q13" i="13" s="1"/>
  <c r="P8" i="13"/>
  <c r="Q8" i="13" s="1"/>
  <c r="P6" i="13"/>
  <c r="Q6" i="13" s="1"/>
  <c r="P9" i="13"/>
  <c r="Q9" i="13" s="1"/>
  <c r="L5" i="13"/>
  <c r="L4" i="13"/>
  <c r="P4" i="13" s="1"/>
  <c r="Q4" i="13" s="1"/>
  <c r="M36" i="15" l="1"/>
  <c r="M35" i="15"/>
  <c r="L16" i="14"/>
  <c r="P16" i="14" s="1"/>
  <c r="Q16" i="14" s="1"/>
  <c r="M38" i="13"/>
  <c r="M39" i="13"/>
  <c r="O5" i="15"/>
  <c r="P5" i="15" s="1"/>
  <c r="O4" i="15"/>
  <c r="P4" i="15" s="1"/>
  <c r="O7" i="15"/>
  <c r="P7" i="15" s="1"/>
  <c r="O9" i="15"/>
  <c r="P9" i="15" s="1"/>
  <c r="O6" i="15"/>
  <c r="P6" i="15" s="1"/>
  <c r="M40" i="14"/>
  <c r="L14" i="14"/>
  <c r="P14" i="14" s="1"/>
  <c r="Q14" i="14" s="1"/>
  <c r="L15" i="14"/>
  <c r="P15" i="14" s="1"/>
  <c r="Q15" i="14" s="1"/>
  <c r="L4" i="14"/>
  <c r="L5" i="14"/>
  <c r="L6" i="14"/>
  <c r="L7" i="14"/>
  <c r="L8" i="14"/>
  <c r="I4" i="14"/>
  <c r="L9" i="14"/>
  <c r="I7" i="14"/>
  <c r="P10" i="14" s="1"/>
  <c r="Q10" i="14" s="1"/>
  <c r="P17" i="14"/>
  <c r="Q17" i="14" s="1"/>
  <c r="P22" i="14"/>
  <c r="Q22" i="14" s="1"/>
  <c r="P27" i="14"/>
  <c r="Q27" i="14" s="1"/>
  <c r="P23" i="14"/>
  <c r="Q23" i="14" s="1"/>
  <c r="P28" i="14"/>
  <c r="Q28" i="14" s="1"/>
  <c r="P18" i="14"/>
  <c r="Q18" i="14" s="1"/>
  <c r="P20" i="14"/>
  <c r="Q20" i="14" s="1"/>
  <c r="P21" i="14"/>
  <c r="Q21" i="14" s="1"/>
  <c r="P24" i="14"/>
  <c r="Q24" i="14" s="1"/>
  <c r="P26" i="14"/>
  <c r="Q26" i="14" s="1"/>
  <c r="P19" i="14"/>
  <c r="Q19" i="14" s="1"/>
  <c r="P25" i="14"/>
  <c r="Q25" i="14" s="1"/>
  <c r="P5" i="13"/>
  <c r="Q5" i="13" s="1"/>
  <c r="P7" i="13"/>
  <c r="Q7" i="13" s="1"/>
  <c r="M34" i="15" l="1"/>
  <c r="M37" i="13"/>
  <c r="P6" i="14"/>
  <c r="Q6" i="14" s="1"/>
  <c r="P8" i="14"/>
  <c r="Q8" i="14" s="1"/>
  <c r="P4" i="14"/>
  <c r="Q4" i="14" s="1"/>
  <c r="P7" i="14"/>
  <c r="Q7" i="14" s="1"/>
  <c r="P9" i="14"/>
  <c r="Q9" i="14" s="1"/>
  <c r="P5" i="14"/>
  <c r="Q5" i="14" s="1"/>
  <c r="M38" i="14" l="1"/>
  <c r="L5" i="7" l="1"/>
  <c r="L12" i="7" l="1"/>
  <c r="L11" i="7"/>
  <c r="L10" i="7"/>
  <c r="L9" i="7"/>
  <c r="L8" i="7"/>
  <c r="L7" i="7"/>
  <c r="L6" i="7"/>
  <c r="L4" i="7"/>
  <c r="L13" i="7"/>
  <c r="P13" i="7" s="1"/>
  <c r="Q13" i="7" s="1"/>
  <c r="L34" i="7"/>
  <c r="P34" i="7" s="1"/>
  <c r="Q34" i="7" s="1"/>
  <c r="L33" i="7"/>
  <c r="P33" i="7" s="1"/>
  <c r="Q33" i="7" s="1"/>
  <c r="L32" i="7"/>
  <c r="P32" i="7" s="1"/>
  <c r="Q32" i="7" s="1"/>
  <c r="L31" i="7"/>
  <c r="P31" i="7" s="1"/>
  <c r="Q31" i="7" s="1"/>
  <c r="L30" i="7"/>
  <c r="P30" i="7" s="1"/>
  <c r="Q30" i="7" s="1"/>
  <c r="L29" i="7"/>
  <c r="P29" i="7" s="1"/>
  <c r="Q29" i="7" s="1"/>
  <c r="L28" i="7"/>
  <c r="P28" i="7" s="1"/>
  <c r="Q28" i="7" s="1"/>
  <c r="L27" i="7"/>
  <c r="P27" i="7" s="1"/>
  <c r="Q27" i="7" s="1"/>
  <c r="L26" i="7"/>
  <c r="P26" i="7" s="1"/>
  <c r="Q26" i="7" s="1"/>
  <c r="L25" i="7"/>
  <c r="P25" i="7" s="1"/>
  <c r="Q25" i="7" s="1"/>
  <c r="L24" i="7"/>
  <c r="P24" i="7" s="1"/>
  <c r="Q24" i="7" s="1"/>
  <c r="L23" i="7"/>
  <c r="P23" i="7" s="1"/>
  <c r="Q23" i="7" s="1"/>
  <c r="L22" i="7"/>
  <c r="P22" i="7" s="1"/>
  <c r="Q22" i="7" s="1"/>
  <c r="L21" i="7"/>
  <c r="P21" i="7" s="1"/>
  <c r="Q21" i="7" s="1"/>
  <c r="L20" i="7"/>
  <c r="P20" i="7" s="1"/>
  <c r="Q20" i="7" s="1"/>
  <c r="L19" i="7"/>
  <c r="P19" i="7" s="1"/>
  <c r="Q19" i="7" s="1"/>
  <c r="L18" i="7"/>
  <c r="P18" i="7" s="1"/>
  <c r="Q18" i="7" s="1"/>
  <c r="L17" i="7"/>
  <c r="P17" i="7" s="1"/>
  <c r="Q17" i="7" s="1"/>
  <c r="L16" i="7"/>
  <c r="P16" i="7" s="1"/>
  <c r="Q16" i="7" s="1"/>
  <c r="L15" i="7"/>
  <c r="P15" i="7" s="1"/>
  <c r="Q15" i="7" s="1"/>
  <c r="L14" i="7"/>
  <c r="P14" i="7" s="1"/>
  <c r="Q14" i="7" s="1"/>
  <c r="I7" i="7"/>
  <c r="I4" i="7"/>
  <c r="P5" i="7" s="1"/>
  <c r="Q5" i="7" s="1"/>
  <c r="P9" i="7" l="1"/>
  <c r="Q9" i="7" s="1"/>
  <c r="P12" i="7"/>
  <c r="Q12" i="7" s="1"/>
  <c r="P6" i="7"/>
  <c r="Q6" i="7" s="1"/>
  <c r="P11" i="7"/>
  <c r="Q11" i="7" s="1"/>
  <c r="P4" i="7"/>
  <c r="Q4" i="7" s="1"/>
  <c r="M39" i="7"/>
  <c r="M38" i="7"/>
  <c r="P8" i="7"/>
  <c r="Q8" i="7" s="1"/>
  <c r="P10" i="7"/>
  <c r="Q10" i="7" s="1"/>
  <c r="P7" i="7"/>
  <c r="Q7" i="7" s="1"/>
  <c r="M37" i="7" l="1"/>
  <c r="L12" i="14"/>
  <c r="P12" i="14" s="1"/>
  <c r="Q12" i="14" s="1"/>
  <c r="L13" i="14"/>
  <c r="P13" i="14" s="1"/>
  <c r="Q13" i="14" s="1"/>
  <c r="L11" i="14"/>
  <c r="P11" i="14" s="1"/>
  <c r="Q11" i="14" s="1"/>
  <c r="M39" i="1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Sergio Cansado</author>
  </authors>
  <commentList>
    <comment ref="O4" authorId="0" shapeId="0" xr:uid="{00000000-0006-0000-0300-000002000000}">
      <text>
        <r>
          <rPr>
            <sz val="9"/>
            <color indexed="81"/>
            <rFont val="Arial"/>
            <family val="2"/>
          </rPr>
          <t>SB2.1.5 If there are translocations within an enhanced CAG bivalve fishery, Principle 1 PIs shall be scored in accordance with the RBF requirements.</t>
        </r>
      </text>
    </comment>
    <comment ref="C12" authorId="0" shapeId="0" xr:uid="{00000000-0006-0000-0300-000003000000}">
      <text>
        <r>
          <rPr>
            <sz val="8"/>
            <color indexed="81"/>
            <rFont val="Arial"/>
            <family val="2"/>
          </rPr>
          <t>SB2.1.2 Teams shall make an initial evaluation of whether there is evidence that an enhanced catch-and-grow (CAG) bivalve fishery negatively impacts the parent stock.</t>
        </r>
      </text>
    </comment>
    <comment ref="C13" authorId="0" shapeId="0" xr:uid="{00000000-0006-0000-0300-000004000000}">
      <text>
        <r>
          <rPr>
            <sz val="8"/>
            <color indexed="81"/>
            <rFont val="Arial"/>
            <family val="2"/>
          </rPr>
          <t>SB2.1.5.2 Enhanced CAG bivalve fisheries that involve translocations shall also be scored against the Genetic outcome PI 1.1.3.
SB3.1.4 If an enhanced CAG bivalve fishery in assessment involves the translocation of seed or adult shellfish, the assessment team shall score the fishery against the Translocation PISGs 2.6.1, 2.6.2, and 2.6.3.</t>
        </r>
      </text>
    </comment>
    <comment ref="C14" authorId="0" shapeId="0" xr:uid="{00000000-0006-0000-0300-000005000000}">
      <text>
        <r>
          <rPr>
            <sz val="8"/>
            <color indexed="81"/>
            <rFont val="Arial"/>
            <family val="2"/>
          </rPr>
          <t>SB2.1.4 If an enhanced CAG bivalve fishery does not involve translocations, and there is no evidence that it negatively impacts the parent stock, teams may choose not to score Principle 1</t>
        </r>
      </text>
    </comment>
    <comment ref="C15" authorId="0" shapeId="0" xr:uid="{00000000-0006-0000-0300-000006000000}">
      <text>
        <r>
          <rPr>
            <sz val="8"/>
            <color indexed="81"/>
            <rFont val="Arial"/>
            <family val="2"/>
          </rPr>
          <t>SB3.1.1 Enhanced CAG bivalve fisheries based solely on spat collection shall not be scored for the primary or secondary species PIs.
SB3.1.1.1 Enhanced CAG bivalve fisheries involving dredging for seed shall be scored against the primary or secondary species PIs as per the requirements found in Annex SA.</t>
        </r>
      </text>
    </comment>
  </commentList>
</comments>
</file>

<file path=xl/sharedStrings.xml><?xml version="1.0" encoding="utf-8"?>
<sst xmlns="http://schemas.openxmlformats.org/spreadsheetml/2006/main" count="405" uniqueCount="114">
  <si>
    <t>Component</t>
  </si>
  <si>
    <t>Performance Indicator (PI)</t>
  </si>
  <si>
    <t>Weight in Principle</t>
  </si>
  <si>
    <t>Score</t>
  </si>
  <si>
    <t>Contribution to Principle Score</t>
  </si>
  <si>
    <t>One</t>
  </si>
  <si>
    <t>Outcome</t>
  </si>
  <si>
    <t>1.1.1</t>
  </si>
  <si>
    <t>Stock status</t>
  </si>
  <si>
    <t>1.1.2</t>
  </si>
  <si>
    <t>Stock rebuilding</t>
  </si>
  <si>
    <t>Management</t>
  </si>
  <si>
    <t>1.2.1</t>
  </si>
  <si>
    <t>Harvest strategy</t>
  </si>
  <si>
    <t>1.2.2</t>
  </si>
  <si>
    <t>Harvest control rules &amp; tools</t>
  </si>
  <si>
    <t>1.2.3</t>
  </si>
  <si>
    <t>Information &amp; monitoring</t>
  </si>
  <si>
    <t>1.2.4</t>
  </si>
  <si>
    <t>Assessment of stock status</t>
  </si>
  <si>
    <t>Two</t>
  </si>
  <si>
    <t>2.1.1</t>
  </si>
  <si>
    <t>2.1.2</t>
  </si>
  <si>
    <t>Management strategy</t>
  </si>
  <si>
    <t>2.1.3</t>
  </si>
  <si>
    <t>Information/Monitoring</t>
  </si>
  <si>
    <t>2.2.1</t>
  </si>
  <si>
    <t>2.2.2</t>
  </si>
  <si>
    <t>2.2.3</t>
  </si>
  <si>
    <t>ETP species</t>
  </si>
  <si>
    <t>2.3.1</t>
  </si>
  <si>
    <t>2.3.2</t>
  </si>
  <si>
    <t>2.3.3</t>
  </si>
  <si>
    <t>Information strategy</t>
  </si>
  <si>
    <t>Habitats</t>
  </si>
  <si>
    <t>2.4.1</t>
  </si>
  <si>
    <t>2.4.2</t>
  </si>
  <si>
    <t>2.4.3</t>
  </si>
  <si>
    <t>Information</t>
  </si>
  <si>
    <t>Ecosystem</t>
  </si>
  <si>
    <t>2.5.1</t>
  </si>
  <si>
    <t>2.5.2</t>
  </si>
  <si>
    <t>2.5.3</t>
  </si>
  <si>
    <t>Three</t>
  </si>
  <si>
    <t>Governance and policy</t>
  </si>
  <si>
    <t>3.1.1</t>
  </si>
  <si>
    <t>Legal &amp;/or customary framework</t>
  </si>
  <si>
    <t>3.1.2</t>
  </si>
  <si>
    <t>Consultation, roles &amp; responsibilities</t>
  </si>
  <si>
    <t>3.1.3</t>
  </si>
  <si>
    <t>Long term objectives</t>
  </si>
  <si>
    <t>Fishery specific management system</t>
  </si>
  <si>
    <t>3.2.1</t>
  </si>
  <si>
    <t xml:space="preserve">Fishery specific objectives </t>
  </si>
  <si>
    <t>3.2.2</t>
  </si>
  <si>
    <t>Decision making processes</t>
  </si>
  <si>
    <t>3.2.3</t>
  </si>
  <si>
    <t>Compliance &amp; enforcement</t>
  </si>
  <si>
    <t>3.2.4</t>
  </si>
  <si>
    <t>Monitoring &amp; management performance evaluation</t>
  </si>
  <si>
    <t>Overall weighted Principle-level scores</t>
  </si>
  <si>
    <t>Principle 1 - Target species</t>
  </si>
  <si>
    <t xml:space="preserve">Principle 2 - Ecosystem </t>
  </si>
  <si>
    <t>Principle 3 - Management</t>
  </si>
  <si>
    <t>Primary species</t>
  </si>
  <si>
    <t>Secondary species</t>
  </si>
  <si>
    <t>Genetic outcome</t>
  </si>
  <si>
    <t>1.2.5</t>
  </si>
  <si>
    <t>1.2.6</t>
  </si>
  <si>
    <t>Genetic management</t>
  </si>
  <si>
    <t>Genetic Information</t>
  </si>
  <si>
    <t>2.6.1</t>
  </si>
  <si>
    <t>2.6.2</t>
  </si>
  <si>
    <t>2.6.3</t>
  </si>
  <si>
    <t>Translocation</t>
  </si>
  <si>
    <t>HAC</t>
  </si>
  <si>
    <t>CAG</t>
  </si>
  <si>
    <t>1.1.3</t>
  </si>
  <si>
    <t>Principle</t>
  </si>
  <si>
    <t>Notes:</t>
  </si>
  <si>
    <t xml:space="preserve">a. Is the stock rebuilding PI 1.1.2 triggered? </t>
  </si>
  <si>
    <t>d. Has the team choosen not to score Principle 1?</t>
  </si>
  <si>
    <t>e. Is it a CAG bivalve fisheries based solely on spat collection?</t>
  </si>
  <si>
    <t>a. Is the stock rebuilding PI 1.1.2 triggered?</t>
  </si>
  <si>
    <t>* Modifications to the default tree are shown in light-blue-shadded cells</t>
  </si>
  <si>
    <t>b. Is there evidence that the fishery negatively impacts the parent stock?</t>
  </si>
  <si>
    <t>c. Does the fishery involve the translocation of seed or adult shellfish?</t>
  </si>
  <si>
    <t>Enhancement</t>
  </si>
  <si>
    <t>1.3.1</t>
  </si>
  <si>
    <t>Enhancment Outcome</t>
  </si>
  <si>
    <t>1.3.2</t>
  </si>
  <si>
    <t>Enhancement Management</t>
  </si>
  <si>
    <t>1.3.3</t>
  </si>
  <si>
    <t>Enhancement Information</t>
  </si>
  <si>
    <t>* First, please complete (yes/no) question in the green-shadded cell below</t>
  </si>
  <si>
    <t>* Scores are to be entered in the green-shaded cells in column M</t>
  </si>
  <si>
    <t>* First, please complete (yes/no) questions in the green-shadded cells below</t>
  </si>
  <si>
    <t>* First, please complete (yes/no) question in the green-shaded cell below</t>
  </si>
  <si>
    <t>* Scores are to be entered in the shaded cells in column M</t>
  </si>
  <si>
    <t>Weight</t>
  </si>
  <si>
    <t>Default Assessment Tree (Annex SA)</t>
  </si>
  <si>
    <t>Salmon Fisheries (Annex SC)</t>
  </si>
  <si>
    <t>Enhanced Bivalves - Hatch and Catch (HAC)(Annex SB)</t>
  </si>
  <si>
    <t>Yes</t>
  </si>
  <si>
    <t>No</t>
  </si>
  <si>
    <t>Enhanced Bivalves - Catch and Grow (CAG)(Annex SB)</t>
  </si>
  <si>
    <t>Do not copy this table</t>
  </si>
  <si>
    <t>Copy table below to the MSC Reporting Template</t>
  </si>
  <si>
    <t>Version control</t>
  </si>
  <si>
    <t xml:space="preserve">Version  </t>
  </si>
  <si>
    <t>Date of publication</t>
  </si>
  <si>
    <t>Copyright notice</t>
  </si>
  <si>
    <t>The Marine Stewardship Council “MSC Fisheries Assessment Scoring Worksheets v3.0” and its content is copyright of “Marine Stewardship Council” - © “Marine Stewardship Council” 2018. All rights reserved.</t>
  </si>
  <si>
    <t xml:space="preserve">Fishery Assessment Scoring Worksheet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</si>
</sst>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0"/>
    <numFmt numFmtId="166" formatCode="&quot;£&quot;#,##0.00"/>
    <numFmt numFmtId="167" formatCode="[$-F800]dddd\,\ mmmm\ dd\,\ yyyy"/>
  </numFmts>
  <fonts count="15" x14ac:knownFonts="1">
    <font>
      <sz val="10"/>
      <color theme="1"/>
      <name val="Arial"/>
      <family val="2"/>
    </font>
    <font>
      <sz val="9"/>
      <name val="Arial"/>
      <family val="2"/>
    </font>
    <font>
      <sz val="9"/>
      <color theme="1"/>
      <name val="Arial"/>
      <family val="2"/>
    </font>
    <font>
      <b/>
      <sz val="9"/>
      <color theme="1"/>
      <name val="Arial"/>
      <family val="2"/>
    </font>
    <font>
      <sz val="10"/>
      <name val="Arial"/>
      <family val="2"/>
    </font>
    <font>
      <b/>
      <sz val="10"/>
      <name val="Arial"/>
      <family val="2"/>
    </font>
    <font>
      <b/>
      <sz val="10"/>
      <color theme="1"/>
      <name val="Arial"/>
      <family val="2"/>
    </font>
    <font>
      <sz val="10"/>
      <color theme="0"/>
      <name val="Arial"/>
      <family val="2"/>
    </font>
    <font>
      <b/>
      <sz val="14"/>
      <color theme="1"/>
      <name val="Arial"/>
      <family val="2"/>
    </font>
    <font>
      <sz val="8"/>
      <color indexed="81"/>
      <name val="Arial"/>
      <family val="2"/>
    </font>
    <font>
      <sz val="9"/>
      <color indexed="81"/>
      <name val="Arial"/>
      <family val="2"/>
    </font>
    <font>
      <sz val="10"/>
      <color theme="1"/>
      <name val="Arial"/>
      <family val="2"/>
    </font>
    <font>
      <sz val="11"/>
      <color theme="1"/>
      <name val="Calibri"/>
      <family val="2"/>
    </font>
    <font>
      <b/>
      <sz val="11"/>
      <color theme="1"/>
      <name val="Arial"/>
      <family val="2"/>
    </font>
    <font>
      <sz val="10"/>
      <color rgb="FF000000"/>
      <name val="Arial"/>
      <family val="2"/>
    </font>
  </fonts>
  <fills count="9">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E6EFF7"/>
        <bgColor indexed="64"/>
      </patternFill>
    </fill>
    <fill>
      <patternFill patternType="solid">
        <fgColor rgb="FFCCDFEE"/>
        <bgColor indexed="64"/>
      </patternFill>
    </fill>
    <fill>
      <patternFill patternType="solid">
        <fgColor rgb="FFCCE7DC"/>
        <bgColor indexed="64"/>
      </patternFill>
    </fill>
    <fill>
      <patternFill patternType="solid">
        <fgColor rgb="FFD9D9D9"/>
        <bgColor indexed="64"/>
      </patternFill>
    </fill>
    <fill>
      <patternFill patternType="solid">
        <fgColor rgb="FFF2F2F2"/>
        <bgColor indexed="64"/>
      </patternFill>
    </fill>
  </fills>
  <borders count="14">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top/>
      <bottom style="thin">
        <color theme="0" tint="-0.14999847407452621"/>
      </bottom>
      <diagonal/>
    </border>
    <border>
      <left style="medium">
        <color theme="0" tint="-0.14999847407452621"/>
      </left>
      <right/>
      <top style="medium">
        <color theme="0" tint="-0.14999847407452621"/>
      </top>
      <bottom/>
      <diagonal/>
    </border>
    <border>
      <left/>
      <right/>
      <top style="medium">
        <color theme="0" tint="-0.14999847407452621"/>
      </top>
      <bottom/>
      <diagonal/>
    </border>
    <border>
      <left/>
      <right style="medium">
        <color theme="0" tint="-0.14999847407452621"/>
      </right>
      <top style="medium">
        <color theme="0" tint="-0.14999847407452621"/>
      </top>
      <bottom/>
      <diagonal/>
    </border>
    <border>
      <left style="medium">
        <color theme="0" tint="-0.14999847407452621"/>
      </left>
      <right/>
      <top/>
      <bottom/>
      <diagonal/>
    </border>
    <border>
      <left/>
      <right style="medium">
        <color theme="0" tint="-0.14999847407452621"/>
      </right>
      <top/>
      <bottom/>
      <diagonal/>
    </border>
    <border>
      <left style="medium">
        <color theme="0" tint="-0.14999847407452621"/>
      </left>
      <right/>
      <top/>
      <bottom style="medium">
        <color theme="0" tint="-0.14999847407452621"/>
      </bottom>
      <diagonal/>
    </border>
    <border>
      <left/>
      <right/>
      <top/>
      <bottom style="medium">
        <color theme="0" tint="-0.14999847407452621"/>
      </bottom>
      <diagonal/>
    </border>
    <border>
      <left/>
      <right style="medium">
        <color theme="0" tint="-0.14999847407452621"/>
      </right>
      <top/>
      <bottom style="medium">
        <color theme="0" tint="-0.14999847407452621"/>
      </bottom>
      <diagonal/>
    </border>
    <border>
      <left style="thin">
        <color theme="0" tint="-0.14999847407452621"/>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medium">
        <color rgb="FFBFBFBF"/>
      </left>
      <right/>
      <top/>
      <bottom/>
      <diagonal/>
    </border>
  </borders>
  <cellStyleXfs count="1">
    <xf numFmtId="166" fontId="0" fillId="0" borderId="0">
      <alignment vertical="center"/>
    </xf>
  </cellStyleXfs>
  <cellXfs count="149">
    <xf numFmtId="166" fontId="0" fillId="0" borderId="0" xfId="0">
      <alignment vertical="center"/>
    </xf>
    <xf numFmtId="166" fontId="1" fillId="0" borderId="0" xfId="0" applyFont="1">
      <alignment vertical="center"/>
    </xf>
    <xf numFmtId="2" fontId="1" fillId="0" borderId="0" xfId="0" applyNumberFormat="1" applyFont="1" applyBorder="1">
      <alignment vertical="center"/>
    </xf>
    <xf numFmtId="166" fontId="0" fillId="0" borderId="0" xfId="0" applyBorder="1">
      <alignment vertical="center"/>
    </xf>
    <xf numFmtId="166" fontId="1" fillId="0" borderId="0" xfId="0" applyFont="1" applyBorder="1" applyAlignment="1">
      <alignment horizontal="center"/>
    </xf>
    <xf numFmtId="166" fontId="0" fillId="0" borderId="0" xfId="0" applyAlignment="1">
      <alignment horizontal="center"/>
    </xf>
    <xf numFmtId="166" fontId="0" fillId="0" borderId="0" xfId="0" applyAlignment="1">
      <alignment horizontal="center" vertical="center"/>
    </xf>
    <xf numFmtId="166" fontId="0" fillId="0" borderId="0" xfId="0" applyAlignment="1">
      <alignment horizontal="left" vertical="center"/>
    </xf>
    <xf numFmtId="166" fontId="1" fillId="0" borderId="0" xfId="0" applyFont="1" applyBorder="1" applyAlignment="1">
      <alignment horizontal="left" vertical="center"/>
    </xf>
    <xf numFmtId="166" fontId="2" fillId="0" borderId="0" xfId="0" applyFont="1" applyBorder="1" applyAlignment="1">
      <alignment vertical="center"/>
    </xf>
    <xf numFmtId="166" fontId="1" fillId="0" borderId="0" xfId="0" applyFont="1" applyBorder="1" applyAlignment="1">
      <alignment vertical="center"/>
    </xf>
    <xf numFmtId="1" fontId="1" fillId="0" borderId="0" xfId="0" applyNumberFormat="1" applyFont="1" applyFill="1" applyBorder="1" applyAlignment="1" applyProtection="1">
      <alignment horizontal="center" vertical="center"/>
      <protection locked="0"/>
    </xf>
    <xf numFmtId="166" fontId="1" fillId="0" borderId="0" xfId="0" applyFont="1" applyAlignment="1">
      <alignment horizontal="left" vertical="center"/>
    </xf>
    <xf numFmtId="166" fontId="1" fillId="0" borderId="0" xfId="0" applyFont="1" applyBorder="1" applyAlignment="1">
      <alignment horizontal="left" vertical="center"/>
    </xf>
    <xf numFmtId="166" fontId="0" fillId="0" borderId="0" xfId="0" applyBorder="1" applyAlignment="1">
      <alignment horizontal="left" vertical="center"/>
    </xf>
    <xf numFmtId="166" fontId="2" fillId="0" borderId="0" xfId="0" applyFont="1" applyBorder="1" applyAlignment="1">
      <alignment horizontal="left" vertical="center"/>
    </xf>
    <xf numFmtId="166" fontId="1" fillId="0" borderId="0" xfId="0" applyFont="1" applyFill="1">
      <alignment vertical="center"/>
    </xf>
    <xf numFmtId="166" fontId="0" fillId="0" borderId="0" xfId="0" applyFill="1">
      <alignment vertical="center"/>
    </xf>
    <xf numFmtId="166" fontId="1" fillId="0" borderId="0" xfId="0" applyFont="1" applyFill="1" applyBorder="1" applyAlignment="1">
      <alignment horizontal="center" vertical="center"/>
    </xf>
    <xf numFmtId="166" fontId="0" fillId="0" borderId="0" xfId="0" applyFill="1" applyBorder="1">
      <alignment vertical="center"/>
    </xf>
    <xf numFmtId="166" fontId="0" fillId="0" borderId="0" xfId="0" applyAlignment="1">
      <alignment vertical="center"/>
    </xf>
    <xf numFmtId="166" fontId="0" fillId="0" borderId="0" xfId="0" applyBorder="1" applyAlignment="1">
      <alignment vertical="center"/>
    </xf>
    <xf numFmtId="166" fontId="0" fillId="0" borderId="0" xfId="0" applyBorder="1" applyAlignment="1">
      <alignment horizontal="center" vertical="center"/>
    </xf>
    <xf numFmtId="166" fontId="0" fillId="0" borderId="0" xfId="0" applyFill="1" applyAlignment="1">
      <alignment vertical="center"/>
    </xf>
    <xf numFmtId="166" fontId="0" fillId="0" borderId="0" xfId="0" applyFill="1" applyBorder="1" applyAlignment="1">
      <alignment horizontal="left" vertical="center"/>
    </xf>
    <xf numFmtId="166" fontId="0" fillId="0" borderId="0" xfId="0" applyFill="1" applyAlignment="1">
      <alignment horizontal="left" vertical="center"/>
    </xf>
    <xf numFmtId="166" fontId="1" fillId="0" borderId="0" xfId="0" applyFont="1" applyFill="1" applyBorder="1">
      <alignment vertical="center"/>
    </xf>
    <xf numFmtId="166" fontId="0" fillId="0" borderId="0" xfId="0" applyFill="1" applyBorder="1" applyAlignment="1">
      <alignment horizontal="center"/>
    </xf>
    <xf numFmtId="166" fontId="1" fillId="0" borderId="0" xfId="0" applyFont="1" applyFill="1" applyBorder="1" applyAlignment="1">
      <alignment horizontal="left" vertical="center"/>
    </xf>
    <xf numFmtId="166" fontId="1" fillId="0" borderId="0" xfId="0" applyFont="1" applyFill="1" applyBorder="1" applyAlignment="1">
      <alignment vertical="center"/>
    </xf>
    <xf numFmtId="166" fontId="1" fillId="0" borderId="0" xfId="0" applyFont="1" applyBorder="1" applyAlignment="1">
      <alignment horizontal="center" vertical="center"/>
    </xf>
    <xf numFmtId="166" fontId="0" fillId="0" borderId="0" xfId="0" applyFill="1" applyBorder="1" applyAlignment="1">
      <alignment horizontal="center" vertical="center"/>
    </xf>
    <xf numFmtId="1" fontId="1" fillId="0" borderId="0" xfId="0" applyNumberFormat="1" applyFont="1" applyFill="1" applyBorder="1" applyAlignment="1">
      <alignment horizontal="center" vertical="center"/>
    </xf>
    <xf numFmtId="166" fontId="1" fillId="0" borderId="0" xfId="0" applyFont="1" applyFill="1" applyAlignment="1">
      <alignment vertical="center"/>
    </xf>
    <xf numFmtId="2" fontId="1" fillId="0" borderId="0" xfId="0" applyNumberFormat="1" applyFont="1" applyBorder="1" applyAlignment="1">
      <alignment vertical="center"/>
    </xf>
    <xf numFmtId="165" fontId="0" fillId="0" borderId="0" xfId="0" applyNumberFormat="1" applyAlignment="1">
      <alignment vertical="center"/>
    </xf>
    <xf numFmtId="166" fontId="1" fillId="2" borderId="1" xfId="0" applyFont="1" applyFill="1" applyBorder="1" applyAlignment="1">
      <alignment horizontal="center" vertical="center" wrapText="1"/>
    </xf>
    <xf numFmtId="164" fontId="1" fillId="3" borderId="1" xfId="0" applyNumberFormat="1" applyFont="1" applyFill="1" applyBorder="1" applyAlignment="1">
      <alignment horizontal="center" vertical="center"/>
    </xf>
    <xf numFmtId="2" fontId="1" fillId="3" borderId="1" xfId="0" applyNumberFormat="1" applyFont="1" applyFill="1" applyBorder="1" applyAlignment="1">
      <alignment horizontal="center" vertical="center"/>
    </xf>
    <xf numFmtId="166" fontId="4" fillId="2" borderId="1" xfId="0" applyFont="1" applyFill="1" applyBorder="1" applyAlignment="1">
      <alignment horizontal="center" vertical="center" wrapText="1"/>
    </xf>
    <xf numFmtId="166" fontId="0" fillId="2" borderId="1" xfId="0" applyFont="1" applyFill="1" applyBorder="1" applyAlignment="1">
      <alignment horizontal="center" vertical="center"/>
    </xf>
    <xf numFmtId="166" fontId="4" fillId="3" borderId="1" xfId="0" applyFont="1" applyFill="1" applyBorder="1" applyAlignment="1">
      <alignment horizontal="center" vertical="center"/>
    </xf>
    <xf numFmtId="166" fontId="4" fillId="3" borderId="1" xfId="0" applyFont="1" applyFill="1" applyBorder="1" applyAlignment="1">
      <alignment vertical="center" wrapText="1"/>
    </xf>
    <xf numFmtId="164" fontId="4" fillId="3" borderId="1" xfId="0" applyNumberFormat="1" applyFont="1" applyFill="1" applyBorder="1" applyAlignment="1">
      <alignment horizontal="center" vertical="center" wrapText="1"/>
    </xf>
    <xf numFmtId="1" fontId="4" fillId="3" borderId="1" xfId="0" applyNumberFormat="1" applyFont="1" applyFill="1" applyBorder="1" applyAlignment="1">
      <alignment horizontal="center" vertical="center"/>
    </xf>
    <xf numFmtId="164" fontId="4" fillId="3" borderId="1" xfId="0" applyNumberFormat="1" applyFont="1" applyFill="1" applyBorder="1" applyAlignment="1">
      <alignment horizontal="center" vertical="center"/>
    </xf>
    <xf numFmtId="166" fontId="4" fillId="3" borderId="1" xfId="0" applyFont="1" applyFill="1" applyBorder="1" applyAlignment="1">
      <alignment horizontal="center" vertical="center" wrapText="1"/>
    </xf>
    <xf numFmtId="166" fontId="4" fillId="0" borderId="0" xfId="0" applyFont="1">
      <alignment vertical="center"/>
    </xf>
    <xf numFmtId="166" fontId="4" fillId="0" borderId="0" xfId="0" applyFont="1" applyBorder="1">
      <alignment vertical="center"/>
    </xf>
    <xf numFmtId="166" fontId="4" fillId="0" borderId="0" xfId="0" applyFont="1" applyAlignment="1">
      <alignment horizontal="center"/>
    </xf>
    <xf numFmtId="166" fontId="4" fillId="0" borderId="0" xfId="0" applyFont="1" applyAlignment="1">
      <alignment horizontal="left" vertical="center"/>
    </xf>
    <xf numFmtId="166" fontId="0" fillId="0" borderId="0" xfId="0" applyFont="1" applyAlignment="1">
      <alignment horizontal="left" vertical="center"/>
    </xf>
    <xf numFmtId="166" fontId="6" fillId="2" borderId="1" xfId="0" applyFont="1" applyFill="1" applyBorder="1" applyAlignment="1">
      <alignment horizontal="center" vertical="center"/>
    </xf>
    <xf numFmtId="166" fontId="4" fillId="0" borderId="0" xfId="0" applyFont="1" applyAlignment="1">
      <alignment vertical="center"/>
    </xf>
    <xf numFmtId="166" fontId="4" fillId="0" borderId="0" xfId="0" applyFont="1" applyBorder="1" applyAlignment="1">
      <alignment horizontal="center"/>
    </xf>
    <xf numFmtId="166" fontId="0" fillId="0" borderId="0" xfId="0" applyFont="1">
      <alignment vertical="center"/>
    </xf>
    <xf numFmtId="166" fontId="4" fillId="3" borderId="1" xfId="0" applyFont="1" applyFill="1" applyBorder="1" applyAlignment="1">
      <alignment horizontal="left" vertical="center" wrapText="1"/>
    </xf>
    <xf numFmtId="166" fontId="4" fillId="2" borderId="1" xfId="0" applyFont="1" applyFill="1" applyBorder="1" applyAlignment="1">
      <alignment horizontal="center" vertical="center"/>
    </xf>
    <xf numFmtId="2" fontId="4" fillId="3" borderId="1" xfId="0" applyNumberFormat="1" applyFont="1" applyFill="1" applyBorder="1" applyAlignment="1">
      <alignment horizontal="center" vertical="center"/>
    </xf>
    <xf numFmtId="166" fontId="0" fillId="3" borderId="0" xfId="0" applyFill="1" applyBorder="1" applyAlignment="1">
      <alignment vertical="center"/>
    </xf>
    <xf numFmtId="166" fontId="5" fillId="3" borderId="0" xfId="0" applyFont="1" applyFill="1" applyBorder="1" applyAlignment="1">
      <alignment vertical="center"/>
    </xf>
    <xf numFmtId="166" fontId="4" fillId="3" borderId="0" xfId="0" applyFont="1" applyFill="1" applyBorder="1" applyAlignment="1">
      <alignment vertical="center"/>
    </xf>
    <xf numFmtId="166" fontId="3" fillId="3" borderId="0" xfId="0" applyFont="1" applyFill="1" applyBorder="1" applyAlignment="1">
      <alignment vertical="center"/>
    </xf>
    <xf numFmtId="166" fontId="0" fillId="3" borderId="0" xfId="0" applyFill="1" applyBorder="1">
      <alignment vertical="center"/>
    </xf>
    <xf numFmtId="166" fontId="1" fillId="3" borderId="0" xfId="0" applyFont="1" applyFill="1" applyBorder="1" applyAlignment="1">
      <alignment vertical="center"/>
    </xf>
    <xf numFmtId="166" fontId="0" fillId="3" borderId="3" xfId="0" applyFill="1" applyBorder="1" applyAlignment="1">
      <alignment vertical="center"/>
    </xf>
    <xf numFmtId="166" fontId="8" fillId="3" borderId="4" xfId="0" applyFont="1" applyFill="1" applyBorder="1" applyAlignment="1">
      <alignment vertical="center"/>
    </xf>
    <xf numFmtId="166" fontId="0" fillId="3" borderId="4" xfId="0" applyFill="1" applyBorder="1" applyAlignment="1">
      <alignment vertical="center"/>
    </xf>
    <xf numFmtId="166" fontId="0" fillId="3" borderId="5" xfId="0" applyFill="1" applyBorder="1" applyAlignment="1">
      <alignment vertical="center"/>
    </xf>
    <xf numFmtId="166" fontId="0" fillId="3" borderId="6" xfId="0" applyFill="1" applyBorder="1" applyAlignment="1">
      <alignment vertical="center"/>
    </xf>
    <xf numFmtId="166" fontId="0" fillId="3" borderId="7" xfId="0" applyFill="1" applyBorder="1" applyAlignment="1">
      <alignment vertical="center"/>
    </xf>
    <xf numFmtId="166" fontId="0" fillId="3" borderId="6" xfId="0" applyFill="1" applyBorder="1">
      <alignment vertical="center"/>
    </xf>
    <xf numFmtId="166" fontId="0" fillId="3" borderId="7" xfId="0" applyFill="1" applyBorder="1">
      <alignment vertical="center"/>
    </xf>
    <xf numFmtId="166" fontId="0" fillId="3" borderId="8" xfId="0" applyFill="1" applyBorder="1">
      <alignment vertical="center"/>
    </xf>
    <xf numFmtId="166" fontId="0" fillId="3" borderId="9" xfId="0" applyFill="1" applyBorder="1">
      <alignment vertical="center"/>
    </xf>
    <xf numFmtId="166" fontId="0" fillId="3" borderId="10" xfId="0" applyFill="1" applyBorder="1">
      <alignment vertical="center"/>
    </xf>
    <xf numFmtId="166" fontId="4" fillId="4" borderId="1" xfId="0" applyFont="1" applyFill="1" applyBorder="1" applyAlignment="1">
      <alignment horizontal="center" vertical="center" wrapText="1"/>
    </xf>
    <xf numFmtId="166" fontId="4" fillId="4" borderId="1" xfId="0" applyFont="1" applyFill="1" applyBorder="1" applyAlignment="1">
      <alignment horizontal="left" vertical="center" wrapText="1"/>
    </xf>
    <xf numFmtId="166" fontId="0" fillId="3" borderId="0" xfId="0" applyFont="1" applyFill="1" applyBorder="1" applyAlignment="1">
      <alignment vertical="center"/>
    </xf>
    <xf numFmtId="166" fontId="8" fillId="3" borderId="4" xfId="0" applyFont="1" applyFill="1" applyBorder="1" applyAlignment="1">
      <alignment horizontal="left" vertical="center"/>
    </xf>
    <xf numFmtId="166" fontId="0" fillId="3" borderId="8" xfId="0" applyFill="1" applyBorder="1" applyAlignment="1">
      <alignment vertical="center"/>
    </xf>
    <xf numFmtId="166" fontId="0" fillId="3" borderId="9" xfId="0" applyFill="1" applyBorder="1" applyAlignment="1">
      <alignment vertical="center"/>
    </xf>
    <xf numFmtId="166" fontId="0" fillId="3" borderId="10" xfId="0" applyFill="1" applyBorder="1" applyAlignment="1">
      <alignment vertical="center"/>
    </xf>
    <xf numFmtId="1" fontId="4" fillId="4" borderId="1" xfId="0" applyNumberFormat="1" applyFont="1" applyFill="1" applyBorder="1" applyAlignment="1" applyProtection="1">
      <alignment horizontal="center" vertical="center"/>
      <protection locked="0"/>
    </xf>
    <xf numFmtId="1" fontId="4" fillId="5" borderId="1" xfId="0" applyNumberFormat="1" applyFont="1" applyFill="1" applyBorder="1" applyAlignment="1" applyProtection="1">
      <alignment horizontal="center" vertical="center"/>
      <protection locked="0"/>
    </xf>
    <xf numFmtId="166" fontId="4" fillId="5" borderId="1" xfId="0" applyFont="1" applyFill="1" applyBorder="1" applyAlignment="1">
      <alignment horizontal="center" vertical="center"/>
    </xf>
    <xf numFmtId="166" fontId="4" fillId="3" borderId="1" xfId="0" applyFont="1" applyFill="1" applyBorder="1" applyAlignment="1">
      <alignment horizontal="left" vertical="center"/>
    </xf>
    <xf numFmtId="166" fontId="4" fillId="3" borderId="1" xfId="0" applyFont="1" applyFill="1" applyBorder="1" applyAlignment="1">
      <alignment vertical="center"/>
    </xf>
    <xf numFmtId="166" fontId="4" fillId="0" borderId="0" xfId="0" applyFont="1" applyBorder="1" applyAlignment="1">
      <alignment vertical="center"/>
    </xf>
    <xf numFmtId="166" fontId="6" fillId="3" borderId="0" xfId="0" applyFont="1" applyFill="1" applyBorder="1" applyAlignment="1">
      <alignment vertical="center"/>
    </xf>
    <xf numFmtId="1" fontId="1" fillId="3" borderId="0" xfId="0" applyNumberFormat="1" applyFont="1" applyFill="1" applyBorder="1" applyAlignment="1">
      <alignment horizontal="center" vertical="center"/>
    </xf>
    <xf numFmtId="166" fontId="4" fillId="0" borderId="0" xfId="0" applyFont="1" applyAlignment="1">
      <alignment horizontal="center" vertical="center"/>
    </xf>
    <xf numFmtId="166" fontId="7" fillId="3" borderId="1" xfId="0" applyFont="1" applyFill="1" applyBorder="1" applyAlignment="1">
      <alignment horizontal="center" vertical="center" wrapText="1"/>
    </xf>
    <xf numFmtId="166" fontId="7" fillId="3" borderId="1" xfId="0" applyFont="1" applyFill="1" applyBorder="1" applyAlignment="1">
      <alignment vertical="center" wrapText="1"/>
    </xf>
    <xf numFmtId="164" fontId="7" fillId="3" borderId="1" xfId="0" applyNumberFormat="1" applyFont="1" applyFill="1" applyBorder="1" applyAlignment="1">
      <alignment horizontal="center" vertical="center" wrapText="1"/>
    </xf>
    <xf numFmtId="166" fontId="5" fillId="2" borderId="1" xfId="0" applyFont="1" applyFill="1" applyBorder="1" applyAlignment="1">
      <alignment horizontal="left" vertical="center"/>
    </xf>
    <xf numFmtId="166" fontId="5" fillId="2" borderId="1" xfId="0" applyFont="1" applyFill="1" applyBorder="1" applyAlignment="1">
      <alignment horizontal="center" vertical="center"/>
    </xf>
    <xf numFmtId="166" fontId="4" fillId="0" borderId="0" xfId="0" applyFont="1" applyBorder="1" applyAlignment="1">
      <alignment horizontal="left" vertical="center"/>
    </xf>
    <xf numFmtId="166" fontId="0" fillId="0" borderId="0" xfId="0" applyFont="1" applyBorder="1" applyAlignment="1">
      <alignment horizontal="left" vertical="center"/>
    </xf>
    <xf numFmtId="166" fontId="0" fillId="3" borderId="1" xfId="0" applyFill="1" applyBorder="1">
      <alignment vertical="center"/>
    </xf>
    <xf numFmtId="166" fontId="7" fillId="4" borderId="1" xfId="0" applyFont="1" applyFill="1" applyBorder="1" applyAlignment="1">
      <alignment horizontal="center" vertical="center" wrapText="1"/>
    </xf>
    <xf numFmtId="166" fontId="7" fillId="4" borderId="1" xfId="0" applyFont="1" applyFill="1" applyBorder="1" applyAlignment="1">
      <alignment vertical="center" wrapText="1"/>
    </xf>
    <xf numFmtId="164" fontId="7" fillId="4" borderId="1" xfId="0" applyNumberFormat="1" applyFont="1" applyFill="1" applyBorder="1" applyAlignment="1">
      <alignment horizontal="center" vertical="center" wrapText="1"/>
    </xf>
    <xf numFmtId="166" fontId="4" fillId="4" borderId="1" xfId="0" applyFont="1" applyFill="1" applyBorder="1" applyAlignment="1">
      <alignment vertical="center" wrapText="1"/>
    </xf>
    <xf numFmtId="164" fontId="4" fillId="4" borderId="1" xfId="0" applyNumberFormat="1" applyFont="1" applyFill="1" applyBorder="1" applyAlignment="1">
      <alignment horizontal="center" vertical="center" wrapText="1"/>
    </xf>
    <xf numFmtId="1" fontId="1" fillId="4" borderId="1" xfId="0" applyNumberFormat="1" applyFont="1" applyFill="1" applyBorder="1" applyAlignment="1" applyProtection="1">
      <alignment horizontal="center" vertical="center"/>
      <protection locked="0"/>
    </xf>
    <xf numFmtId="1" fontId="1" fillId="4" borderId="1" xfId="0" applyNumberFormat="1" applyFont="1" applyFill="1" applyBorder="1" applyAlignment="1">
      <alignment horizontal="center" vertical="center"/>
    </xf>
    <xf numFmtId="1" fontId="4" fillId="6" borderId="1" xfId="0" applyNumberFormat="1" applyFont="1" applyFill="1" applyBorder="1" applyAlignment="1">
      <alignment horizontal="center" vertical="center"/>
    </xf>
    <xf numFmtId="1" fontId="7" fillId="6" borderId="1" xfId="0" applyNumberFormat="1" applyFont="1" applyFill="1" applyBorder="1" applyAlignment="1">
      <alignment horizontal="center" vertical="center"/>
    </xf>
    <xf numFmtId="165" fontId="5" fillId="6" borderId="1" xfId="0" applyNumberFormat="1" applyFont="1" applyFill="1" applyBorder="1" applyAlignment="1">
      <alignment horizontal="center" vertical="center"/>
    </xf>
    <xf numFmtId="1" fontId="4" fillId="6" borderId="1" xfId="0" applyNumberFormat="1" applyFont="1" applyFill="1" applyBorder="1" applyAlignment="1" applyProtection="1">
      <alignment horizontal="center" vertical="center"/>
      <protection locked="0"/>
    </xf>
    <xf numFmtId="165" fontId="6" fillId="6" borderId="1" xfId="0" applyNumberFormat="1" applyFont="1" applyFill="1" applyBorder="1" applyAlignment="1" applyProtection="1">
      <alignment horizontal="center" vertical="center"/>
      <protection locked="0"/>
    </xf>
    <xf numFmtId="1" fontId="0" fillId="6" borderId="1" xfId="0" applyNumberFormat="1" applyFont="1" applyFill="1" applyBorder="1" applyAlignment="1" applyProtection="1">
      <alignment horizontal="center" vertical="center"/>
      <protection locked="0"/>
    </xf>
    <xf numFmtId="1" fontId="1" fillId="3" borderId="7" xfId="0" applyNumberFormat="1" applyFont="1" applyFill="1" applyBorder="1" applyAlignment="1" applyProtection="1">
      <alignment horizontal="center" vertical="center"/>
      <protection locked="0"/>
    </xf>
    <xf numFmtId="166" fontId="0" fillId="3" borderId="9" xfId="0" applyFont="1" applyFill="1" applyBorder="1" applyAlignment="1">
      <alignment vertical="center"/>
    </xf>
    <xf numFmtId="166" fontId="14" fillId="8" borderId="0" xfId="0" applyFont="1" applyFill="1">
      <alignment vertical="center"/>
    </xf>
    <xf numFmtId="166" fontId="12" fillId="0" borderId="0" xfId="0" applyFont="1" applyAlignment="1"/>
    <xf numFmtId="165" fontId="14" fillId="0" borderId="0" xfId="0" applyNumberFormat="1" applyFont="1" applyAlignment="1">
      <alignment horizontal="right" vertical="center"/>
    </xf>
    <xf numFmtId="167" fontId="14" fillId="0" borderId="0" xfId="0" applyNumberFormat="1" applyFont="1" applyAlignment="1">
      <alignment horizontal="right" vertical="center"/>
    </xf>
    <xf numFmtId="2" fontId="14" fillId="0" borderId="0" xfId="0" applyNumberFormat="1" applyFont="1" applyAlignment="1">
      <alignment horizontal="right" vertical="center"/>
    </xf>
    <xf numFmtId="166" fontId="5" fillId="2" borderId="1" xfId="0" applyFont="1" applyFill="1" applyBorder="1" applyAlignment="1">
      <alignment horizontal="left" vertical="center"/>
    </xf>
    <xf numFmtId="166" fontId="4" fillId="3" borderId="1" xfId="0" applyFont="1" applyFill="1" applyBorder="1" applyAlignment="1">
      <alignment horizontal="left" vertical="center"/>
    </xf>
    <xf numFmtId="166" fontId="4" fillId="3" borderId="1" xfId="0" applyFont="1" applyFill="1" applyBorder="1" applyAlignment="1">
      <alignment horizontal="center" vertical="center" wrapText="1"/>
    </xf>
    <xf numFmtId="164" fontId="4" fillId="3" borderId="1" xfId="0" applyNumberFormat="1" applyFont="1" applyFill="1" applyBorder="1" applyAlignment="1">
      <alignment horizontal="center" vertical="center" wrapText="1"/>
    </xf>
    <xf numFmtId="166" fontId="5" fillId="3" borderId="1" xfId="0" applyFont="1" applyFill="1" applyBorder="1" applyAlignment="1">
      <alignment horizontal="center" vertical="center"/>
    </xf>
    <xf numFmtId="164" fontId="4" fillId="3" borderId="1" xfId="0" applyNumberFormat="1" applyFont="1" applyFill="1" applyBorder="1" applyAlignment="1">
      <alignment horizontal="center" vertical="center"/>
    </xf>
    <xf numFmtId="166" fontId="5" fillId="3" borderId="1" xfId="0" applyFont="1" applyFill="1" applyBorder="1" applyAlignment="1">
      <alignment horizontal="center" vertical="center" wrapText="1"/>
    </xf>
    <xf numFmtId="166" fontId="6" fillId="0" borderId="0" xfId="0" applyFont="1">
      <alignment vertical="center"/>
    </xf>
    <xf numFmtId="166" fontId="0" fillId="0" borderId="2" xfId="0" applyBorder="1" applyAlignment="1">
      <alignment horizontal="left" vertical="center"/>
    </xf>
    <xf numFmtId="166" fontId="4" fillId="0" borderId="2" xfId="0" applyFont="1" applyBorder="1" applyAlignment="1">
      <alignment horizontal="left" vertical="center"/>
    </xf>
    <xf numFmtId="166" fontId="4" fillId="2" borderId="1" xfId="0" applyFont="1" applyFill="1" applyBorder="1" applyAlignment="1">
      <alignment horizontal="center" vertical="center" wrapText="1"/>
    </xf>
    <xf numFmtId="4" fontId="4" fillId="3" borderId="1" xfId="0" applyNumberFormat="1" applyFont="1" applyFill="1" applyBorder="1" applyAlignment="1">
      <alignment horizontal="center" vertical="center" wrapText="1"/>
    </xf>
    <xf numFmtId="4" fontId="4" fillId="3" borderId="1" xfId="0" applyNumberFormat="1" applyFont="1" applyFill="1" applyBorder="1" applyAlignment="1">
      <alignment horizontal="center" vertical="center"/>
    </xf>
    <xf numFmtId="166" fontId="2" fillId="0" borderId="0" xfId="0" applyFont="1" applyBorder="1" applyAlignment="1">
      <alignment horizontal="left" vertical="center"/>
    </xf>
    <xf numFmtId="166" fontId="7" fillId="4" borderId="1" xfId="0" applyFont="1" applyFill="1" applyBorder="1" applyAlignment="1">
      <alignment horizontal="center" vertical="center"/>
    </xf>
    <xf numFmtId="166" fontId="4" fillId="0" borderId="0" xfId="0" applyFont="1" applyBorder="1" applyAlignment="1">
      <alignment horizontal="left" vertical="center"/>
    </xf>
    <xf numFmtId="166" fontId="4" fillId="3" borderId="11" xfId="0" applyFont="1" applyFill="1" applyBorder="1" applyAlignment="1">
      <alignment horizontal="left" vertical="center"/>
    </xf>
    <xf numFmtId="166" fontId="4" fillId="3" borderId="12" xfId="0" applyFont="1" applyFill="1" applyBorder="1" applyAlignment="1">
      <alignment horizontal="left" vertical="center"/>
    </xf>
    <xf numFmtId="164" fontId="7" fillId="4" borderId="1" xfId="0" applyNumberFormat="1" applyFont="1" applyFill="1" applyBorder="1" applyAlignment="1">
      <alignment horizontal="center" vertical="center"/>
    </xf>
    <xf numFmtId="4" fontId="1" fillId="3" borderId="1" xfId="0" applyNumberFormat="1" applyFont="1" applyFill="1" applyBorder="1" applyAlignment="1">
      <alignment horizontal="center" vertical="center" wrapText="1"/>
    </xf>
    <xf numFmtId="4" fontId="1" fillId="3" borderId="1" xfId="0" applyNumberFormat="1" applyFont="1" applyFill="1" applyBorder="1" applyAlignment="1">
      <alignment horizontal="center" vertical="center"/>
    </xf>
    <xf numFmtId="2" fontId="4" fillId="3" borderId="1" xfId="0" applyNumberFormat="1" applyFont="1" applyFill="1" applyBorder="1" applyAlignment="1">
      <alignment horizontal="center" vertical="center" wrapText="1"/>
    </xf>
    <xf numFmtId="166" fontId="4" fillId="4" borderId="1" xfId="0" applyFont="1" applyFill="1" applyBorder="1" applyAlignment="1">
      <alignment horizontal="center" vertical="center" wrapText="1"/>
    </xf>
    <xf numFmtId="2" fontId="4" fillId="4" borderId="1" xfId="0" applyNumberFormat="1" applyFont="1" applyFill="1" applyBorder="1" applyAlignment="1">
      <alignment horizontal="center" vertical="center" wrapText="1"/>
    </xf>
    <xf numFmtId="2" fontId="4" fillId="3" borderId="1" xfId="0" applyNumberFormat="1" applyFont="1" applyFill="1" applyBorder="1" applyAlignment="1">
      <alignment horizontal="center" vertical="center"/>
    </xf>
    <xf numFmtId="166" fontId="13" fillId="7" borderId="13" xfId="0" applyFont="1" applyFill="1" applyBorder="1" applyAlignment="1">
      <alignment vertical="center" wrapText="1"/>
    </xf>
    <xf numFmtId="166" fontId="13" fillId="7" borderId="0" xfId="0" applyFont="1" applyFill="1" applyBorder="1" applyAlignment="1">
      <alignment vertical="center" wrapText="1"/>
    </xf>
    <xf numFmtId="166" fontId="0" fillId="0" borderId="13" xfId="0" applyFont="1" applyBorder="1" applyAlignment="1">
      <alignment vertical="center" wrapText="1"/>
    </xf>
    <xf numFmtId="166" fontId="11" fillId="0" borderId="0" xfId="0" applyFont="1" applyBorder="1" applyAlignment="1">
      <alignment vertical="center" wrapText="1"/>
    </xf>
  </cellXfs>
  <cellStyles count="1">
    <cellStyle name="Normal" xfId="0" builtinId="0" customBuiltin="1"/>
  </cellStyles>
  <dxfs count="23">
    <dxf>
      <fill>
        <patternFill>
          <bgColor rgb="FFFEEAD4"/>
        </patternFill>
      </fill>
    </dxf>
    <dxf>
      <font>
        <color theme="0"/>
      </font>
      <fill>
        <patternFill>
          <bgColor theme="0"/>
        </patternFill>
      </fill>
    </dxf>
    <dxf>
      <font>
        <color theme="1"/>
      </font>
      <fill>
        <patternFill>
          <bgColor rgb="FFFEEAD4"/>
        </patternFill>
      </fill>
    </dxf>
    <dxf>
      <font>
        <color theme="1"/>
      </font>
      <fill>
        <patternFill>
          <bgColor rgb="FFFEEAD4"/>
        </patternFill>
      </fill>
    </dxf>
    <dxf>
      <font>
        <color theme="1"/>
      </font>
      <fill>
        <patternFill>
          <bgColor rgb="FFFEEAD4"/>
        </patternFill>
      </fill>
    </dxf>
    <dxf>
      <font>
        <color theme="1"/>
      </font>
      <fill>
        <patternFill>
          <bgColor rgb="FFFEEAD4"/>
        </patternFill>
      </fill>
    </dxf>
    <dxf>
      <font>
        <color theme="1"/>
      </font>
      <fill>
        <patternFill>
          <bgColor rgb="FFFEEAD4"/>
        </patternFill>
      </fill>
    </dxf>
    <dxf>
      <font>
        <color theme="1"/>
      </font>
      <fill>
        <patternFill>
          <bgColor rgb="FFCCE7DC"/>
        </patternFill>
      </fill>
    </dxf>
    <dxf>
      <font>
        <color theme="1"/>
      </font>
      <fill>
        <patternFill>
          <bgColor rgb="FFFEEAD4"/>
        </patternFill>
      </fill>
    </dxf>
    <dxf>
      <font>
        <color theme="1"/>
      </font>
    </dxf>
    <dxf>
      <font>
        <color theme="1"/>
      </font>
      <fill>
        <patternFill>
          <bgColor rgb="FFCCE7DC"/>
        </patternFill>
      </fill>
    </dxf>
    <dxf>
      <font>
        <color theme="1"/>
      </font>
      <fill>
        <patternFill>
          <bgColor rgb="FFE6EFF7"/>
        </patternFill>
      </fill>
    </dxf>
    <dxf>
      <font>
        <color theme="0"/>
      </font>
      <fill>
        <patternFill patternType="none">
          <bgColor auto="1"/>
        </patternFill>
      </fill>
    </dxf>
    <dxf>
      <font>
        <color theme="0"/>
      </font>
      <fill>
        <patternFill>
          <bgColor theme="0"/>
        </patternFill>
      </fill>
    </dxf>
    <dxf>
      <font>
        <color theme="0"/>
      </font>
      <fill>
        <patternFill>
          <bgColor theme="0"/>
        </patternFill>
      </fill>
    </dxf>
    <dxf>
      <font>
        <color theme="1"/>
      </font>
      <fill>
        <patternFill>
          <bgColor rgb="FFE6EFF7"/>
        </patternFill>
      </fill>
    </dxf>
    <dxf>
      <font>
        <color theme="1"/>
      </font>
      <fill>
        <patternFill>
          <bgColor rgb="FFE6EFF7"/>
        </patternFill>
      </fill>
    </dxf>
    <dxf>
      <font>
        <color theme="0"/>
      </font>
      <fill>
        <patternFill>
          <bgColor theme="0"/>
        </patternFill>
      </fill>
    </dxf>
    <dxf>
      <font>
        <color theme="1"/>
      </font>
      <fill>
        <patternFill>
          <bgColor rgb="FFE6EFF7"/>
        </patternFill>
      </fill>
    </dxf>
    <dxf>
      <fill>
        <patternFill>
          <bgColor rgb="FFFEEAD4"/>
        </patternFill>
      </fill>
    </dxf>
    <dxf>
      <font>
        <color theme="0"/>
      </font>
      <fill>
        <patternFill>
          <bgColor theme="0"/>
        </patternFill>
      </fill>
    </dxf>
    <dxf>
      <fill>
        <patternFill>
          <bgColor rgb="FFFEEAD4"/>
        </patternFill>
      </fill>
    </dxf>
    <dxf>
      <font>
        <color theme="0"/>
      </font>
      <fill>
        <patternFill>
          <bgColor theme="0"/>
        </patternFill>
      </fill>
    </dxf>
  </dxfs>
  <tableStyles count="0" defaultTableStyle="TableStyleMedium2" defaultPivotStyle="PivotStyleLight16"/>
  <colors>
    <mruColors>
      <color rgb="FFCCE7DC"/>
      <color rgb="FFE6F7EE"/>
      <color rgb="FFCCEFEA"/>
      <color rgb="FFFEEAD4"/>
      <color rgb="FFF1D8D6"/>
      <color rgb="FFE6EFF7"/>
      <color rgb="FFCCDFEE"/>
      <color rgb="FFFF5050"/>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Q45"/>
  <sheetViews>
    <sheetView tabSelected="1" zoomScaleNormal="100" workbookViewId="0">
      <selection activeCell="C3" sqref="C3"/>
    </sheetView>
  </sheetViews>
  <sheetFormatPr defaultRowHeight="13.2" x14ac:dyDescent="0.25"/>
  <cols>
    <col min="1" max="1" width="2.33203125" customWidth="1"/>
    <col min="2" max="2" width="1.44140625" customWidth="1"/>
    <col min="3" max="3" width="60.88671875" customWidth="1"/>
    <col min="4" max="4" width="4.88671875" customWidth="1"/>
    <col min="5" max="5" width="1.44140625" customWidth="1"/>
    <col min="6" max="6" width="3.44140625" style="17" customWidth="1"/>
    <col min="7" max="7" width="9.6640625" customWidth="1"/>
    <col min="8" max="8" width="15.6640625" style="5" customWidth="1"/>
    <col min="9" max="9" width="8.33203125" customWidth="1"/>
    <col min="10" max="10" width="7.33203125" customWidth="1"/>
    <col min="11" max="11" width="41.5546875" customWidth="1"/>
    <col min="12" max="12" width="10.109375" customWidth="1"/>
    <col min="13" max="13" width="8.6640625" customWidth="1"/>
    <col min="14" max="14" width="4.6640625" customWidth="1"/>
    <col min="15" max="15" width="14.33203125" bestFit="1" customWidth="1"/>
    <col min="16" max="16" width="13.33203125" customWidth="1"/>
  </cols>
  <sheetData>
    <row r="1" spans="2:17" s="20" customFormat="1" ht="21.9" customHeight="1" x14ac:dyDescent="0.25">
      <c r="F1" s="23"/>
      <c r="G1" s="127" t="s">
        <v>113</v>
      </c>
      <c r="H1" s="127"/>
      <c r="I1" s="127"/>
      <c r="J1" s="127"/>
      <c r="K1" s="127"/>
    </row>
    <row r="2" spans="2:17" s="20" customFormat="1" ht="21.9" customHeight="1" thickBot="1" x14ac:dyDescent="0.3">
      <c r="F2" s="33"/>
      <c r="G2" s="128" t="s">
        <v>107</v>
      </c>
      <c r="H2" s="128"/>
      <c r="I2" s="128"/>
      <c r="J2" s="128"/>
      <c r="K2" s="128"/>
      <c r="N2" s="33"/>
      <c r="O2" s="129" t="s">
        <v>106</v>
      </c>
      <c r="P2" s="129"/>
      <c r="Q2" s="129"/>
    </row>
    <row r="3" spans="2:17" ht="21.9" customHeight="1" x14ac:dyDescent="0.25">
      <c r="B3" s="65"/>
      <c r="C3" s="66" t="s">
        <v>100</v>
      </c>
      <c r="D3" s="67"/>
      <c r="E3" s="68"/>
      <c r="G3" s="39" t="s">
        <v>78</v>
      </c>
      <c r="H3" s="39" t="s">
        <v>0</v>
      </c>
      <c r="I3" s="39" t="s">
        <v>99</v>
      </c>
      <c r="J3" s="130" t="s">
        <v>1</v>
      </c>
      <c r="K3" s="130"/>
      <c r="L3" s="39" t="s">
        <v>99</v>
      </c>
      <c r="M3" s="40" t="s">
        <v>3</v>
      </c>
      <c r="N3" s="18"/>
      <c r="O3" s="36" t="s">
        <v>2</v>
      </c>
      <c r="P3" s="36" t="s">
        <v>4</v>
      </c>
    </row>
    <row r="4" spans="2:17" ht="21.9" customHeight="1" x14ac:dyDescent="0.25">
      <c r="B4" s="69"/>
      <c r="C4" s="59"/>
      <c r="D4" s="59"/>
      <c r="E4" s="70"/>
      <c r="G4" s="126" t="s">
        <v>5</v>
      </c>
      <c r="H4" s="122" t="s">
        <v>6</v>
      </c>
      <c r="I4" s="123">
        <f>1/3</f>
        <v>0.33333333333333331</v>
      </c>
      <c r="J4" s="41" t="s">
        <v>7</v>
      </c>
      <c r="K4" s="42" t="s">
        <v>8</v>
      </c>
      <c r="L4" s="43">
        <f>IF($D$11="yes",0.5,1)</f>
        <v>0.5</v>
      </c>
      <c r="M4" s="112"/>
      <c r="N4" s="11"/>
      <c r="O4" s="37">
        <f>L4*$I$4</f>
        <v>0.16666666666666666</v>
      </c>
      <c r="P4" s="38">
        <f t="shared" ref="P4:P31" si="0">O4*M4</f>
        <v>0</v>
      </c>
    </row>
    <row r="5" spans="2:17" ht="21.9" customHeight="1" x14ac:dyDescent="0.25">
      <c r="B5" s="71"/>
      <c r="C5" s="60" t="s">
        <v>79</v>
      </c>
      <c r="D5" s="63"/>
      <c r="E5" s="70"/>
      <c r="G5" s="126"/>
      <c r="H5" s="122"/>
      <c r="I5" s="123"/>
      <c r="J5" s="44" t="s">
        <v>9</v>
      </c>
      <c r="K5" s="42" t="s">
        <v>10</v>
      </c>
      <c r="L5" s="45">
        <f>IF($D$11="yes",0.5,0)</f>
        <v>0.5</v>
      </c>
      <c r="M5" s="112"/>
      <c r="N5" s="11"/>
      <c r="O5" s="37">
        <f>L5*$I$4</f>
        <v>0.16666666666666666</v>
      </c>
      <c r="P5" s="38">
        <f t="shared" si="0"/>
        <v>0</v>
      </c>
    </row>
    <row r="6" spans="2:17" ht="21.9" customHeight="1" x14ac:dyDescent="0.25">
      <c r="B6" s="71"/>
      <c r="C6" s="61" t="s">
        <v>98</v>
      </c>
      <c r="D6" s="64"/>
      <c r="E6" s="70"/>
      <c r="G6" s="126"/>
      <c r="H6" s="122" t="s">
        <v>11</v>
      </c>
      <c r="I6" s="123">
        <f>2/3</f>
        <v>0.66666666666666663</v>
      </c>
      <c r="J6" s="41" t="s">
        <v>12</v>
      </c>
      <c r="K6" s="42" t="s">
        <v>13</v>
      </c>
      <c r="L6" s="43">
        <v>0.25</v>
      </c>
      <c r="M6" s="112"/>
      <c r="N6" s="11"/>
      <c r="O6" s="37">
        <f>L6*$I$6</f>
        <v>0.16666666666666666</v>
      </c>
      <c r="P6" s="38">
        <f t="shared" si="0"/>
        <v>0</v>
      </c>
    </row>
    <row r="7" spans="2:17" ht="21.9" customHeight="1" x14ac:dyDescent="0.25">
      <c r="B7" s="71"/>
      <c r="C7" s="61" t="s">
        <v>94</v>
      </c>
      <c r="D7" s="64"/>
      <c r="E7" s="72"/>
      <c r="G7" s="126"/>
      <c r="H7" s="122"/>
      <c r="I7" s="123"/>
      <c r="J7" s="46" t="s">
        <v>14</v>
      </c>
      <c r="K7" s="42" t="s">
        <v>15</v>
      </c>
      <c r="L7" s="43">
        <v>0.25</v>
      </c>
      <c r="M7" s="112"/>
      <c r="N7" s="11"/>
      <c r="O7" s="37">
        <f>L7*$I$6</f>
        <v>0.16666666666666666</v>
      </c>
      <c r="P7" s="38">
        <f t="shared" si="0"/>
        <v>0</v>
      </c>
    </row>
    <row r="8" spans="2:17" ht="21.9" customHeight="1" x14ac:dyDescent="0.25">
      <c r="B8" s="71"/>
      <c r="C8" s="63"/>
      <c r="D8" s="63"/>
      <c r="E8" s="72"/>
      <c r="G8" s="126"/>
      <c r="H8" s="122"/>
      <c r="I8" s="123"/>
      <c r="J8" s="46" t="s">
        <v>16</v>
      </c>
      <c r="K8" s="42" t="s">
        <v>17</v>
      </c>
      <c r="L8" s="43">
        <v>0.25</v>
      </c>
      <c r="M8" s="112"/>
      <c r="N8" s="11"/>
      <c r="O8" s="37">
        <f>L8*$I$6</f>
        <v>0.16666666666666666</v>
      </c>
      <c r="P8" s="38">
        <f t="shared" si="0"/>
        <v>0</v>
      </c>
    </row>
    <row r="9" spans="2:17" ht="21.9" customHeight="1" x14ac:dyDescent="0.25">
      <c r="B9" s="71"/>
      <c r="C9" s="63"/>
      <c r="D9" s="63"/>
      <c r="E9" s="72"/>
      <c r="G9" s="126"/>
      <c r="H9" s="122"/>
      <c r="I9" s="123"/>
      <c r="J9" s="46" t="s">
        <v>18</v>
      </c>
      <c r="K9" s="42" t="s">
        <v>19</v>
      </c>
      <c r="L9" s="43">
        <v>0.25</v>
      </c>
      <c r="M9" s="112"/>
      <c r="N9" s="11"/>
      <c r="O9" s="37">
        <f>L9*$I$6</f>
        <v>0.16666666666666666</v>
      </c>
      <c r="P9" s="38">
        <f t="shared" si="0"/>
        <v>0</v>
      </c>
    </row>
    <row r="10" spans="2:17" ht="21.9" customHeight="1" x14ac:dyDescent="0.25">
      <c r="B10" s="71"/>
      <c r="C10" s="62"/>
      <c r="D10" s="63"/>
      <c r="E10" s="72"/>
      <c r="G10" s="126" t="s">
        <v>20</v>
      </c>
      <c r="H10" s="122" t="s">
        <v>64</v>
      </c>
      <c r="I10" s="123">
        <v>0.2</v>
      </c>
      <c r="J10" s="46" t="s">
        <v>21</v>
      </c>
      <c r="K10" s="42" t="s">
        <v>6</v>
      </c>
      <c r="L10" s="43">
        <f>1/3</f>
        <v>0.33333333333333331</v>
      </c>
      <c r="M10" s="112"/>
      <c r="N10" s="11"/>
      <c r="O10" s="37">
        <f>L10*I$10</f>
        <v>6.6666666666666666E-2</v>
      </c>
      <c r="P10" s="38">
        <f t="shared" si="0"/>
        <v>0</v>
      </c>
    </row>
    <row r="11" spans="2:17" ht="21.9" customHeight="1" x14ac:dyDescent="0.25">
      <c r="B11" s="71"/>
      <c r="C11" s="87" t="s">
        <v>83</v>
      </c>
      <c r="D11" s="84" t="s">
        <v>103</v>
      </c>
      <c r="E11" s="72"/>
      <c r="G11" s="126"/>
      <c r="H11" s="122"/>
      <c r="I11" s="123"/>
      <c r="J11" s="46" t="s">
        <v>22</v>
      </c>
      <c r="K11" s="42" t="s">
        <v>23</v>
      </c>
      <c r="L11" s="43">
        <f t="shared" ref="L11:L24" si="1">1/3</f>
        <v>0.33333333333333331</v>
      </c>
      <c r="M11" s="112"/>
      <c r="N11" s="11"/>
      <c r="O11" s="37">
        <f>L11*I$10</f>
        <v>6.6666666666666666E-2</v>
      </c>
      <c r="P11" s="38">
        <f t="shared" si="0"/>
        <v>0</v>
      </c>
    </row>
    <row r="12" spans="2:17" ht="21.9" customHeight="1" thickBot="1" x14ac:dyDescent="0.3">
      <c r="B12" s="73"/>
      <c r="C12" s="74"/>
      <c r="D12" s="74"/>
      <c r="E12" s="75"/>
      <c r="G12" s="126"/>
      <c r="H12" s="122"/>
      <c r="I12" s="123"/>
      <c r="J12" s="46" t="s">
        <v>24</v>
      </c>
      <c r="K12" s="42" t="s">
        <v>25</v>
      </c>
      <c r="L12" s="43">
        <f t="shared" si="1"/>
        <v>0.33333333333333331</v>
      </c>
      <c r="M12" s="112"/>
      <c r="N12" s="11"/>
      <c r="O12" s="37">
        <f>L12*I$10</f>
        <v>6.6666666666666666E-2</v>
      </c>
      <c r="P12" s="38">
        <f t="shared" si="0"/>
        <v>0</v>
      </c>
    </row>
    <row r="13" spans="2:17" ht="21.9" customHeight="1" x14ac:dyDescent="0.25">
      <c r="G13" s="126"/>
      <c r="H13" s="122" t="s">
        <v>65</v>
      </c>
      <c r="I13" s="123">
        <v>0.2</v>
      </c>
      <c r="J13" s="46" t="s">
        <v>26</v>
      </c>
      <c r="K13" s="42" t="s">
        <v>6</v>
      </c>
      <c r="L13" s="43">
        <f t="shared" si="1"/>
        <v>0.33333333333333331</v>
      </c>
      <c r="M13" s="112"/>
      <c r="N13" s="11"/>
      <c r="O13" s="37">
        <f>L13*I$13</f>
        <v>6.6666666666666666E-2</v>
      </c>
      <c r="P13" s="38">
        <f t="shared" si="0"/>
        <v>0</v>
      </c>
    </row>
    <row r="14" spans="2:17" ht="21.9" customHeight="1" x14ac:dyDescent="0.25">
      <c r="G14" s="126"/>
      <c r="H14" s="122"/>
      <c r="I14" s="123"/>
      <c r="J14" s="46" t="s">
        <v>27</v>
      </c>
      <c r="K14" s="42" t="s">
        <v>23</v>
      </c>
      <c r="L14" s="43">
        <f t="shared" si="1"/>
        <v>0.33333333333333331</v>
      </c>
      <c r="M14" s="112"/>
      <c r="N14" s="11"/>
      <c r="O14" s="37">
        <f>L14*I$13</f>
        <v>6.6666666666666666E-2</v>
      </c>
      <c r="P14" s="38">
        <f t="shared" si="0"/>
        <v>0</v>
      </c>
    </row>
    <row r="15" spans="2:17" ht="21.9" customHeight="1" x14ac:dyDescent="0.25">
      <c r="G15" s="126"/>
      <c r="H15" s="122"/>
      <c r="I15" s="123"/>
      <c r="J15" s="46" t="s">
        <v>28</v>
      </c>
      <c r="K15" s="42" t="s">
        <v>25</v>
      </c>
      <c r="L15" s="43">
        <f t="shared" si="1"/>
        <v>0.33333333333333331</v>
      </c>
      <c r="M15" s="112"/>
      <c r="N15" s="11"/>
      <c r="O15" s="37">
        <f>L15*I$13</f>
        <v>6.6666666666666666E-2</v>
      </c>
      <c r="P15" s="38">
        <f t="shared" si="0"/>
        <v>0</v>
      </c>
    </row>
    <row r="16" spans="2:17" ht="21.9" customHeight="1" x14ac:dyDescent="0.25">
      <c r="G16" s="126"/>
      <c r="H16" s="122" t="s">
        <v>29</v>
      </c>
      <c r="I16" s="123">
        <v>0.2</v>
      </c>
      <c r="J16" s="46" t="s">
        <v>30</v>
      </c>
      <c r="K16" s="42" t="s">
        <v>6</v>
      </c>
      <c r="L16" s="43">
        <f t="shared" si="1"/>
        <v>0.33333333333333331</v>
      </c>
      <c r="M16" s="112"/>
      <c r="N16" s="11"/>
      <c r="O16" s="37">
        <f>L16*I$16</f>
        <v>6.6666666666666666E-2</v>
      </c>
      <c r="P16" s="38">
        <f t="shared" si="0"/>
        <v>0</v>
      </c>
    </row>
    <row r="17" spans="7:16" ht="21.9" customHeight="1" x14ac:dyDescent="0.25">
      <c r="G17" s="126"/>
      <c r="H17" s="122"/>
      <c r="I17" s="123"/>
      <c r="J17" s="46" t="s">
        <v>31</v>
      </c>
      <c r="K17" s="42" t="s">
        <v>23</v>
      </c>
      <c r="L17" s="43">
        <f t="shared" si="1"/>
        <v>0.33333333333333331</v>
      </c>
      <c r="M17" s="112"/>
      <c r="N17" s="11"/>
      <c r="O17" s="37">
        <f>L17*I$16</f>
        <v>6.6666666666666666E-2</v>
      </c>
      <c r="P17" s="38">
        <f t="shared" si="0"/>
        <v>0</v>
      </c>
    </row>
    <row r="18" spans="7:16" ht="21.9" customHeight="1" x14ac:dyDescent="0.25">
      <c r="G18" s="126"/>
      <c r="H18" s="122"/>
      <c r="I18" s="123"/>
      <c r="J18" s="46" t="s">
        <v>32</v>
      </c>
      <c r="K18" s="42" t="s">
        <v>33</v>
      </c>
      <c r="L18" s="43">
        <f t="shared" si="1"/>
        <v>0.33333333333333331</v>
      </c>
      <c r="M18" s="112"/>
      <c r="N18" s="11"/>
      <c r="O18" s="37">
        <f>L18*I$16</f>
        <v>6.6666666666666666E-2</v>
      </c>
      <c r="P18" s="38">
        <f t="shared" si="0"/>
        <v>0</v>
      </c>
    </row>
    <row r="19" spans="7:16" ht="21.9" customHeight="1" x14ac:dyDescent="0.25">
      <c r="G19" s="126"/>
      <c r="H19" s="122" t="s">
        <v>34</v>
      </c>
      <c r="I19" s="123">
        <v>0.2</v>
      </c>
      <c r="J19" s="46" t="s">
        <v>35</v>
      </c>
      <c r="K19" s="42" t="s">
        <v>6</v>
      </c>
      <c r="L19" s="43">
        <f t="shared" si="1"/>
        <v>0.33333333333333331</v>
      </c>
      <c r="M19" s="112"/>
      <c r="N19" s="11"/>
      <c r="O19" s="37">
        <f>L19*I$19</f>
        <v>6.6666666666666666E-2</v>
      </c>
      <c r="P19" s="38">
        <f t="shared" si="0"/>
        <v>0</v>
      </c>
    </row>
    <row r="20" spans="7:16" ht="21.9" customHeight="1" x14ac:dyDescent="0.25">
      <c r="G20" s="126"/>
      <c r="H20" s="122"/>
      <c r="I20" s="123"/>
      <c r="J20" s="46" t="s">
        <v>36</v>
      </c>
      <c r="K20" s="42" t="s">
        <v>23</v>
      </c>
      <c r="L20" s="43">
        <f t="shared" si="1"/>
        <v>0.33333333333333331</v>
      </c>
      <c r="M20" s="112"/>
      <c r="N20" s="11"/>
      <c r="O20" s="37">
        <f>L20*I$19</f>
        <v>6.6666666666666666E-2</v>
      </c>
      <c r="P20" s="38">
        <f t="shared" si="0"/>
        <v>0</v>
      </c>
    </row>
    <row r="21" spans="7:16" ht="21.9" customHeight="1" x14ac:dyDescent="0.25">
      <c r="G21" s="126"/>
      <c r="H21" s="122"/>
      <c r="I21" s="123"/>
      <c r="J21" s="46" t="s">
        <v>37</v>
      </c>
      <c r="K21" s="42" t="s">
        <v>38</v>
      </c>
      <c r="L21" s="43">
        <f t="shared" si="1"/>
        <v>0.33333333333333331</v>
      </c>
      <c r="M21" s="112"/>
      <c r="N21" s="11"/>
      <c r="O21" s="37">
        <f>L21*I$19</f>
        <v>6.6666666666666666E-2</v>
      </c>
      <c r="P21" s="38">
        <f t="shared" si="0"/>
        <v>0</v>
      </c>
    </row>
    <row r="22" spans="7:16" ht="21.9" customHeight="1" x14ac:dyDescent="0.25">
      <c r="G22" s="126"/>
      <c r="H22" s="122" t="s">
        <v>39</v>
      </c>
      <c r="I22" s="123">
        <v>0.2</v>
      </c>
      <c r="J22" s="46" t="s">
        <v>40</v>
      </c>
      <c r="K22" s="42" t="s">
        <v>6</v>
      </c>
      <c r="L22" s="43">
        <f t="shared" si="1"/>
        <v>0.33333333333333331</v>
      </c>
      <c r="M22" s="112"/>
      <c r="N22" s="11"/>
      <c r="O22" s="37">
        <f>L22*I$22</f>
        <v>6.6666666666666666E-2</v>
      </c>
      <c r="P22" s="38">
        <f t="shared" si="0"/>
        <v>0</v>
      </c>
    </row>
    <row r="23" spans="7:16" ht="21.9" customHeight="1" x14ac:dyDescent="0.25">
      <c r="G23" s="126"/>
      <c r="H23" s="122"/>
      <c r="I23" s="123"/>
      <c r="J23" s="46" t="s">
        <v>41</v>
      </c>
      <c r="K23" s="42" t="s">
        <v>11</v>
      </c>
      <c r="L23" s="43">
        <f t="shared" si="1"/>
        <v>0.33333333333333331</v>
      </c>
      <c r="M23" s="112"/>
      <c r="N23" s="11"/>
      <c r="O23" s="37">
        <f>L23*I$22</f>
        <v>6.6666666666666666E-2</v>
      </c>
      <c r="P23" s="38">
        <f t="shared" si="0"/>
        <v>0</v>
      </c>
    </row>
    <row r="24" spans="7:16" ht="21.9" customHeight="1" x14ac:dyDescent="0.25">
      <c r="G24" s="126"/>
      <c r="H24" s="122"/>
      <c r="I24" s="123"/>
      <c r="J24" s="46" t="s">
        <v>42</v>
      </c>
      <c r="K24" s="42" t="s">
        <v>38</v>
      </c>
      <c r="L24" s="43">
        <f t="shared" si="1"/>
        <v>0.33333333333333331</v>
      </c>
      <c r="M24" s="112"/>
      <c r="N24" s="11"/>
      <c r="O24" s="37">
        <f>L24*I$22</f>
        <v>6.6666666666666666E-2</v>
      </c>
      <c r="P24" s="38">
        <f t="shared" si="0"/>
        <v>0</v>
      </c>
    </row>
    <row r="25" spans="7:16" ht="21.9" customHeight="1" x14ac:dyDescent="0.25">
      <c r="G25" s="124" t="s">
        <v>43</v>
      </c>
      <c r="H25" s="122" t="s">
        <v>44</v>
      </c>
      <c r="I25" s="125">
        <v>0.5</v>
      </c>
      <c r="J25" s="41" t="s">
        <v>45</v>
      </c>
      <c r="K25" s="42" t="s">
        <v>46</v>
      </c>
      <c r="L25" s="43">
        <f>1/3</f>
        <v>0.33333333333333331</v>
      </c>
      <c r="M25" s="112"/>
      <c r="N25" s="11"/>
      <c r="O25" s="37">
        <f>L25*I$25</f>
        <v>0.16666666666666666</v>
      </c>
      <c r="P25" s="38">
        <f t="shared" si="0"/>
        <v>0</v>
      </c>
    </row>
    <row r="26" spans="7:16" ht="21.9" customHeight="1" x14ac:dyDescent="0.25">
      <c r="G26" s="124"/>
      <c r="H26" s="122"/>
      <c r="I26" s="125"/>
      <c r="J26" s="41" t="s">
        <v>47</v>
      </c>
      <c r="K26" s="42" t="s">
        <v>48</v>
      </c>
      <c r="L26" s="43">
        <f>1/3</f>
        <v>0.33333333333333331</v>
      </c>
      <c r="M26" s="112"/>
      <c r="N26" s="11"/>
      <c r="O26" s="37">
        <f>L26*I$25</f>
        <v>0.16666666666666666</v>
      </c>
      <c r="P26" s="38">
        <f t="shared" si="0"/>
        <v>0</v>
      </c>
    </row>
    <row r="27" spans="7:16" ht="21.9" customHeight="1" x14ac:dyDescent="0.25">
      <c r="G27" s="124"/>
      <c r="H27" s="122"/>
      <c r="I27" s="125"/>
      <c r="J27" s="41" t="s">
        <v>49</v>
      </c>
      <c r="K27" s="42" t="s">
        <v>50</v>
      </c>
      <c r="L27" s="43">
        <f>1/3</f>
        <v>0.33333333333333331</v>
      </c>
      <c r="M27" s="112"/>
      <c r="N27" s="11"/>
      <c r="O27" s="37">
        <f>L27*I$25</f>
        <v>0.16666666666666666</v>
      </c>
      <c r="P27" s="38">
        <f t="shared" si="0"/>
        <v>0</v>
      </c>
    </row>
    <row r="28" spans="7:16" ht="21.9" customHeight="1" x14ac:dyDescent="0.25">
      <c r="G28" s="124"/>
      <c r="H28" s="122" t="s">
        <v>51</v>
      </c>
      <c r="I28" s="123">
        <v>0.5</v>
      </c>
      <c r="J28" s="46" t="s">
        <v>52</v>
      </c>
      <c r="K28" s="42" t="s">
        <v>53</v>
      </c>
      <c r="L28" s="43">
        <f>1/4</f>
        <v>0.25</v>
      </c>
      <c r="M28" s="112"/>
      <c r="N28" s="11"/>
      <c r="O28" s="37">
        <f>L28*I$28</f>
        <v>0.125</v>
      </c>
      <c r="P28" s="38">
        <f t="shared" si="0"/>
        <v>0</v>
      </c>
    </row>
    <row r="29" spans="7:16" ht="21.9" customHeight="1" x14ac:dyDescent="0.25">
      <c r="G29" s="124"/>
      <c r="H29" s="122"/>
      <c r="I29" s="123"/>
      <c r="J29" s="46" t="s">
        <v>54</v>
      </c>
      <c r="K29" s="42" t="s">
        <v>55</v>
      </c>
      <c r="L29" s="43">
        <f>1/4</f>
        <v>0.25</v>
      </c>
      <c r="M29" s="112"/>
      <c r="N29" s="11"/>
      <c r="O29" s="37">
        <f>L29*I$28</f>
        <v>0.125</v>
      </c>
      <c r="P29" s="38">
        <f t="shared" si="0"/>
        <v>0</v>
      </c>
    </row>
    <row r="30" spans="7:16" ht="21.9" customHeight="1" x14ac:dyDescent="0.25">
      <c r="G30" s="124"/>
      <c r="H30" s="122"/>
      <c r="I30" s="123"/>
      <c r="J30" s="46" t="s">
        <v>56</v>
      </c>
      <c r="K30" s="42" t="s">
        <v>57</v>
      </c>
      <c r="L30" s="43">
        <f>1/4</f>
        <v>0.25</v>
      </c>
      <c r="M30" s="112"/>
      <c r="N30" s="11"/>
      <c r="O30" s="37">
        <f>L30*I$28</f>
        <v>0.125</v>
      </c>
      <c r="P30" s="38">
        <f t="shared" si="0"/>
        <v>0</v>
      </c>
    </row>
    <row r="31" spans="7:16" ht="21.9" customHeight="1" x14ac:dyDescent="0.25">
      <c r="G31" s="124"/>
      <c r="H31" s="122"/>
      <c r="I31" s="123"/>
      <c r="J31" s="41" t="s">
        <v>58</v>
      </c>
      <c r="K31" s="42" t="s">
        <v>59</v>
      </c>
      <c r="L31" s="43">
        <f>1/4</f>
        <v>0.25</v>
      </c>
      <c r="M31" s="112"/>
      <c r="N31" s="11"/>
      <c r="O31" s="37">
        <f>L31*I$28</f>
        <v>0.125</v>
      </c>
      <c r="P31" s="38">
        <f t="shared" si="0"/>
        <v>0</v>
      </c>
    </row>
    <row r="32" spans="7:16" ht="21.9" customHeight="1" x14ac:dyDescent="0.25">
      <c r="G32" s="47"/>
      <c r="H32" s="47"/>
      <c r="I32" s="48"/>
      <c r="J32" s="49"/>
      <c r="K32" s="47"/>
      <c r="L32" s="48"/>
      <c r="M32" s="48"/>
      <c r="N32" s="16"/>
    </row>
    <row r="33" spans="2:16" ht="21.9" customHeight="1" x14ac:dyDescent="0.25">
      <c r="G33" s="97"/>
      <c r="H33" s="98"/>
      <c r="I33" s="98"/>
      <c r="J33" s="51"/>
      <c r="K33" s="120" t="s">
        <v>60</v>
      </c>
      <c r="L33" s="120"/>
      <c r="M33" s="52" t="s">
        <v>3</v>
      </c>
      <c r="N33" s="24"/>
      <c r="O33" s="14"/>
      <c r="P33" s="14"/>
    </row>
    <row r="34" spans="2:16" ht="21.9" customHeight="1" x14ac:dyDescent="0.25">
      <c r="B34" s="7"/>
      <c r="C34" s="7"/>
      <c r="D34" s="7"/>
      <c r="E34" s="7"/>
      <c r="G34" s="97"/>
      <c r="H34" s="98"/>
      <c r="I34" s="98"/>
      <c r="J34" s="51"/>
      <c r="K34" s="121" t="s">
        <v>61</v>
      </c>
      <c r="L34" s="121"/>
      <c r="M34" s="111">
        <f>SUM(P4:P9)</f>
        <v>0</v>
      </c>
      <c r="N34" s="25"/>
      <c r="O34" s="7"/>
      <c r="P34" s="7"/>
    </row>
    <row r="35" spans="2:16" ht="21.9" customHeight="1" x14ac:dyDescent="0.25">
      <c r="B35" s="7"/>
      <c r="C35" s="7"/>
      <c r="D35" s="7"/>
      <c r="E35" s="7"/>
      <c r="G35" s="97"/>
      <c r="H35" s="98"/>
      <c r="I35" s="98"/>
      <c r="J35" s="51"/>
      <c r="K35" s="121" t="s">
        <v>62</v>
      </c>
      <c r="L35" s="121"/>
      <c r="M35" s="111">
        <f>SUM(P10:P24)</f>
        <v>0</v>
      </c>
      <c r="N35" s="25"/>
      <c r="O35" s="7"/>
      <c r="P35" s="7"/>
    </row>
    <row r="36" spans="2:16" ht="21.9" customHeight="1" x14ac:dyDescent="0.25">
      <c r="B36" s="7"/>
      <c r="C36" s="7"/>
      <c r="D36" s="7"/>
      <c r="E36" s="7"/>
      <c r="G36" s="97"/>
      <c r="H36" s="98"/>
      <c r="I36" s="98"/>
      <c r="J36" s="51"/>
      <c r="K36" s="121" t="s">
        <v>63</v>
      </c>
      <c r="L36" s="121"/>
      <c r="M36" s="111">
        <f>SUM(P25:P31)</f>
        <v>0</v>
      </c>
      <c r="N36" s="25"/>
      <c r="O36" s="7"/>
      <c r="P36" s="7"/>
    </row>
    <row r="37" spans="2:16" ht="21.9" customHeight="1" x14ac:dyDescent="0.25">
      <c r="B37" s="7"/>
      <c r="C37" s="7"/>
      <c r="D37" s="7"/>
      <c r="E37" s="7"/>
    </row>
    <row r="38" spans="2:16" ht="21.9" customHeight="1" x14ac:dyDescent="0.25"/>
    <row r="39" spans="2:16" ht="21.9" customHeight="1" x14ac:dyDescent="0.25"/>
    <row r="40" spans="2:16" ht="23.25" customHeight="1" x14ac:dyDescent="0.25"/>
    <row r="41" spans="2:16" ht="9" customHeight="1" x14ac:dyDescent="0.25"/>
    <row r="42" spans="2:16" s="7" customFormat="1" ht="17.25" customHeight="1" x14ac:dyDescent="0.25">
      <c r="B42"/>
      <c r="C42"/>
      <c r="D42"/>
      <c r="E42"/>
    </row>
    <row r="43" spans="2:16" s="7" customFormat="1" ht="17.25" customHeight="1" x14ac:dyDescent="0.25">
      <c r="B43"/>
      <c r="C43"/>
      <c r="D43"/>
      <c r="E43"/>
    </row>
    <row r="44" spans="2:16" s="7" customFormat="1" ht="17.25" customHeight="1" x14ac:dyDescent="0.25">
      <c r="B44"/>
      <c r="C44"/>
      <c r="D44"/>
      <c r="E44"/>
    </row>
    <row r="45" spans="2:16" s="7" customFormat="1" ht="17.25" customHeight="1" x14ac:dyDescent="0.25">
      <c r="B45"/>
      <c r="C45"/>
      <c r="D45"/>
      <c r="E45"/>
    </row>
  </sheetData>
  <mergeCells count="29">
    <mergeCell ref="G1:K1"/>
    <mergeCell ref="G2:K2"/>
    <mergeCell ref="O2:Q2"/>
    <mergeCell ref="J3:K3"/>
    <mergeCell ref="G4:G9"/>
    <mergeCell ref="H4:H5"/>
    <mergeCell ref="I4:I5"/>
    <mergeCell ref="H6:H9"/>
    <mergeCell ref="I6:I9"/>
    <mergeCell ref="G10:G24"/>
    <mergeCell ref="H10:H12"/>
    <mergeCell ref="I10:I12"/>
    <mergeCell ref="H13:H15"/>
    <mergeCell ref="I13:I15"/>
    <mergeCell ref="H16:H18"/>
    <mergeCell ref="I16:I18"/>
    <mergeCell ref="H19:H21"/>
    <mergeCell ref="I19:I21"/>
    <mergeCell ref="G25:G31"/>
    <mergeCell ref="H25:H27"/>
    <mergeCell ref="I25:I27"/>
    <mergeCell ref="H28:H31"/>
    <mergeCell ref="I28:I31"/>
    <mergeCell ref="K33:L33"/>
    <mergeCell ref="K34:L34"/>
    <mergeCell ref="K35:L35"/>
    <mergeCell ref="K36:L36"/>
    <mergeCell ref="H22:H24"/>
    <mergeCell ref="I22:I24"/>
  </mergeCells>
  <conditionalFormatting sqref="J5:P5">
    <cfRule type="expression" dxfId="22" priority="1" stopIfTrue="1">
      <formula>$D$11="no"</formula>
    </cfRule>
  </conditionalFormatting>
  <conditionalFormatting sqref="M4 M5:M31 M34:M36">
    <cfRule type="expression" dxfId="21" priority="68">
      <formula>$M4&lt;80</formula>
    </cfRule>
  </conditionalFormatting>
  <pageMargins left="0.7" right="0.7" top="0.75" bottom="0.75" header="0.3" footer="0.3"/>
  <pageSetup paperSize="9" orientation="portrait" horizontalDpi="1200" verticalDpi="1200" r:id="rId1"/>
  <ignoredErrors>
    <ignoredError sqref="M34:M36"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Validation!$A$1:$B$1</xm:f>
          </x14:formula1>
          <xm:sqref>D11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R52"/>
  <sheetViews>
    <sheetView zoomScaleNormal="100" workbookViewId="0">
      <selection activeCell="C3" sqref="C3"/>
    </sheetView>
  </sheetViews>
  <sheetFormatPr defaultRowHeight="13.2" x14ac:dyDescent="0.25"/>
  <cols>
    <col min="1" max="1" width="1.6640625" customWidth="1"/>
    <col min="2" max="2" width="1.33203125" customWidth="1"/>
    <col min="3" max="3" width="71.6640625" bestFit="1" customWidth="1"/>
    <col min="4" max="4" width="4.88671875" customWidth="1"/>
    <col min="5" max="5" width="1.44140625" customWidth="1"/>
    <col min="6" max="6" width="2.44140625" customWidth="1"/>
    <col min="7" max="7" width="9" customWidth="1"/>
    <col min="8" max="8" width="15.6640625" style="5" customWidth="1"/>
    <col min="9" max="9" width="6.5546875" customWidth="1"/>
    <col min="10" max="10" width="6.6640625" customWidth="1"/>
    <col min="11" max="11" width="42.109375" customWidth="1"/>
    <col min="12" max="12" width="7" customWidth="1"/>
    <col min="13" max="13" width="7.33203125" customWidth="1"/>
    <col min="16" max="16" width="12" customWidth="1"/>
    <col min="17" max="17" width="14.6640625" customWidth="1"/>
  </cols>
  <sheetData>
    <row r="1" spans="2:18" ht="21.9" customHeight="1" x14ac:dyDescent="0.25">
      <c r="D1" s="13"/>
      <c r="E1" s="13"/>
      <c r="F1" s="1"/>
      <c r="G1" s="127" t="s">
        <v>113</v>
      </c>
      <c r="H1" s="127"/>
      <c r="I1" s="127"/>
      <c r="J1" s="127"/>
      <c r="K1" s="127"/>
      <c r="L1" s="127"/>
      <c r="M1" s="127"/>
    </row>
    <row r="2" spans="2:18" ht="21.9" customHeight="1" thickBot="1" x14ac:dyDescent="0.3">
      <c r="C2" s="7"/>
      <c r="D2" s="7"/>
      <c r="E2" s="7"/>
      <c r="G2" s="88" t="s">
        <v>107</v>
      </c>
      <c r="H2" s="88"/>
      <c r="I2" s="88"/>
      <c r="J2" s="13"/>
      <c r="K2" s="13"/>
      <c r="L2" s="8"/>
      <c r="M2" s="8"/>
      <c r="N2" s="28"/>
      <c r="O2" s="129" t="s">
        <v>106</v>
      </c>
      <c r="P2" s="129"/>
      <c r="Q2" s="129"/>
      <c r="R2" s="7"/>
    </row>
    <row r="3" spans="2:18" ht="21.9" customHeight="1" x14ac:dyDescent="0.25">
      <c r="B3" s="65"/>
      <c r="C3" s="79" t="s">
        <v>102</v>
      </c>
      <c r="D3" s="67"/>
      <c r="E3" s="68"/>
      <c r="G3" s="39" t="s">
        <v>78</v>
      </c>
      <c r="H3" s="39" t="s">
        <v>0</v>
      </c>
      <c r="I3" s="39" t="s">
        <v>99</v>
      </c>
      <c r="J3" s="130" t="s">
        <v>1</v>
      </c>
      <c r="K3" s="130"/>
      <c r="L3" s="39" t="s">
        <v>99</v>
      </c>
      <c r="M3" s="57" t="s">
        <v>3</v>
      </c>
      <c r="O3" s="39" t="s">
        <v>99</v>
      </c>
      <c r="P3" s="39" t="s">
        <v>2</v>
      </c>
      <c r="Q3" s="39" t="s">
        <v>4</v>
      </c>
    </row>
    <row r="4" spans="2:18" ht="21.9" customHeight="1" x14ac:dyDescent="0.25">
      <c r="B4" s="69"/>
      <c r="C4" s="78"/>
      <c r="D4" s="59"/>
      <c r="E4" s="70"/>
      <c r="G4" s="126" t="s">
        <v>5</v>
      </c>
      <c r="H4" s="122" t="s">
        <v>6</v>
      </c>
      <c r="I4" s="123">
        <f>1/3</f>
        <v>0.33333333333333331</v>
      </c>
      <c r="J4" s="41" t="s">
        <v>7</v>
      </c>
      <c r="K4" s="42" t="s">
        <v>8</v>
      </c>
      <c r="L4" s="43">
        <f>IF($D$11="yes",1/3,0.5)</f>
        <v>0.33333333333333331</v>
      </c>
      <c r="M4" s="110"/>
      <c r="O4" s="131">
        <v>1</v>
      </c>
      <c r="P4" s="45">
        <f>L4*$I$4</f>
        <v>0.1111111111111111</v>
      </c>
      <c r="Q4" s="58">
        <f t="shared" ref="Q4:Q34" si="0">P4*M4</f>
        <v>0</v>
      </c>
    </row>
    <row r="5" spans="2:18" ht="21.9" customHeight="1" x14ac:dyDescent="0.25">
      <c r="B5" s="69"/>
      <c r="C5" s="60" t="s">
        <v>79</v>
      </c>
      <c r="D5" s="59"/>
      <c r="E5" s="70"/>
      <c r="G5" s="126"/>
      <c r="H5" s="122"/>
      <c r="I5" s="123"/>
      <c r="J5" s="46" t="s">
        <v>9</v>
      </c>
      <c r="K5" s="42" t="s">
        <v>10</v>
      </c>
      <c r="L5" s="43">
        <f>IF($D$11="yes",1/3,0)</f>
        <v>0.33333333333333331</v>
      </c>
      <c r="M5" s="110"/>
      <c r="O5" s="131"/>
      <c r="P5" s="45">
        <f>L5*$I$4</f>
        <v>0.1111111111111111</v>
      </c>
      <c r="Q5" s="58">
        <f t="shared" si="0"/>
        <v>0</v>
      </c>
    </row>
    <row r="6" spans="2:18" ht="21.9" customHeight="1" x14ac:dyDescent="0.25">
      <c r="B6" s="69"/>
      <c r="C6" s="61" t="s">
        <v>95</v>
      </c>
      <c r="D6" s="64"/>
      <c r="E6" s="70"/>
      <c r="G6" s="126"/>
      <c r="H6" s="122"/>
      <c r="I6" s="123"/>
      <c r="J6" s="76" t="s">
        <v>77</v>
      </c>
      <c r="K6" s="103" t="s">
        <v>66</v>
      </c>
      <c r="L6" s="104">
        <f>IF($D$11="yes",1/3,0.5)</f>
        <v>0.33333333333333331</v>
      </c>
      <c r="M6" s="110"/>
      <c r="O6" s="131"/>
      <c r="P6" s="45">
        <f>L6*$I$4</f>
        <v>0.1111111111111111</v>
      </c>
      <c r="Q6" s="58">
        <f t="shared" si="0"/>
        <v>0</v>
      </c>
    </row>
    <row r="7" spans="2:18" ht="21.9" customHeight="1" x14ac:dyDescent="0.25">
      <c r="B7" s="69"/>
      <c r="C7" s="61" t="s">
        <v>94</v>
      </c>
      <c r="D7" s="64"/>
      <c r="E7" s="70"/>
      <c r="F7" s="19"/>
      <c r="G7" s="126"/>
      <c r="H7" s="122" t="s">
        <v>11</v>
      </c>
      <c r="I7" s="123">
        <f>2/3</f>
        <v>0.66666666666666663</v>
      </c>
      <c r="J7" s="41" t="s">
        <v>12</v>
      </c>
      <c r="K7" s="42" t="s">
        <v>13</v>
      </c>
      <c r="L7" s="43">
        <f t="shared" ref="L7:L12" si="1">1/6</f>
        <v>0.16666666666666666</v>
      </c>
      <c r="M7" s="110"/>
      <c r="O7" s="131"/>
      <c r="P7" s="45">
        <f t="shared" ref="P7:P12" si="2">L7*$I$7</f>
        <v>0.1111111111111111</v>
      </c>
      <c r="Q7" s="58">
        <f t="shared" si="0"/>
        <v>0</v>
      </c>
    </row>
    <row r="8" spans="2:18" ht="21.9" customHeight="1" x14ac:dyDescent="0.25">
      <c r="B8" s="69"/>
      <c r="C8" s="61" t="s">
        <v>84</v>
      </c>
      <c r="D8" s="59"/>
      <c r="E8" s="70"/>
      <c r="F8" s="29"/>
      <c r="G8" s="126"/>
      <c r="H8" s="122"/>
      <c r="I8" s="123"/>
      <c r="J8" s="46" t="s">
        <v>14</v>
      </c>
      <c r="K8" s="42" t="s">
        <v>15</v>
      </c>
      <c r="L8" s="43">
        <f t="shared" si="1"/>
        <v>0.16666666666666666</v>
      </c>
      <c r="M8" s="110"/>
      <c r="O8" s="131"/>
      <c r="P8" s="45">
        <f t="shared" si="2"/>
        <v>0.1111111111111111</v>
      </c>
      <c r="Q8" s="58">
        <f t="shared" si="0"/>
        <v>0</v>
      </c>
    </row>
    <row r="9" spans="2:18" ht="21.9" customHeight="1" x14ac:dyDescent="0.25">
      <c r="B9" s="69"/>
      <c r="C9" s="78"/>
      <c r="D9" s="59"/>
      <c r="E9" s="70"/>
      <c r="F9" s="28"/>
      <c r="G9" s="126"/>
      <c r="H9" s="122"/>
      <c r="I9" s="123"/>
      <c r="J9" s="46" t="s">
        <v>16</v>
      </c>
      <c r="K9" s="42" t="s">
        <v>17</v>
      </c>
      <c r="L9" s="43">
        <f t="shared" si="1"/>
        <v>0.16666666666666666</v>
      </c>
      <c r="M9" s="110"/>
      <c r="O9" s="131"/>
      <c r="P9" s="45">
        <f t="shared" si="2"/>
        <v>0.1111111111111111</v>
      </c>
      <c r="Q9" s="58">
        <f t="shared" si="0"/>
        <v>0</v>
      </c>
    </row>
    <row r="10" spans="2:18" s="7" customFormat="1" ht="21.9" customHeight="1" x14ac:dyDescent="0.25">
      <c r="B10" s="69"/>
      <c r="C10" s="62"/>
      <c r="D10" s="59"/>
      <c r="E10" s="70"/>
      <c r="G10" s="126"/>
      <c r="H10" s="122"/>
      <c r="I10" s="123"/>
      <c r="J10" s="46" t="s">
        <v>18</v>
      </c>
      <c r="K10" s="42" t="s">
        <v>19</v>
      </c>
      <c r="L10" s="43">
        <f t="shared" si="1"/>
        <v>0.16666666666666666</v>
      </c>
      <c r="M10" s="110"/>
      <c r="N10"/>
      <c r="O10" s="131"/>
      <c r="P10" s="45">
        <f t="shared" si="2"/>
        <v>0.1111111111111111</v>
      </c>
      <c r="Q10" s="58">
        <f t="shared" si="0"/>
        <v>0</v>
      </c>
      <c r="R10"/>
    </row>
    <row r="11" spans="2:18" ht="21.9" customHeight="1" x14ac:dyDescent="0.25">
      <c r="B11" s="69"/>
      <c r="C11" s="86" t="s">
        <v>83</v>
      </c>
      <c r="D11" s="85" t="s">
        <v>103</v>
      </c>
      <c r="E11" s="70"/>
      <c r="G11" s="126"/>
      <c r="H11" s="122"/>
      <c r="I11" s="123"/>
      <c r="J11" s="76" t="s">
        <v>67</v>
      </c>
      <c r="K11" s="103" t="s">
        <v>69</v>
      </c>
      <c r="L11" s="104">
        <f t="shared" si="1"/>
        <v>0.16666666666666666</v>
      </c>
      <c r="M11" s="110"/>
      <c r="O11" s="131"/>
      <c r="P11" s="45">
        <f t="shared" si="2"/>
        <v>0.1111111111111111</v>
      </c>
      <c r="Q11" s="58">
        <f t="shared" si="0"/>
        <v>0</v>
      </c>
    </row>
    <row r="12" spans="2:18" ht="21.9" customHeight="1" thickBot="1" x14ac:dyDescent="0.3">
      <c r="B12" s="80"/>
      <c r="C12" s="81"/>
      <c r="D12" s="81"/>
      <c r="E12" s="82"/>
      <c r="G12" s="126"/>
      <c r="H12" s="122"/>
      <c r="I12" s="123"/>
      <c r="J12" s="76" t="s">
        <v>68</v>
      </c>
      <c r="K12" s="103" t="s">
        <v>70</v>
      </c>
      <c r="L12" s="104">
        <f t="shared" si="1"/>
        <v>0.16666666666666666</v>
      </c>
      <c r="M12" s="110"/>
      <c r="O12" s="131"/>
      <c r="P12" s="45">
        <f t="shared" si="2"/>
        <v>0.1111111111111111</v>
      </c>
      <c r="Q12" s="58">
        <f t="shared" si="0"/>
        <v>0</v>
      </c>
    </row>
    <row r="13" spans="2:18" ht="21.9" customHeight="1" x14ac:dyDescent="0.25">
      <c r="G13" s="126" t="s">
        <v>20</v>
      </c>
      <c r="H13" s="122" t="s">
        <v>64</v>
      </c>
      <c r="I13" s="123">
        <v>0.2</v>
      </c>
      <c r="J13" s="46" t="s">
        <v>21</v>
      </c>
      <c r="K13" s="42" t="s">
        <v>6</v>
      </c>
      <c r="L13" s="43">
        <f>1/3</f>
        <v>0.33333333333333331</v>
      </c>
      <c r="M13" s="110"/>
      <c r="O13" s="131">
        <v>1</v>
      </c>
      <c r="P13" s="45">
        <f>L13*I$13</f>
        <v>6.6666666666666666E-2</v>
      </c>
      <c r="Q13" s="58">
        <f t="shared" si="0"/>
        <v>0</v>
      </c>
    </row>
    <row r="14" spans="2:18" ht="21.9" customHeight="1" x14ac:dyDescent="0.25">
      <c r="B14" s="3"/>
      <c r="C14" s="13"/>
      <c r="D14" s="14"/>
      <c r="E14" s="14"/>
      <c r="G14" s="126"/>
      <c r="H14" s="122"/>
      <c r="I14" s="123"/>
      <c r="J14" s="46" t="s">
        <v>22</v>
      </c>
      <c r="K14" s="42" t="s">
        <v>23</v>
      </c>
      <c r="L14" s="43">
        <f t="shared" ref="L14:L27" si="3">1/3</f>
        <v>0.33333333333333331</v>
      </c>
      <c r="M14" s="110"/>
      <c r="O14" s="131"/>
      <c r="P14" s="45">
        <f>L14*I$13</f>
        <v>6.6666666666666666E-2</v>
      </c>
      <c r="Q14" s="58">
        <f t="shared" si="0"/>
        <v>0</v>
      </c>
    </row>
    <row r="15" spans="2:18" ht="21.9" customHeight="1" x14ac:dyDescent="0.25">
      <c r="B15" s="3"/>
      <c r="C15" s="13"/>
      <c r="D15" s="13"/>
      <c r="E15" s="13"/>
      <c r="G15" s="126"/>
      <c r="H15" s="122"/>
      <c r="I15" s="123"/>
      <c r="J15" s="46" t="s">
        <v>24</v>
      </c>
      <c r="K15" s="42" t="s">
        <v>25</v>
      </c>
      <c r="L15" s="43">
        <f t="shared" si="3"/>
        <v>0.33333333333333331</v>
      </c>
      <c r="M15" s="110"/>
      <c r="O15" s="131"/>
      <c r="P15" s="45">
        <f>L15*I$13</f>
        <v>6.6666666666666666E-2</v>
      </c>
      <c r="Q15" s="58">
        <f t="shared" si="0"/>
        <v>0</v>
      </c>
    </row>
    <row r="16" spans="2:18" ht="21.9" customHeight="1" x14ac:dyDescent="0.25">
      <c r="B16" s="3"/>
      <c r="C16" s="13"/>
      <c r="D16" s="14"/>
      <c r="E16" s="14"/>
      <c r="G16" s="126"/>
      <c r="H16" s="122" t="s">
        <v>65</v>
      </c>
      <c r="I16" s="123">
        <v>0.2</v>
      </c>
      <c r="J16" s="46" t="s">
        <v>26</v>
      </c>
      <c r="K16" s="42" t="s">
        <v>6</v>
      </c>
      <c r="L16" s="43">
        <f t="shared" si="3"/>
        <v>0.33333333333333331</v>
      </c>
      <c r="M16" s="110"/>
      <c r="O16" s="131"/>
      <c r="P16" s="45">
        <f>L16*I$16</f>
        <v>6.6666666666666666E-2</v>
      </c>
      <c r="Q16" s="58">
        <f t="shared" si="0"/>
        <v>0</v>
      </c>
    </row>
    <row r="17" spans="2:17" ht="21.9" customHeight="1" x14ac:dyDescent="0.25">
      <c r="B17" s="3"/>
      <c r="C17" s="13"/>
      <c r="D17" s="14"/>
      <c r="E17" s="14"/>
      <c r="G17" s="126"/>
      <c r="H17" s="122"/>
      <c r="I17" s="123"/>
      <c r="J17" s="46" t="s">
        <v>27</v>
      </c>
      <c r="K17" s="42" t="s">
        <v>23</v>
      </c>
      <c r="L17" s="43">
        <f t="shared" si="3"/>
        <v>0.33333333333333331</v>
      </c>
      <c r="M17" s="110"/>
      <c r="O17" s="131"/>
      <c r="P17" s="45">
        <f>L17*I$16</f>
        <v>6.6666666666666666E-2</v>
      </c>
      <c r="Q17" s="58">
        <f t="shared" si="0"/>
        <v>0</v>
      </c>
    </row>
    <row r="18" spans="2:17" ht="21.9" customHeight="1" x14ac:dyDescent="0.25">
      <c r="B18" s="3"/>
      <c r="C18" s="14"/>
      <c r="D18" s="14"/>
      <c r="E18" s="14"/>
      <c r="G18" s="126"/>
      <c r="H18" s="122"/>
      <c r="I18" s="123"/>
      <c r="J18" s="46" t="s">
        <v>28</v>
      </c>
      <c r="K18" s="42" t="s">
        <v>25</v>
      </c>
      <c r="L18" s="43">
        <f t="shared" si="3"/>
        <v>0.33333333333333331</v>
      </c>
      <c r="M18" s="110"/>
      <c r="O18" s="131"/>
      <c r="P18" s="45">
        <f>L18*I$16</f>
        <v>6.6666666666666666E-2</v>
      </c>
      <c r="Q18" s="58">
        <f t="shared" si="0"/>
        <v>0</v>
      </c>
    </row>
    <row r="19" spans="2:17" ht="21.9" customHeight="1" x14ac:dyDescent="0.25">
      <c r="B19" s="3"/>
      <c r="C19" s="15"/>
      <c r="D19" s="15"/>
      <c r="E19" s="3"/>
      <c r="G19" s="126"/>
      <c r="H19" s="122" t="s">
        <v>29</v>
      </c>
      <c r="I19" s="123">
        <v>0.2</v>
      </c>
      <c r="J19" s="46" t="s">
        <v>30</v>
      </c>
      <c r="K19" s="42" t="s">
        <v>6</v>
      </c>
      <c r="L19" s="43">
        <f t="shared" si="3"/>
        <v>0.33333333333333331</v>
      </c>
      <c r="M19" s="110"/>
      <c r="O19" s="131"/>
      <c r="P19" s="45">
        <f>L19*I$19</f>
        <v>6.6666666666666666E-2</v>
      </c>
      <c r="Q19" s="58">
        <f t="shared" si="0"/>
        <v>0</v>
      </c>
    </row>
    <row r="20" spans="2:17" ht="21.9" customHeight="1" x14ac:dyDescent="0.25">
      <c r="B20" s="3"/>
      <c r="C20" s="3"/>
      <c r="D20" s="3"/>
      <c r="E20" s="3"/>
      <c r="G20" s="126"/>
      <c r="H20" s="122"/>
      <c r="I20" s="123"/>
      <c r="J20" s="46" t="s">
        <v>31</v>
      </c>
      <c r="K20" s="42" t="s">
        <v>23</v>
      </c>
      <c r="L20" s="43">
        <f t="shared" si="3"/>
        <v>0.33333333333333331</v>
      </c>
      <c r="M20" s="110"/>
      <c r="O20" s="131"/>
      <c r="P20" s="45">
        <f>L20*I$19</f>
        <v>6.6666666666666666E-2</v>
      </c>
      <c r="Q20" s="58">
        <f t="shared" si="0"/>
        <v>0</v>
      </c>
    </row>
    <row r="21" spans="2:17" ht="21.9" customHeight="1" x14ac:dyDescent="0.25">
      <c r="B21" s="3"/>
      <c r="C21" s="3"/>
      <c r="D21" s="3"/>
      <c r="E21" s="3"/>
      <c r="G21" s="126"/>
      <c r="H21" s="122"/>
      <c r="I21" s="123"/>
      <c r="J21" s="46" t="s">
        <v>32</v>
      </c>
      <c r="K21" s="42" t="s">
        <v>33</v>
      </c>
      <c r="L21" s="43">
        <f t="shared" si="3"/>
        <v>0.33333333333333331</v>
      </c>
      <c r="M21" s="110"/>
      <c r="O21" s="131"/>
      <c r="P21" s="45">
        <f>L21*I$19</f>
        <v>6.6666666666666666E-2</v>
      </c>
      <c r="Q21" s="58">
        <f t="shared" si="0"/>
        <v>0</v>
      </c>
    </row>
    <row r="22" spans="2:17" ht="21.9" customHeight="1" x14ac:dyDescent="0.25">
      <c r="G22" s="126"/>
      <c r="H22" s="122" t="s">
        <v>34</v>
      </c>
      <c r="I22" s="123">
        <v>0.2</v>
      </c>
      <c r="J22" s="46" t="s">
        <v>35</v>
      </c>
      <c r="K22" s="42" t="s">
        <v>6</v>
      </c>
      <c r="L22" s="43">
        <f t="shared" si="3"/>
        <v>0.33333333333333331</v>
      </c>
      <c r="M22" s="110"/>
      <c r="O22" s="131"/>
      <c r="P22" s="45">
        <f>L22*I$22</f>
        <v>6.6666666666666666E-2</v>
      </c>
      <c r="Q22" s="58">
        <f t="shared" si="0"/>
        <v>0</v>
      </c>
    </row>
    <row r="23" spans="2:17" ht="21.9" customHeight="1" x14ac:dyDescent="0.25">
      <c r="G23" s="126"/>
      <c r="H23" s="122"/>
      <c r="I23" s="123"/>
      <c r="J23" s="46" t="s">
        <v>36</v>
      </c>
      <c r="K23" s="42" t="s">
        <v>23</v>
      </c>
      <c r="L23" s="43">
        <f t="shared" si="3"/>
        <v>0.33333333333333331</v>
      </c>
      <c r="M23" s="110"/>
      <c r="O23" s="131"/>
      <c r="P23" s="45">
        <f>L23*I$22</f>
        <v>6.6666666666666666E-2</v>
      </c>
      <c r="Q23" s="58">
        <f t="shared" si="0"/>
        <v>0</v>
      </c>
    </row>
    <row r="24" spans="2:17" ht="21.9" customHeight="1" x14ac:dyDescent="0.25">
      <c r="G24" s="126"/>
      <c r="H24" s="122"/>
      <c r="I24" s="123"/>
      <c r="J24" s="46" t="s">
        <v>37</v>
      </c>
      <c r="K24" s="42" t="s">
        <v>38</v>
      </c>
      <c r="L24" s="43">
        <f t="shared" si="3"/>
        <v>0.33333333333333331</v>
      </c>
      <c r="M24" s="110"/>
      <c r="O24" s="131"/>
      <c r="P24" s="45">
        <f>L24*I$22</f>
        <v>6.6666666666666666E-2</v>
      </c>
      <c r="Q24" s="58">
        <f t="shared" si="0"/>
        <v>0</v>
      </c>
    </row>
    <row r="25" spans="2:17" ht="21.9" customHeight="1" x14ac:dyDescent="0.25">
      <c r="G25" s="126"/>
      <c r="H25" s="122" t="s">
        <v>39</v>
      </c>
      <c r="I25" s="123">
        <v>0.2</v>
      </c>
      <c r="J25" s="46" t="s">
        <v>40</v>
      </c>
      <c r="K25" s="42" t="s">
        <v>6</v>
      </c>
      <c r="L25" s="43">
        <f t="shared" si="3"/>
        <v>0.33333333333333331</v>
      </c>
      <c r="M25" s="110"/>
      <c r="O25" s="131"/>
      <c r="P25" s="45">
        <f>L25*I$25</f>
        <v>6.6666666666666666E-2</v>
      </c>
      <c r="Q25" s="58">
        <f t="shared" si="0"/>
        <v>0</v>
      </c>
    </row>
    <row r="26" spans="2:17" ht="21.9" customHeight="1" x14ac:dyDescent="0.25">
      <c r="G26" s="126"/>
      <c r="H26" s="122"/>
      <c r="I26" s="123"/>
      <c r="J26" s="46" t="s">
        <v>41</v>
      </c>
      <c r="K26" s="42" t="s">
        <v>11</v>
      </c>
      <c r="L26" s="43">
        <f t="shared" si="3"/>
        <v>0.33333333333333331</v>
      </c>
      <c r="M26" s="110"/>
      <c r="O26" s="131"/>
      <c r="P26" s="45">
        <f>L26*I$25</f>
        <v>6.6666666666666666E-2</v>
      </c>
      <c r="Q26" s="58">
        <f t="shared" si="0"/>
        <v>0</v>
      </c>
    </row>
    <row r="27" spans="2:17" ht="21.9" customHeight="1" x14ac:dyDescent="0.25">
      <c r="G27" s="126"/>
      <c r="H27" s="122"/>
      <c r="I27" s="123"/>
      <c r="J27" s="46" t="s">
        <v>42</v>
      </c>
      <c r="K27" s="42" t="s">
        <v>38</v>
      </c>
      <c r="L27" s="43">
        <f t="shared" si="3"/>
        <v>0.33333333333333331</v>
      </c>
      <c r="M27" s="110"/>
      <c r="O27" s="131"/>
      <c r="P27" s="45">
        <f>L27*I$25</f>
        <v>6.6666666666666666E-2</v>
      </c>
      <c r="Q27" s="58">
        <f t="shared" si="0"/>
        <v>0</v>
      </c>
    </row>
    <row r="28" spans="2:17" ht="21.9" customHeight="1" x14ac:dyDescent="0.25">
      <c r="G28" s="124" t="s">
        <v>43</v>
      </c>
      <c r="H28" s="122" t="s">
        <v>44</v>
      </c>
      <c r="I28" s="125">
        <v>0.5</v>
      </c>
      <c r="J28" s="41" t="s">
        <v>45</v>
      </c>
      <c r="K28" s="42" t="s">
        <v>46</v>
      </c>
      <c r="L28" s="43">
        <f>1/3</f>
        <v>0.33333333333333331</v>
      </c>
      <c r="M28" s="110"/>
      <c r="O28" s="132">
        <v>1</v>
      </c>
      <c r="P28" s="45">
        <f>L28*I$28</f>
        <v>0.16666666666666666</v>
      </c>
      <c r="Q28" s="58">
        <f t="shared" si="0"/>
        <v>0</v>
      </c>
    </row>
    <row r="29" spans="2:17" ht="21.9" customHeight="1" x14ac:dyDescent="0.25">
      <c r="G29" s="124"/>
      <c r="H29" s="122"/>
      <c r="I29" s="125"/>
      <c r="J29" s="41" t="s">
        <v>47</v>
      </c>
      <c r="K29" s="42" t="s">
        <v>48</v>
      </c>
      <c r="L29" s="43">
        <f>1/3</f>
        <v>0.33333333333333331</v>
      </c>
      <c r="M29" s="110"/>
      <c r="O29" s="132"/>
      <c r="P29" s="45">
        <f>L29*I$28</f>
        <v>0.16666666666666666</v>
      </c>
      <c r="Q29" s="58">
        <f t="shared" si="0"/>
        <v>0</v>
      </c>
    </row>
    <row r="30" spans="2:17" ht="21.9" customHeight="1" x14ac:dyDescent="0.25">
      <c r="G30" s="124"/>
      <c r="H30" s="122"/>
      <c r="I30" s="125"/>
      <c r="J30" s="41" t="s">
        <v>49</v>
      </c>
      <c r="K30" s="42" t="s">
        <v>50</v>
      </c>
      <c r="L30" s="43">
        <f>1/3</f>
        <v>0.33333333333333331</v>
      </c>
      <c r="M30" s="110"/>
      <c r="O30" s="132"/>
      <c r="P30" s="45">
        <f>L30*I$28</f>
        <v>0.16666666666666666</v>
      </c>
      <c r="Q30" s="58">
        <f t="shared" si="0"/>
        <v>0</v>
      </c>
    </row>
    <row r="31" spans="2:17" ht="21.9" customHeight="1" x14ac:dyDescent="0.25">
      <c r="G31" s="124"/>
      <c r="H31" s="122" t="s">
        <v>51</v>
      </c>
      <c r="I31" s="123">
        <v>0.5</v>
      </c>
      <c r="J31" s="46" t="s">
        <v>52</v>
      </c>
      <c r="K31" s="42" t="s">
        <v>53</v>
      </c>
      <c r="L31" s="43">
        <f>1/4</f>
        <v>0.25</v>
      </c>
      <c r="M31" s="110"/>
      <c r="O31" s="132"/>
      <c r="P31" s="45">
        <f>L31*I$31</f>
        <v>0.125</v>
      </c>
      <c r="Q31" s="58">
        <f t="shared" si="0"/>
        <v>0</v>
      </c>
    </row>
    <row r="32" spans="2:17" ht="21.9" customHeight="1" x14ac:dyDescent="0.25">
      <c r="G32" s="124"/>
      <c r="H32" s="122"/>
      <c r="I32" s="123"/>
      <c r="J32" s="46" t="s">
        <v>54</v>
      </c>
      <c r="K32" s="42" t="s">
        <v>55</v>
      </c>
      <c r="L32" s="43">
        <f>1/4</f>
        <v>0.25</v>
      </c>
      <c r="M32" s="110"/>
      <c r="O32" s="132"/>
      <c r="P32" s="45">
        <f>L32*I$31</f>
        <v>0.125</v>
      </c>
      <c r="Q32" s="58">
        <f t="shared" si="0"/>
        <v>0</v>
      </c>
    </row>
    <row r="33" spans="7:17" ht="21.9" customHeight="1" x14ac:dyDescent="0.25">
      <c r="G33" s="124"/>
      <c r="H33" s="122"/>
      <c r="I33" s="123"/>
      <c r="J33" s="46" t="s">
        <v>56</v>
      </c>
      <c r="K33" s="42" t="s">
        <v>57</v>
      </c>
      <c r="L33" s="43">
        <f>1/4</f>
        <v>0.25</v>
      </c>
      <c r="M33" s="110"/>
      <c r="O33" s="132"/>
      <c r="P33" s="45">
        <f>L33*I$31</f>
        <v>0.125</v>
      </c>
      <c r="Q33" s="58">
        <f t="shared" si="0"/>
        <v>0</v>
      </c>
    </row>
    <row r="34" spans="7:17" ht="21.9" customHeight="1" x14ac:dyDescent="0.25">
      <c r="G34" s="124"/>
      <c r="H34" s="122"/>
      <c r="I34" s="123"/>
      <c r="J34" s="41" t="s">
        <v>58</v>
      </c>
      <c r="K34" s="42" t="s">
        <v>59</v>
      </c>
      <c r="L34" s="43">
        <f>1/4</f>
        <v>0.25</v>
      </c>
      <c r="M34" s="110"/>
      <c r="O34" s="132"/>
      <c r="P34" s="45">
        <f>L34*I$31</f>
        <v>0.125</v>
      </c>
      <c r="Q34" s="58">
        <f t="shared" si="0"/>
        <v>0</v>
      </c>
    </row>
    <row r="35" spans="7:17" ht="21.9" customHeight="1" x14ac:dyDescent="0.25">
      <c r="G35" s="47"/>
      <c r="H35" s="47"/>
      <c r="I35" s="48"/>
      <c r="J35" s="49"/>
      <c r="K35" s="47"/>
      <c r="L35" s="48"/>
      <c r="M35" s="47"/>
      <c r="N35" s="26"/>
    </row>
    <row r="36" spans="7:17" ht="21.9" customHeight="1" x14ac:dyDescent="0.25">
      <c r="G36" s="47"/>
      <c r="H36" s="47"/>
      <c r="I36" s="47"/>
      <c r="J36" s="49"/>
      <c r="K36" s="120" t="s">
        <v>60</v>
      </c>
      <c r="L36" s="120"/>
      <c r="M36" s="96" t="s">
        <v>3</v>
      </c>
      <c r="N36" s="26"/>
      <c r="O36" s="2"/>
    </row>
    <row r="37" spans="7:17" ht="21.9" customHeight="1" x14ac:dyDescent="0.25">
      <c r="G37" s="47"/>
      <c r="H37" s="47"/>
      <c r="I37" s="47"/>
      <c r="J37" s="49"/>
      <c r="K37" s="121" t="s">
        <v>61</v>
      </c>
      <c r="L37" s="121"/>
      <c r="M37" s="109">
        <f>SUM(Q4:Q12)</f>
        <v>0</v>
      </c>
      <c r="N37" s="26"/>
    </row>
    <row r="38" spans="7:17" ht="21.9" customHeight="1" x14ac:dyDescent="0.25">
      <c r="G38" s="47"/>
      <c r="H38" s="47"/>
      <c r="I38" s="47"/>
      <c r="J38" s="49"/>
      <c r="K38" s="121" t="s">
        <v>62</v>
      </c>
      <c r="L38" s="121"/>
      <c r="M38" s="109">
        <f>SUM(Q13:Q27)</f>
        <v>0</v>
      </c>
      <c r="N38" s="26"/>
    </row>
    <row r="39" spans="7:17" ht="21.9" customHeight="1" x14ac:dyDescent="0.25">
      <c r="G39" s="47"/>
      <c r="H39" s="47"/>
      <c r="I39" s="47"/>
      <c r="J39" s="49"/>
      <c r="K39" s="121" t="s">
        <v>63</v>
      </c>
      <c r="L39" s="121"/>
      <c r="M39" s="109">
        <f>SUM(Q28:Q34)</f>
        <v>0</v>
      </c>
      <c r="N39" s="26"/>
    </row>
    <row r="40" spans="7:17" ht="21.9" customHeight="1" x14ac:dyDescent="0.25"/>
    <row r="41" spans="7:17" ht="21.9" customHeight="1" x14ac:dyDescent="0.25"/>
    <row r="42" spans="7:17" ht="21.9" customHeight="1" x14ac:dyDescent="0.25"/>
    <row r="43" spans="7:17" ht="21.9" customHeight="1" x14ac:dyDescent="0.25"/>
    <row r="44" spans="7:17" ht="9" customHeight="1" x14ac:dyDescent="0.25"/>
    <row r="49" spans="6:8" x14ac:dyDescent="0.25">
      <c r="F49" s="19"/>
      <c r="G49" s="19"/>
      <c r="H49" s="27"/>
    </row>
    <row r="50" spans="6:8" x14ac:dyDescent="0.25">
      <c r="F50" s="19"/>
      <c r="G50" s="19"/>
      <c r="H50" s="27"/>
    </row>
    <row r="51" spans="6:8" x14ac:dyDescent="0.25">
      <c r="F51" s="19"/>
      <c r="G51" s="19"/>
      <c r="H51" s="27"/>
    </row>
    <row r="52" spans="6:8" x14ac:dyDescent="0.25">
      <c r="F52" s="19"/>
      <c r="G52" s="19"/>
      <c r="H52" s="27"/>
    </row>
  </sheetData>
  <mergeCells count="31">
    <mergeCell ref="G1:M1"/>
    <mergeCell ref="O4:O12"/>
    <mergeCell ref="O13:O27"/>
    <mergeCell ref="O28:O34"/>
    <mergeCell ref="O2:Q2"/>
    <mergeCell ref="J3:K3"/>
    <mergeCell ref="G4:G12"/>
    <mergeCell ref="H4:H6"/>
    <mergeCell ref="I4:I6"/>
    <mergeCell ref="H7:H12"/>
    <mergeCell ref="I7:I12"/>
    <mergeCell ref="G13:G27"/>
    <mergeCell ref="H13:H15"/>
    <mergeCell ref="I13:I15"/>
    <mergeCell ref="H16:H18"/>
    <mergeCell ref="I16:I18"/>
    <mergeCell ref="H19:H21"/>
    <mergeCell ref="I19:I21"/>
    <mergeCell ref="H22:H24"/>
    <mergeCell ref="I22:I24"/>
    <mergeCell ref="G28:G34"/>
    <mergeCell ref="H28:H30"/>
    <mergeCell ref="I28:I30"/>
    <mergeCell ref="H31:H34"/>
    <mergeCell ref="I31:I34"/>
    <mergeCell ref="K36:L36"/>
    <mergeCell ref="K37:L37"/>
    <mergeCell ref="K38:L38"/>
    <mergeCell ref="K39:L39"/>
    <mergeCell ref="H25:H27"/>
    <mergeCell ref="I25:I27"/>
  </mergeCells>
  <conditionalFormatting sqref="J5:M5 P5:Q5">
    <cfRule type="expression" dxfId="20" priority="1" stopIfTrue="1">
      <formula>$D$11="no"</formula>
    </cfRule>
  </conditionalFormatting>
  <conditionalFormatting sqref="M4:M34 M37 M38 M39">
    <cfRule type="expression" dxfId="19" priority="68">
      <formula>$M4&lt;80</formula>
    </cfRule>
  </conditionalFormatting>
  <pageMargins left="0.7" right="0.7" top="0.75" bottom="0.75" header="0.3" footer="0.3"/>
  <pageSetup paperSize="9" orientation="portrait" horizontalDpi="1200" verticalDpi="1200" r:id="rId1"/>
  <ignoredErrors>
    <ignoredError sqref="L5" 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Validation!$A$1:$B$1</xm:f>
          </x14:formula1>
          <xm:sqref>D11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60"/>
  <sheetViews>
    <sheetView zoomScaleNormal="100" workbookViewId="0">
      <selection activeCell="C3" sqref="C3"/>
    </sheetView>
  </sheetViews>
  <sheetFormatPr defaultRowHeight="13.2" x14ac:dyDescent="0.25"/>
  <cols>
    <col min="1" max="1" width="1.109375" customWidth="1"/>
    <col min="2" max="2" width="1.88671875" customWidth="1"/>
    <col min="3" max="3" width="71.33203125" bestFit="1" customWidth="1"/>
    <col min="4" max="4" width="6.5546875" customWidth="1"/>
    <col min="5" max="5" width="1.6640625" style="5" customWidth="1"/>
    <col min="6" max="6" width="3" customWidth="1"/>
    <col min="7" max="7" width="9.33203125" style="3" customWidth="1"/>
    <col min="8" max="8" width="15.6640625" style="31" customWidth="1"/>
    <col min="9" max="9" width="7.6640625" customWidth="1"/>
    <col min="10" max="10" width="6.88671875" customWidth="1"/>
    <col min="11" max="11" width="41.88671875" customWidth="1"/>
    <col min="12" max="12" width="7.88671875" customWidth="1"/>
    <col min="13" max="13" width="7" customWidth="1"/>
    <col min="14" max="14" width="5.44140625" customWidth="1"/>
    <col min="17" max="17" width="17.44140625" customWidth="1"/>
  </cols>
  <sheetData>
    <row r="1" spans="2:19" s="20" customFormat="1" ht="21.9" customHeight="1" x14ac:dyDescent="0.25">
      <c r="C1" s="10"/>
      <c r="D1" s="10"/>
      <c r="E1" s="30"/>
      <c r="F1" s="10"/>
      <c r="G1" s="127" t="s">
        <v>113</v>
      </c>
      <c r="H1" s="127"/>
      <c r="I1" s="127"/>
      <c r="J1" s="127"/>
      <c r="K1" s="127"/>
      <c r="L1" s="127"/>
      <c r="M1" s="127"/>
    </row>
    <row r="2" spans="2:19" s="20" customFormat="1" ht="21.9" customHeight="1" thickBot="1" x14ac:dyDescent="0.3">
      <c r="E2" s="6"/>
      <c r="G2" s="135" t="s">
        <v>107</v>
      </c>
      <c r="H2" s="135"/>
      <c r="I2" s="135"/>
      <c r="J2" s="97"/>
      <c r="K2" s="97"/>
      <c r="L2" s="97"/>
      <c r="M2" s="97"/>
      <c r="N2" s="98"/>
      <c r="O2" s="129" t="s">
        <v>106</v>
      </c>
      <c r="P2" s="129"/>
      <c r="Q2" s="129"/>
    </row>
    <row r="3" spans="2:19" s="20" customFormat="1" ht="27" customHeight="1" x14ac:dyDescent="0.25">
      <c r="B3" s="65"/>
      <c r="C3" s="66" t="s">
        <v>105</v>
      </c>
      <c r="D3" s="67"/>
      <c r="E3" s="68"/>
      <c r="G3" s="39" t="s">
        <v>78</v>
      </c>
      <c r="H3" s="39" t="s">
        <v>0</v>
      </c>
      <c r="I3" s="39" t="s">
        <v>99</v>
      </c>
      <c r="J3" s="130" t="s">
        <v>1</v>
      </c>
      <c r="K3" s="130"/>
      <c r="L3" s="39" t="s">
        <v>99</v>
      </c>
      <c r="M3" s="57" t="s">
        <v>3</v>
      </c>
      <c r="N3" s="21"/>
      <c r="O3" s="36" t="s">
        <v>99</v>
      </c>
      <c r="P3" s="36" t="s">
        <v>2</v>
      </c>
      <c r="Q3" s="36" t="s">
        <v>4</v>
      </c>
    </row>
    <row r="4" spans="2:19" s="20" customFormat="1" ht="21.9" customHeight="1" x14ac:dyDescent="0.25">
      <c r="B4" s="69"/>
      <c r="C4" s="78"/>
      <c r="D4" s="59"/>
      <c r="E4" s="70"/>
      <c r="G4" s="126" t="s">
        <v>5</v>
      </c>
      <c r="H4" s="122" t="s">
        <v>6</v>
      </c>
      <c r="I4" s="123">
        <f>IF(O4=0,"N/A",1/3*O4)</f>
        <v>0.33333333333333331</v>
      </c>
      <c r="J4" s="41" t="s">
        <v>7</v>
      </c>
      <c r="K4" s="42" t="s">
        <v>8</v>
      </c>
      <c r="L4" s="43">
        <f>IF(O4=0,"N/A",IF($D$11="no",IF($D$13="no",1,0.5),IF($D$13="no",0.5,1/3)))</f>
        <v>0.33333333333333331</v>
      </c>
      <c r="M4" s="107"/>
      <c r="N4" s="21"/>
      <c r="O4" s="139">
        <f>IF($D$13="no",IF($D$12="no",IF($D$14="yes",0,1),1),1)</f>
        <v>1</v>
      </c>
      <c r="P4" s="37">
        <f>IF(O4=0,0,L4*$I$4)</f>
        <v>0.1111111111111111</v>
      </c>
      <c r="Q4" s="38">
        <f t="shared" ref="Q4:Q35" si="0">P4*M4</f>
        <v>0</v>
      </c>
    </row>
    <row r="5" spans="2:19" s="20" customFormat="1" ht="21.9" customHeight="1" x14ac:dyDescent="0.25">
      <c r="B5" s="69"/>
      <c r="C5" s="60" t="s">
        <v>79</v>
      </c>
      <c r="D5" s="59"/>
      <c r="E5" s="70"/>
      <c r="G5" s="126"/>
      <c r="H5" s="122"/>
      <c r="I5" s="123"/>
      <c r="J5" s="92" t="s">
        <v>9</v>
      </c>
      <c r="K5" s="93" t="s">
        <v>10</v>
      </c>
      <c r="L5" s="94">
        <f>IF(O4=0,"N/A",IF($D$11="no",0,IF($D$13="no",0.5,1/3)))</f>
        <v>0.33333333333333331</v>
      </c>
      <c r="M5" s="108"/>
      <c r="N5" s="21"/>
      <c r="O5" s="139"/>
      <c r="P5" s="37">
        <f>IF(O4=0,0,L5*$I$4)</f>
        <v>0.1111111111111111</v>
      </c>
      <c r="Q5" s="38">
        <f t="shared" si="0"/>
        <v>0</v>
      </c>
    </row>
    <row r="6" spans="2:19" s="20" customFormat="1" ht="21.9" customHeight="1" x14ac:dyDescent="0.25">
      <c r="B6" s="69"/>
      <c r="C6" s="61" t="s">
        <v>95</v>
      </c>
      <c r="D6" s="64"/>
      <c r="E6" s="70"/>
      <c r="G6" s="126"/>
      <c r="H6" s="122"/>
      <c r="I6" s="123"/>
      <c r="J6" s="100" t="s">
        <v>77</v>
      </c>
      <c r="K6" s="101" t="s">
        <v>66</v>
      </c>
      <c r="L6" s="102">
        <f>IF(O4=0,"N/A",IF($D$13="no",0,IF($D$11="no",0.5,1/3)))</f>
        <v>0.33333333333333331</v>
      </c>
      <c r="M6" s="108"/>
      <c r="N6" s="21"/>
      <c r="O6" s="139"/>
      <c r="P6" s="37">
        <f>IF(O4=0,0,L6*$I$4)</f>
        <v>0.1111111111111111</v>
      </c>
      <c r="Q6" s="38">
        <f t="shared" si="0"/>
        <v>0</v>
      </c>
    </row>
    <row r="7" spans="2:19" s="20" customFormat="1" ht="21.9" customHeight="1" x14ac:dyDescent="0.25">
      <c r="B7" s="69"/>
      <c r="C7" s="61" t="s">
        <v>96</v>
      </c>
      <c r="D7" s="64"/>
      <c r="E7" s="70"/>
      <c r="G7" s="126"/>
      <c r="H7" s="122" t="s">
        <v>11</v>
      </c>
      <c r="I7" s="123">
        <f>IF(O4=0,"N/A",2/3*O4)</f>
        <v>0.66666666666666663</v>
      </c>
      <c r="J7" s="41" t="s">
        <v>12</v>
      </c>
      <c r="K7" s="42" t="s">
        <v>13</v>
      </c>
      <c r="L7" s="43">
        <f>IF(O4=0,"N/A",0.25)</f>
        <v>0.25</v>
      </c>
      <c r="M7" s="107"/>
      <c r="N7" s="21"/>
      <c r="O7" s="139"/>
      <c r="P7" s="37">
        <f>IF(O4=0,0,L7*$I$7)</f>
        <v>0.16666666666666666</v>
      </c>
      <c r="Q7" s="38">
        <f t="shared" si="0"/>
        <v>0</v>
      </c>
    </row>
    <row r="8" spans="2:19" s="20" customFormat="1" ht="21.9" customHeight="1" x14ac:dyDescent="0.25">
      <c r="B8" s="69"/>
      <c r="C8" s="61" t="s">
        <v>84</v>
      </c>
      <c r="D8" s="59"/>
      <c r="E8" s="70"/>
      <c r="G8" s="126"/>
      <c r="H8" s="122"/>
      <c r="I8" s="123"/>
      <c r="J8" s="46" t="s">
        <v>14</v>
      </c>
      <c r="K8" s="42" t="s">
        <v>15</v>
      </c>
      <c r="L8" s="43">
        <f>IF(O4=0,"N/A",0.25)</f>
        <v>0.25</v>
      </c>
      <c r="M8" s="107"/>
      <c r="N8" s="21"/>
      <c r="O8" s="139"/>
      <c r="P8" s="37">
        <f>IF(O4=0,0,L8*$I$7)</f>
        <v>0.16666666666666666</v>
      </c>
      <c r="Q8" s="38">
        <f t="shared" si="0"/>
        <v>0</v>
      </c>
    </row>
    <row r="9" spans="2:19" s="7" customFormat="1" ht="21.9" customHeight="1" x14ac:dyDescent="0.25">
      <c r="B9" s="69"/>
      <c r="C9" s="78"/>
      <c r="D9" s="59"/>
      <c r="E9" s="70"/>
      <c r="G9" s="126"/>
      <c r="H9" s="122"/>
      <c r="I9" s="123"/>
      <c r="J9" s="46" t="s">
        <v>16</v>
      </c>
      <c r="K9" s="42" t="s">
        <v>17</v>
      </c>
      <c r="L9" s="43">
        <f>IF(O4=0,"N/A",0.25)</f>
        <v>0.25</v>
      </c>
      <c r="M9" s="107"/>
      <c r="N9" s="21"/>
      <c r="O9" s="139"/>
      <c r="P9" s="37">
        <f>IF(O4=0,0,L9*$I$7)</f>
        <v>0.16666666666666666</v>
      </c>
      <c r="Q9" s="38">
        <f t="shared" si="0"/>
        <v>0</v>
      </c>
      <c r="S9" s="35"/>
    </row>
    <row r="10" spans="2:19" s="7" customFormat="1" ht="21.9" customHeight="1" x14ac:dyDescent="0.25">
      <c r="B10" s="69"/>
      <c r="C10" s="89"/>
      <c r="D10" s="59"/>
      <c r="E10" s="70"/>
      <c r="G10" s="126"/>
      <c r="H10" s="122"/>
      <c r="I10" s="123"/>
      <c r="J10" s="46" t="s">
        <v>18</v>
      </c>
      <c r="K10" s="42" t="s">
        <v>19</v>
      </c>
      <c r="L10" s="43">
        <f>IF(O4=0,"N/A",0.25)</f>
        <v>0.25</v>
      </c>
      <c r="M10" s="107"/>
      <c r="N10" s="21"/>
      <c r="O10" s="139"/>
      <c r="P10" s="37">
        <f>IF(O4=0,0,L10*$I$7)</f>
        <v>0.16666666666666666</v>
      </c>
      <c r="Q10" s="38">
        <f t="shared" si="0"/>
        <v>0</v>
      </c>
      <c r="S10" s="35"/>
    </row>
    <row r="11" spans="2:19" s="7" customFormat="1" ht="21.9" customHeight="1" x14ac:dyDescent="0.25">
      <c r="B11" s="69"/>
      <c r="C11" s="87" t="s">
        <v>80</v>
      </c>
      <c r="D11" s="105" t="s">
        <v>103</v>
      </c>
      <c r="E11" s="70"/>
      <c r="G11" s="124" t="s">
        <v>20</v>
      </c>
      <c r="H11" s="122" t="s">
        <v>64</v>
      </c>
      <c r="I11" s="123">
        <f>IF($D$15="yes","N/A",IF($D$13="no",0.2,1/6))</f>
        <v>0.16666666666666666</v>
      </c>
      <c r="J11" s="46" t="s">
        <v>21</v>
      </c>
      <c r="K11" s="42" t="s">
        <v>6</v>
      </c>
      <c r="L11" s="43">
        <f>IF(I11="N/A","N/A",1/3)</f>
        <v>0.33333333333333331</v>
      </c>
      <c r="M11" s="107"/>
      <c r="N11" s="21"/>
      <c r="O11" s="139">
        <v>1</v>
      </c>
      <c r="P11" s="37">
        <f>IF(I11="N/A",0,L11*I$11)</f>
        <v>5.5555555555555552E-2</v>
      </c>
      <c r="Q11" s="38">
        <f t="shared" si="0"/>
        <v>0</v>
      </c>
      <c r="S11" s="35"/>
    </row>
    <row r="12" spans="2:19" s="7" customFormat="1" ht="21.9" customHeight="1" x14ac:dyDescent="0.25">
      <c r="B12" s="69"/>
      <c r="C12" s="87" t="s">
        <v>85</v>
      </c>
      <c r="D12" s="106" t="s">
        <v>103</v>
      </c>
      <c r="E12" s="70"/>
      <c r="G12" s="124"/>
      <c r="H12" s="122"/>
      <c r="I12" s="123"/>
      <c r="J12" s="46" t="s">
        <v>22</v>
      </c>
      <c r="K12" s="42" t="s">
        <v>23</v>
      </c>
      <c r="L12" s="43">
        <f>IF(I11="N/A","N/A",1/3)</f>
        <v>0.33333333333333331</v>
      </c>
      <c r="M12" s="107"/>
      <c r="N12" s="21"/>
      <c r="O12" s="139"/>
      <c r="P12" s="37">
        <f>IF(I11="N/A",0,L12*I$11)</f>
        <v>5.5555555555555552E-2</v>
      </c>
      <c r="Q12" s="38">
        <f t="shared" si="0"/>
        <v>0</v>
      </c>
    </row>
    <row r="13" spans="2:19" s="7" customFormat="1" ht="21.9" customHeight="1" x14ac:dyDescent="0.25">
      <c r="B13" s="69"/>
      <c r="C13" s="87" t="s">
        <v>86</v>
      </c>
      <c r="D13" s="106" t="s">
        <v>103</v>
      </c>
      <c r="E13" s="70"/>
      <c r="G13" s="124"/>
      <c r="H13" s="122"/>
      <c r="I13" s="123"/>
      <c r="J13" s="46" t="s">
        <v>24</v>
      </c>
      <c r="K13" s="42" t="s">
        <v>25</v>
      </c>
      <c r="L13" s="43">
        <f>IF(I11="N/A","N/A",1/3)</f>
        <v>0.33333333333333331</v>
      </c>
      <c r="M13" s="107"/>
      <c r="N13" s="21"/>
      <c r="O13" s="139"/>
      <c r="P13" s="37">
        <f>IF(I11="N/A",0,L13*I$11)</f>
        <v>5.5555555555555552E-2</v>
      </c>
      <c r="Q13" s="38">
        <f t="shared" si="0"/>
        <v>0</v>
      </c>
    </row>
    <row r="14" spans="2:19" s="7" customFormat="1" ht="21.9" customHeight="1" x14ac:dyDescent="0.25">
      <c r="B14" s="69"/>
      <c r="C14" s="61" t="s">
        <v>81</v>
      </c>
      <c r="D14" s="90" t="s">
        <v>104</v>
      </c>
      <c r="E14" s="113"/>
      <c r="G14" s="124"/>
      <c r="H14" s="122" t="s">
        <v>65</v>
      </c>
      <c r="I14" s="123">
        <f>IF($D$15="yes","N/A",IF($D$13="no",0.2,1/6))</f>
        <v>0.16666666666666666</v>
      </c>
      <c r="J14" s="46" t="s">
        <v>26</v>
      </c>
      <c r="K14" s="42" t="s">
        <v>6</v>
      </c>
      <c r="L14" s="43">
        <f>IF(I14="N/A","N/A",1/3)</f>
        <v>0.33333333333333331</v>
      </c>
      <c r="M14" s="107"/>
      <c r="N14" s="21"/>
      <c r="O14" s="139"/>
      <c r="P14" s="37">
        <f>IF(I14="N/A",0,L14*I$14)</f>
        <v>5.5555555555555552E-2</v>
      </c>
      <c r="Q14" s="38">
        <f t="shared" si="0"/>
        <v>0</v>
      </c>
    </row>
    <row r="15" spans="2:19" s="7" customFormat="1" ht="21.9" customHeight="1" x14ac:dyDescent="0.25">
      <c r="B15" s="69"/>
      <c r="C15" s="87" t="s">
        <v>82</v>
      </c>
      <c r="D15" s="106" t="s">
        <v>104</v>
      </c>
      <c r="E15" s="70"/>
      <c r="G15" s="124"/>
      <c r="H15" s="122"/>
      <c r="I15" s="123"/>
      <c r="J15" s="46" t="s">
        <v>27</v>
      </c>
      <c r="K15" s="42" t="s">
        <v>23</v>
      </c>
      <c r="L15" s="43">
        <f>IF(I14="N/A","N/A",1/3)</f>
        <v>0.33333333333333331</v>
      </c>
      <c r="M15" s="107"/>
      <c r="N15" s="21"/>
      <c r="O15" s="139"/>
      <c r="P15" s="37">
        <f>IF(I14="N/A",0,L15*I$14)</f>
        <v>5.5555555555555552E-2</v>
      </c>
      <c r="Q15" s="38">
        <f t="shared" si="0"/>
        <v>0</v>
      </c>
    </row>
    <row r="16" spans="2:19" s="20" customFormat="1" ht="21.9" customHeight="1" thickBot="1" x14ac:dyDescent="0.3">
      <c r="B16" s="80"/>
      <c r="C16" s="114"/>
      <c r="D16" s="81"/>
      <c r="E16" s="82"/>
      <c r="G16" s="124"/>
      <c r="H16" s="122"/>
      <c r="I16" s="123"/>
      <c r="J16" s="46" t="s">
        <v>28</v>
      </c>
      <c r="K16" s="42" t="s">
        <v>25</v>
      </c>
      <c r="L16" s="43">
        <f>IF(I14="N/A","N/A",1/3)</f>
        <v>0.33333333333333331</v>
      </c>
      <c r="M16" s="107"/>
      <c r="N16" s="21"/>
      <c r="O16" s="139"/>
      <c r="P16" s="37">
        <f>IF(I14="N/A",0,L16*I$14)</f>
        <v>5.5555555555555552E-2</v>
      </c>
      <c r="Q16" s="38">
        <f t="shared" si="0"/>
        <v>0</v>
      </c>
    </row>
    <row r="17" spans="1:17" s="20" customFormat="1" ht="21.9" customHeight="1" x14ac:dyDescent="0.25">
      <c r="E17" s="6"/>
      <c r="G17" s="124"/>
      <c r="H17" s="122" t="s">
        <v>29</v>
      </c>
      <c r="I17" s="123">
        <f>IF($D$13="no",IF($D$15="no",0.2,1/3),IF($D$15="no",1/6,0.25))</f>
        <v>0.16666666666666666</v>
      </c>
      <c r="J17" s="46" t="s">
        <v>30</v>
      </c>
      <c r="K17" s="42" t="s">
        <v>6</v>
      </c>
      <c r="L17" s="43">
        <f t="shared" ref="L17:L28" si="1">1/3</f>
        <v>0.33333333333333331</v>
      </c>
      <c r="M17" s="107"/>
      <c r="N17" s="21"/>
      <c r="O17" s="139"/>
      <c r="P17" s="37">
        <f>L17*I$17</f>
        <v>5.5555555555555552E-2</v>
      </c>
      <c r="Q17" s="38">
        <f t="shared" si="0"/>
        <v>0</v>
      </c>
    </row>
    <row r="18" spans="1:17" s="20" customFormat="1" ht="21.9" customHeight="1" x14ac:dyDescent="0.25">
      <c r="E18" s="6"/>
      <c r="G18" s="124"/>
      <c r="H18" s="122"/>
      <c r="I18" s="123"/>
      <c r="J18" s="46" t="s">
        <v>31</v>
      </c>
      <c r="K18" s="42" t="s">
        <v>23</v>
      </c>
      <c r="L18" s="43">
        <f t="shared" si="1"/>
        <v>0.33333333333333331</v>
      </c>
      <c r="M18" s="107"/>
      <c r="N18" s="21"/>
      <c r="O18" s="139"/>
      <c r="P18" s="37">
        <f>L18*I$17</f>
        <v>5.5555555555555552E-2</v>
      </c>
      <c r="Q18" s="38">
        <f t="shared" si="0"/>
        <v>0</v>
      </c>
    </row>
    <row r="19" spans="1:17" s="20" customFormat="1" ht="21.9" customHeight="1" x14ac:dyDescent="0.25">
      <c r="E19" s="6"/>
      <c r="G19" s="124"/>
      <c r="H19" s="122"/>
      <c r="I19" s="123"/>
      <c r="J19" s="46" t="s">
        <v>32</v>
      </c>
      <c r="K19" s="42" t="s">
        <v>33</v>
      </c>
      <c r="L19" s="43">
        <f t="shared" si="1"/>
        <v>0.33333333333333331</v>
      </c>
      <c r="M19" s="107"/>
      <c r="N19" s="21"/>
      <c r="O19" s="139"/>
      <c r="P19" s="37">
        <f>L19*I$17</f>
        <v>5.5555555555555552E-2</v>
      </c>
      <c r="Q19" s="38">
        <f t="shared" si="0"/>
        <v>0</v>
      </c>
    </row>
    <row r="20" spans="1:17" s="20" customFormat="1" ht="21.9" customHeight="1" x14ac:dyDescent="0.25">
      <c r="E20" s="6"/>
      <c r="G20" s="124"/>
      <c r="H20" s="122" t="s">
        <v>34</v>
      </c>
      <c r="I20" s="123">
        <f>IF($D$13="no",IF($D$15="no",0.2,1/3),IF($D$15="no",1/6,0.25))</f>
        <v>0.16666666666666666</v>
      </c>
      <c r="J20" s="46" t="s">
        <v>35</v>
      </c>
      <c r="K20" s="42" t="s">
        <v>6</v>
      </c>
      <c r="L20" s="43">
        <f t="shared" si="1"/>
        <v>0.33333333333333331</v>
      </c>
      <c r="M20" s="107"/>
      <c r="N20" s="21"/>
      <c r="O20" s="139"/>
      <c r="P20" s="37">
        <f>L20*I$20</f>
        <v>5.5555555555555552E-2</v>
      </c>
      <c r="Q20" s="38">
        <f t="shared" si="0"/>
        <v>0</v>
      </c>
    </row>
    <row r="21" spans="1:17" s="20" customFormat="1" ht="21.9" customHeight="1" x14ac:dyDescent="0.25">
      <c r="B21" s="21"/>
      <c r="C21" s="21"/>
      <c r="D21" s="21"/>
      <c r="E21" s="22"/>
      <c r="G21" s="124"/>
      <c r="H21" s="122"/>
      <c r="I21" s="123"/>
      <c r="J21" s="46" t="s">
        <v>36</v>
      </c>
      <c r="K21" s="42" t="s">
        <v>23</v>
      </c>
      <c r="L21" s="43">
        <f t="shared" si="1"/>
        <v>0.33333333333333331</v>
      </c>
      <c r="M21" s="107"/>
      <c r="N21" s="21"/>
      <c r="O21" s="139"/>
      <c r="P21" s="37">
        <f>L21*I$20</f>
        <v>5.5555555555555552E-2</v>
      </c>
      <c r="Q21" s="38">
        <f t="shared" si="0"/>
        <v>0</v>
      </c>
    </row>
    <row r="22" spans="1:17" s="20" customFormat="1" ht="21.9" customHeight="1" x14ac:dyDescent="0.25">
      <c r="B22" s="21"/>
      <c r="C22" s="21"/>
      <c r="D22" s="21"/>
      <c r="E22" s="22"/>
      <c r="G22" s="124"/>
      <c r="H22" s="122"/>
      <c r="I22" s="123"/>
      <c r="J22" s="46" t="s">
        <v>37</v>
      </c>
      <c r="K22" s="42" t="s">
        <v>38</v>
      </c>
      <c r="L22" s="43">
        <f t="shared" si="1"/>
        <v>0.33333333333333331</v>
      </c>
      <c r="M22" s="107"/>
      <c r="N22" s="21"/>
      <c r="O22" s="139"/>
      <c r="P22" s="37">
        <f>L22*I$20</f>
        <v>5.5555555555555552E-2</v>
      </c>
      <c r="Q22" s="38">
        <f t="shared" si="0"/>
        <v>0</v>
      </c>
    </row>
    <row r="23" spans="1:17" s="20" customFormat="1" ht="21.9" customHeight="1" x14ac:dyDescent="0.25">
      <c r="B23" s="21"/>
      <c r="C23" s="21"/>
      <c r="D23" s="21"/>
      <c r="E23" s="22"/>
      <c r="G23" s="124"/>
      <c r="H23" s="122" t="s">
        <v>39</v>
      </c>
      <c r="I23" s="123">
        <f>IF($D$13="no",IF($D$15="no",0.2,1/3),IF($D$15="no",1/6,0.25))</f>
        <v>0.16666666666666666</v>
      </c>
      <c r="J23" s="46" t="s">
        <v>40</v>
      </c>
      <c r="K23" s="42" t="s">
        <v>6</v>
      </c>
      <c r="L23" s="43">
        <f t="shared" si="1"/>
        <v>0.33333333333333331</v>
      </c>
      <c r="M23" s="107"/>
      <c r="N23" s="21"/>
      <c r="O23" s="139"/>
      <c r="P23" s="37">
        <f>L23*I$23</f>
        <v>5.5555555555555552E-2</v>
      </c>
      <c r="Q23" s="38">
        <f t="shared" si="0"/>
        <v>0</v>
      </c>
    </row>
    <row r="24" spans="1:17" s="20" customFormat="1" ht="21.9" customHeight="1" x14ac:dyDescent="0.25">
      <c r="B24" s="10"/>
      <c r="C24" s="10"/>
      <c r="D24" s="10"/>
      <c r="E24" s="30"/>
      <c r="G24" s="124"/>
      <c r="H24" s="122"/>
      <c r="I24" s="123"/>
      <c r="J24" s="46" t="s">
        <v>41</v>
      </c>
      <c r="K24" s="42" t="s">
        <v>11</v>
      </c>
      <c r="L24" s="43">
        <f t="shared" si="1"/>
        <v>0.33333333333333331</v>
      </c>
      <c r="M24" s="107"/>
      <c r="N24" s="21"/>
      <c r="O24" s="139"/>
      <c r="P24" s="37">
        <f>L24*I$23</f>
        <v>5.5555555555555552E-2</v>
      </c>
      <c r="Q24" s="38">
        <f t="shared" si="0"/>
        <v>0</v>
      </c>
    </row>
    <row r="25" spans="1:17" s="20" customFormat="1" ht="21.9" customHeight="1" x14ac:dyDescent="0.25">
      <c r="A25" s="21"/>
      <c r="B25" s="21"/>
      <c r="C25" s="10"/>
      <c r="D25" s="21"/>
      <c r="E25" s="22"/>
      <c r="F25" s="21"/>
      <c r="G25" s="124"/>
      <c r="H25" s="122"/>
      <c r="I25" s="123"/>
      <c r="J25" s="46" t="s">
        <v>42</v>
      </c>
      <c r="K25" s="42" t="s">
        <v>38</v>
      </c>
      <c r="L25" s="43">
        <f t="shared" si="1"/>
        <v>0.33333333333333331</v>
      </c>
      <c r="M25" s="107"/>
      <c r="N25" s="21"/>
      <c r="O25" s="139"/>
      <c r="P25" s="37">
        <f>L25*I$23</f>
        <v>5.5555555555555552E-2</v>
      </c>
      <c r="Q25" s="38">
        <f t="shared" si="0"/>
        <v>0</v>
      </c>
    </row>
    <row r="26" spans="1:17" s="20" customFormat="1" ht="21.9" customHeight="1" x14ac:dyDescent="0.25">
      <c r="A26" s="21"/>
      <c r="B26" s="21"/>
      <c r="C26" s="10"/>
      <c r="D26" s="21"/>
      <c r="E26" s="22"/>
      <c r="F26" s="21"/>
      <c r="G26" s="124"/>
      <c r="H26" s="134" t="s">
        <v>74</v>
      </c>
      <c r="I26" s="138">
        <f>IF($D$13="no",0,IF($D$15="no",1/6,0.25))</f>
        <v>0.16666666666666666</v>
      </c>
      <c r="J26" s="100" t="s">
        <v>71</v>
      </c>
      <c r="K26" s="101" t="s">
        <v>6</v>
      </c>
      <c r="L26" s="102">
        <f t="shared" si="1"/>
        <v>0.33333333333333331</v>
      </c>
      <c r="M26" s="108"/>
      <c r="N26" s="21"/>
      <c r="O26" s="139"/>
      <c r="P26" s="37">
        <f>L26*I$26</f>
        <v>5.5555555555555552E-2</v>
      </c>
      <c r="Q26" s="38">
        <f t="shared" si="0"/>
        <v>0</v>
      </c>
    </row>
    <row r="27" spans="1:17" s="20" customFormat="1" ht="21.9" customHeight="1" x14ac:dyDescent="0.25">
      <c r="A27" s="21"/>
      <c r="B27" s="21"/>
      <c r="C27" s="21"/>
      <c r="D27" s="21"/>
      <c r="E27" s="22"/>
      <c r="F27" s="21"/>
      <c r="G27" s="124"/>
      <c r="H27" s="134"/>
      <c r="I27" s="138"/>
      <c r="J27" s="100" t="s">
        <v>72</v>
      </c>
      <c r="K27" s="101" t="s">
        <v>11</v>
      </c>
      <c r="L27" s="102">
        <f t="shared" si="1"/>
        <v>0.33333333333333331</v>
      </c>
      <c r="M27" s="108"/>
      <c r="N27" s="21"/>
      <c r="O27" s="139"/>
      <c r="P27" s="37">
        <f>L27*I$26</f>
        <v>5.5555555555555552E-2</v>
      </c>
      <c r="Q27" s="38">
        <f t="shared" si="0"/>
        <v>0</v>
      </c>
    </row>
    <row r="28" spans="1:17" s="20" customFormat="1" ht="21.9" customHeight="1" x14ac:dyDescent="0.25">
      <c r="A28" s="21"/>
      <c r="B28" s="9"/>
      <c r="C28" s="9"/>
      <c r="D28" s="21"/>
      <c r="E28" s="14"/>
      <c r="F28" s="10"/>
      <c r="G28" s="124"/>
      <c r="H28" s="134"/>
      <c r="I28" s="138"/>
      <c r="J28" s="100" t="s">
        <v>73</v>
      </c>
      <c r="K28" s="101" t="s">
        <v>38</v>
      </c>
      <c r="L28" s="102">
        <f t="shared" si="1"/>
        <v>0.33333333333333331</v>
      </c>
      <c r="M28" s="108"/>
      <c r="N28" s="21"/>
      <c r="O28" s="139"/>
      <c r="P28" s="37">
        <f>L28*I$26</f>
        <v>5.5555555555555552E-2</v>
      </c>
      <c r="Q28" s="38">
        <f t="shared" si="0"/>
        <v>0</v>
      </c>
    </row>
    <row r="29" spans="1:17" s="20" customFormat="1" ht="21.9" customHeight="1" x14ac:dyDescent="0.25">
      <c r="A29" s="21"/>
      <c r="B29" s="133"/>
      <c r="C29" s="133"/>
      <c r="D29" s="21"/>
      <c r="E29" s="14"/>
      <c r="F29" s="21"/>
      <c r="G29" s="124" t="s">
        <v>43</v>
      </c>
      <c r="H29" s="122" t="s">
        <v>44</v>
      </c>
      <c r="I29" s="125">
        <v>0.5</v>
      </c>
      <c r="J29" s="41" t="s">
        <v>45</v>
      </c>
      <c r="K29" s="42" t="s">
        <v>46</v>
      </c>
      <c r="L29" s="43">
        <f>1/3</f>
        <v>0.33333333333333331</v>
      </c>
      <c r="M29" s="107"/>
      <c r="N29" s="21"/>
      <c r="O29" s="140">
        <v>1</v>
      </c>
      <c r="P29" s="37">
        <f>L29*I$29</f>
        <v>0.16666666666666666</v>
      </c>
      <c r="Q29" s="38">
        <f t="shared" si="0"/>
        <v>0</v>
      </c>
    </row>
    <row r="30" spans="1:17" s="20" customFormat="1" ht="21.9" customHeight="1" x14ac:dyDescent="0.25">
      <c r="A30" s="21"/>
      <c r="B30" s="133"/>
      <c r="C30" s="133"/>
      <c r="D30" s="21"/>
      <c r="E30" s="14"/>
      <c r="F30" s="21"/>
      <c r="G30" s="124"/>
      <c r="H30" s="122"/>
      <c r="I30" s="125"/>
      <c r="J30" s="41" t="s">
        <v>47</v>
      </c>
      <c r="K30" s="42" t="s">
        <v>48</v>
      </c>
      <c r="L30" s="43">
        <f>1/3</f>
        <v>0.33333333333333331</v>
      </c>
      <c r="M30" s="107"/>
      <c r="N30" s="21"/>
      <c r="O30" s="140"/>
      <c r="P30" s="37">
        <f>L30*I$29</f>
        <v>0.16666666666666666</v>
      </c>
      <c r="Q30" s="38">
        <f t="shared" si="0"/>
        <v>0</v>
      </c>
    </row>
    <row r="31" spans="1:17" s="20" customFormat="1" ht="21.9" customHeight="1" x14ac:dyDescent="0.25">
      <c r="A31" s="21"/>
      <c r="B31" s="133"/>
      <c r="C31" s="133"/>
      <c r="D31" s="21"/>
      <c r="E31" s="14"/>
      <c r="F31" s="21"/>
      <c r="G31" s="124"/>
      <c r="H31" s="122"/>
      <c r="I31" s="125"/>
      <c r="J31" s="41" t="s">
        <v>49</v>
      </c>
      <c r="K31" s="42" t="s">
        <v>50</v>
      </c>
      <c r="L31" s="43">
        <f>1/3</f>
        <v>0.33333333333333331</v>
      </c>
      <c r="M31" s="107"/>
      <c r="N31" s="21"/>
      <c r="O31" s="140"/>
      <c r="P31" s="37">
        <f>L31*I$29</f>
        <v>0.16666666666666666</v>
      </c>
      <c r="Q31" s="38">
        <f t="shared" si="0"/>
        <v>0</v>
      </c>
    </row>
    <row r="32" spans="1:17" s="20" customFormat="1" ht="21.9" customHeight="1" x14ac:dyDescent="0.25">
      <c r="A32" s="21"/>
      <c r="B32" s="9"/>
      <c r="C32" s="9"/>
      <c r="D32" s="21"/>
      <c r="E32" s="14"/>
      <c r="F32" s="10"/>
      <c r="G32" s="124"/>
      <c r="H32" s="122" t="s">
        <v>51</v>
      </c>
      <c r="I32" s="123">
        <v>0.5</v>
      </c>
      <c r="J32" s="46" t="s">
        <v>52</v>
      </c>
      <c r="K32" s="42" t="s">
        <v>53</v>
      </c>
      <c r="L32" s="43">
        <f>1/4</f>
        <v>0.25</v>
      </c>
      <c r="M32" s="107"/>
      <c r="N32" s="21"/>
      <c r="O32" s="140"/>
      <c r="P32" s="37">
        <f>L32*I$32</f>
        <v>0.125</v>
      </c>
      <c r="Q32" s="38">
        <f t="shared" si="0"/>
        <v>0</v>
      </c>
    </row>
    <row r="33" spans="1:17" s="20" customFormat="1" ht="21.9" customHeight="1" x14ac:dyDescent="0.25">
      <c r="A33" s="21"/>
      <c r="B33" s="15"/>
      <c r="C33" s="15"/>
      <c r="D33" s="15"/>
      <c r="E33" s="13"/>
      <c r="F33" s="21"/>
      <c r="G33" s="124"/>
      <c r="H33" s="122"/>
      <c r="I33" s="123"/>
      <c r="J33" s="46" t="s">
        <v>54</v>
      </c>
      <c r="K33" s="42" t="s">
        <v>55</v>
      </c>
      <c r="L33" s="43">
        <f>1/4</f>
        <v>0.25</v>
      </c>
      <c r="M33" s="107"/>
      <c r="N33" s="21"/>
      <c r="O33" s="140"/>
      <c r="P33" s="37">
        <f>L33*I$32</f>
        <v>0.125</v>
      </c>
      <c r="Q33" s="38">
        <f t="shared" si="0"/>
        <v>0</v>
      </c>
    </row>
    <row r="34" spans="1:17" s="20" customFormat="1" ht="21.9" customHeight="1" x14ac:dyDescent="0.25">
      <c r="A34" s="21"/>
      <c r="B34" s="21"/>
      <c r="C34" s="21"/>
      <c r="D34" s="21"/>
      <c r="E34" s="22"/>
      <c r="F34" s="21"/>
      <c r="G34" s="124"/>
      <c r="H34" s="122"/>
      <c r="I34" s="123"/>
      <c r="J34" s="46" t="s">
        <v>56</v>
      </c>
      <c r="K34" s="42" t="s">
        <v>57</v>
      </c>
      <c r="L34" s="43">
        <f>1/4</f>
        <v>0.25</v>
      </c>
      <c r="M34" s="107"/>
      <c r="N34" s="21"/>
      <c r="O34" s="140"/>
      <c r="P34" s="37">
        <f>L34*I$32</f>
        <v>0.125</v>
      </c>
      <c r="Q34" s="38">
        <f t="shared" si="0"/>
        <v>0</v>
      </c>
    </row>
    <row r="35" spans="1:17" s="20" customFormat="1" ht="21.9" customHeight="1" x14ac:dyDescent="0.25">
      <c r="A35" s="21"/>
      <c r="E35" s="6"/>
      <c r="F35" s="21"/>
      <c r="G35" s="124"/>
      <c r="H35" s="122"/>
      <c r="I35" s="123"/>
      <c r="J35" s="41" t="s">
        <v>58</v>
      </c>
      <c r="K35" s="42" t="s">
        <v>59</v>
      </c>
      <c r="L35" s="43">
        <f>1/4</f>
        <v>0.25</v>
      </c>
      <c r="M35" s="107"/>
      <c r="N35" s="21"/>
      <c r="O35" s="140"/>
      <c r="P35" s="37">
        <f>L35*I$32</f>
        <v>0.125</v>
      </c>
      <c r="Q35" s="38">
        <f t="shared" si="0"/>
        <v>0</v>
      </c>
    </row>
    <row r="36" spans="1:17" s="20" customFormat="1" ht="21.9" customHeight="1" x14ac:dyDescent="0.25">
      <c r="A36" s="21"/>
      <c r="E36" s="6"/>
      <c r="F36" s="10"/>
      <c r="G36" s="53"/>
      <c r="H36" s="53"/>
      <c r="I36" s="88"/>
      <c r="J36" s="91"/>
      <c r="K36" s="53"/>
      <c r="L36" s="88"/>
      <c r="M36" s="53"/>
      <c r="N36" s="10"/>
    </row>
    <row r="37" spans="1:17" s="20" customFormat="1" ht="21.9" customHeight="1" x14ac:dyDescent="0.25">
      <c r="A37" s="21"/>
      <c r="E37" s="6"/>
      <c r="F37" s="13"/>
      <c r="G37" s="53"/>
      <c r="H37" s="53"/>
      <c r="I37" s="53"/>
      <c r="J37" s="91"/>
      <c r="K37" s="95" t="s">
        <v>60</v>
      </c>
      <c r="L37" s="95"/>
      <c r="M37" s="96" t="s">
        <v>3</v>
      </c>
      <c r="N37" s="29"/>
      <c r="O37" s="34"/>
    </row>
    <row r="38" spans="1:17" s="20" customFormat="1" ht="21.9" customHeight="1" x14ac:dyDescent="0.25">
      <c r="A38" s="21"/>
      <c r="E38" s="6"/>
      <c r="F38" s="21"/>
      <c r="G38" s="53"/>
      <c r="H38" s="53"/>
      <c r="I38" s="53"/>
      <c r="J38" s="91"/>
      <c r="K38" s="136" t="s">
        <v>61</v>
      </c>
      <c r="L38" s="137"/>
      <c r="M38" s="109">
        <f>IF($D$13="no",IF($D$12="no",IF($D$14="yes","N/A",SUM(Q4:Q10)),SUM(Q4:Q10)),SUM(Q4:Q10))</f>
        <v>0</v>
      </c>
      <c r="N38" s="29"/>
      <c r="O38" s="21"/>
    </row>
    <row r="39" spans="1:17" s="20" customFormat="1" ht="21.9" customHeight="1" x14ac:dyDescent="0.25">
      <c r="E39" s="6"/>
      <c r="G39" s="53"/>
      <c r="H39" s="53"/>
      <c r="I39" s="53"/>
      <c r="J39" s="91"/>
      <c r="K39" s="136" t="s">
        <v>62</v>
      </c>
      <c r="L39" s="137"/>
      <c r="M39" s="109">
        <f>SUM(Q11:Q28)</f>
        <v>0</v>
      </c>
      <c r="N39" s="29"/>
      <c r="O39" s="21"/>
    </row>
    <row r="40" spans="1:17" s="20" customFormat="1" ht="21.9" customHeight="1" x14ac:dyDescent="0.25">
      <c r="B40"/>
      <c r="C40"/>
      <c r="D40"/>
      <c r="E40" s="5"/>
      <c r="G40" s="53"/>
      <c r="H40" s="53"/>
      <c r="I40" s="53"/>
      <c r="J40" s="91"/>
      <c r="K40" s="121" t="s">
        <v>63</v>
      </c>
      <c r="L40" s="121"/>
      <c r="M40" s="109">
        <f>SUM(Q29:Q35)</f>
        <v>0</v>
      </c>
      <c r="N40" s="29"/>
      <c r="O40" s="21"/>
    </row>
    <row r="41" spans="1:17" s="20" customFormat="1" ht="21.9" customHeight="1" x14ac:dyDescent="0.25">
      <c r="B41"/>
      <c r="C41"/>
      <c r="D41"/>
      <c r="E41" s="5"/>
      <c r="G41" s="21"/>
      <c r="H41" s="31"/>
    </row>
    <row r="42" spans="1:17" s="20" customFormat="1" ht="21.9" customHeight="1" x14ac:dyDescent="0.25">
      <c r="B42"/>
      <c r="C42"/>
      <c r="D42"/>
      <c r="E42" s="5"/>
      <c r="G42" s="21"/>
      <c r="H42" s="31"/>
    </row>
    <row r="43" spans="1:17" s="20" customFormat="1" ht="21.9" customHeight="1" x14ac:dyDescent="0.25">
      <c r="B43"/>
      <c r="C43"/>
      <c r="D43"/>
      <c r="E43" s="5"/>
      <c r="G43" s="21"/>
      <c r="H43" s="31"/>
    </row>
    <row r="44" spans="1:17" ht="21.9" customHeight="1" x14ac:dyDescent="0.25"/>
    <row r="45" spans="1:17" ht="21.9" customHeight="1" x14ac:dyDescent="0.25"/>
    <row r="46" spans="1:17" ht="21.9" customHeight="1" x14ac:dyDescent="0.25"/>
    <row r="47" spans="1:17" ht="21.9" customHeight="1" x14ac:dyDescent="0.25"/>
    <row r="48" spans="1:17" ht="21.9" customHeight="1" x14ac:dyDescent="0.25"/>
    <row r="49" spans="8:9" ht="21.9" customHeight="1" x14ac:dyDescent="0.25"/>
    <row r="50" spans="8:9" ht="20.25" customHeight="1" x14ac:dyDescent="0.25"/>
    <row r="55" spans="8:9" x14ac:dyDescent="0.25">
      <c r="H55" s="32"/>
      <c r="I55" s="3"/>
    </row>
    <row r="56" spans="8:9" x14ac:dyDescent="0.25">
      <c r="H56" s="32"/>
    </row>
    <row r="57" spans="8:9" x14ac:dyDescent="0.25">
      <c r="H57" s="32"/>
    </row>
    <row r="58" spans="8:9" x14ac:dyDescent="0.25">
      <c r="H58" s="32"/>
    </row>
    <row r="59" spans="8:9" x14ac:dyDescent="0.25">
      <c r="H59" s="32"/>
    </row>
    <row r="60" spans="8:9" x14ac:dyDescent="0.25">
      <c r="H60" s="32"/>
    </row>
  </sheetData>
  <mergeCells count="34">
    <mergeCell ref="K39:L39"/>
    <mergeCell ref="O2:Q2"/>
    <mergeCell ref="J3:K3"/>
    <mergeCell ref="O4:O10"/>
    <mergeCell ref="O11:O28"/>
    <mergeCell ref="O29:O35"/>
    <mergeCell ref="H20:H22"/>
    <mergeCell ref="H23:H25"/>
    <mergeCell ref="G1:M1"/>
    <mergeCell ref="G2:I2"/>
    <mergeCell ref="K38:L38"/>
    <mergeCell ref="I32:I35"/>
    <mergeCell ref="I29:I31"/>
    <mergeCell ref="I26:I28"/>
    <mergeCell ref="I23:I25"/>
    <mergeCell ref="I20:I22"/>
    <mergeCell ref="H14:H16"/>
    <mergeCell ref="H17:H19"/>
    <mergeCell ref="B29:C31"/>
    <mergeCell ref="H7:H10"/>
    <mergeCell ref="H11:H13"/>
    <mergeCell ref="K40:L40"/>
    <mergeCell ref="G11:G28"/>
    <mergeCell ref="G4:G10"/>
    <mergeCell ref="H26:H28"/>
    <mergeCell ref="H29:H31"/>
    <mergeCell ref="G29:G35"/>
    <mergeCell ref="I17:I19"/>
    <mergeCell ref="I14:I16"/>
    <mergeCell ref="I11:I13"/>
    <mergeCell ref="I7:I10"/>
    <mergeCell ref="H4:H6"/>
    <mergeCell ref="I4:I6"/>
    <mergeCell ref="H32:H35"/>
  </mergeCells>
  <conditionalFormatting sqref="H4:L4 H7:L7 J5:L6 J8:L10">
    <cfRule type="expression" dxfId="18" priority="22">
      <formula>$O$4=0</formula>
    </cfRule>
  </conditionalFormatting>
  <conditionalFormatting sqref="M4:M10">
    <cfRule type="expression" dxfId="17" priority="1" stopIfTrue="1">
      <formula>$O$4=0</formula>
    </cfRule>
  </conditionalFormatting>
  <conditionalFormatting sqref="H11:L11 J12:L13">
    <cfRule type="expression" dxfId="16" priority="20">
      <formula>$I$11="N/A"</formula>
    </cfRule>
  </conditionalFormatting>
  <conditionalFormatting sqref="H14:L14 J15:L16">
    <cfRule type="expression" dxfId="15" priority="19">
      <formula>$I$14="N/A"</formula>
    </cfRule>
  </conditionalFormatting>
  <conditionalFormatting sqref="M11:M13">
    <cfRule type="expression" dxfId="14" priority="16">
      <formula>$I$11="N/A"</formula>
    </cfRule>
  </conditionalFormatting>
  <conditionalFormatting sqref="M14:M16">
    <cfRule type="expression" dxfId="13" priority="5">
      <formula>$I$14="N/A"</formula>
    </cfRule>
  </conditionalFormatting>
  <conditionalFormatting sqref="F35 C14:D14">
    <cfRule type="expression" dxfId="12" priority="93">
      <formula>IF($D$13="yes",1,IF($D$12="yes",1,0))</formula>
    </cfRule>
  </conditionalFormatting>
  <conditionalFormatting sqref="H26:L26 J6:L6 J27:L28">
    <cfRule type="expression" dxfId="11" priority="99">
      <formula>$D$13="yes"</formula>
    </cfRule>
  </conditionalFormatting>
  <conditionalFormatting sqref="M26:M28 M6">
    <cfRule type="expression" dxfId="10" priority="15">
      <formula>$D$13="yes"</formula>
    </cfRule>
  </conditionalFormatting>
  <conditionalFormatting sqref="J5:L5">
    <cfRule type="expression" dxfId="9" priority="103">
      <formula>$D$11="yes"</formula>
    </cfRule>
  </conditionalFormatting>
  <conditionalFormatting sqref="M5">
    <cfRule type="expression" dxfId="8" priority="12" stopIfTrue="1">
      <formula>IF($D$11="yes",IF($M$5&lt;80,1,0),0)</formula>
    </cfRule>
    <cfRule type="expression" dxfId="7" priority="21">
      <formula>$D$11="yes"</formula>
    </cfRule>
  </conditionalFormatting>
  <conditionalFormatting sqref="M6">
    <cfRule type="expression" dxfId="6" priority="6">
      <formula>IF($D$13="yes",IF($M$6&lt;80,1,0),0)</formula>
    </cfRule>
  </conditionalFormatting>
  <conditionalFormatting sqref="M11:M16">
    <cfRule type="expression" dxfId="5" priority="17">
      <formula>IF($D$15="no",IF($M11&lt;80,1,0),0)</formula>
    </cfRule>
  </conditionalFormatting>
  <conditionalFormatting sqref="M26:M28">
    <cfRule type="expression" dxfId="4" priority="3">
      <formula>IF($D$13="yes",IF($M26&lt;80,1,0),0)</formula>
    </cfRule>
  </conditionalFormatting>
  <conditionalFormatting sqref="M29:M35 M38:M40 M17:M25">
    <cfRule type="expression" dxfId="3" priority="2">
      <formula>$M17&lt;80</formula>
    </cfRule>
  </conditionalFormatting>
  <conditionalFormatting sqref="M4 M7:M10">
    <cfRule type="expression" dxfId="2" priority="10">
      <formula>$M4&lt;80</formula>
    </cfRule>
  </conditionalFormatting>
  <pageMargins left="0.7" right="0.7" top="0.75" bottom="0.75" header="0.3" footer="0.3"/>
  <pageSetup paperSize="9" orientation="portrait" horizontalDpi="1200" verticalDpi="120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Validation!$A$1:$B$1</xm:f>
          </x14:formula1>
          <xm:sqref>D11:D15 E14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Q50"/>
  <sheetViews>
    <sheetView zoomScaleNormal="100" workbookViewId="0">
      <selection activeCell="C3" sqref="C3"/>
    </sheetView>
  </sheetViews>
  <sheetFormatPr defaultRowHeight="13.2" x14ac:dyDescent="0.25"/>
  <cols>
    <col min="1" max="1" width="2.33203125" customWidth="1"/>
    <col min="2" max="2" width="1.5546875" customWidth="1"/>
    <col min="3" max="3" width="60.88671875" customWidth="1"/>
    <col min="4" max="4" width="5.109375" customWidth="1"/>
    <col min="5" max="5" width="1.33203125" customWidth="1"/>
    <col min="6" max="6" width="3.109375" style="19" customWidth="1"/>
    <col min="7" max="7" width="10" style="19" customWidth="1"/>
    <col min="8" max="8" width="15.6640625" style="19" customWidth="1"/>
    <col min="9" max="9" width="7.5546875" style="5" customWidth="1"/>
    <col min="10" max="10" width="8.33203125" customWidth="1"/>
    <col min="11" max="11" width="45.5546875" customWidth="1"/>
    <col min="12" max="12" width="8.6640625" customWidth="1"/>
    <col min="13" max="13" width="8.33203125" customWidth="1"/>
    <col min="14" max="14" width="5.88671875" customWidth="1"/>
    <col min="15" max="15" width="6.5546875" customWidth="1"/>
    <col min="17" max="17" width="13.6640625" customWidth="1"/>
  </cols>
  <sheetData>
    <row r="1" spans="2:17" ht="21.9" customHeight="1" x14ac:dyDescent="0.25">
      <c r="D1" s="13"/>
      <c r="E1" s="12"/>
      <c r="F1" s="28"/>
      <c r="G1" s="127" t="s">
        <v>113</v>
      </c>
      <c r="H1" s="127"/>
      <c r="I1" s="127"/>
      <c r="J1" s="127"/>
      <c r="K1" s="127"/>
      <c r="L1" s="127"/>
      <c r="M1" s="127"/>
      <c r="N1" s="7"/>
      <c r="O1" s="7"/>
      <c r="P1" s="7"/>
      <c r="Q1" s="7"/>
    </row>
    <row r="2" spans="2:17" ht="21.9" customHeight="1" thickBot="1" x14ac:dyDescent="0.3">
      <c r="C2" s="7"/>
      <c r="D2" s="7"/>
      <c r="E2" s="7"/>
      <c r="F2" s="24"/>
      <c r="G2" s="88" t="s">
        <v>107</v>
      </c>
      <c r="H2" s="88"/>
      <c r="I2" s="88"/>
      <c r="J2" s="7"/>
      <c r="K2" s="7"/>
      <c r="L2" s="7"/>
      <c r="M2" s="7"/>
      <c r="N2" s="7"/>
      <c r="O2" s="129" t="s">
        <v>106</v>
      </c>
      <c r="P2" s="129"/>
      <c r="Q2" s="129"/>
    </row>
    <row r="3" spans="2:17" ht="21.9" customHeight="1" x14ac:dyDescent="0.25">
      <c r="B3" s="65"/>
      <c r="C3" s="66" t="s">
        <v>101</v>
      </c>
      <c r="D3" s="67"/>
      <c r="E3" s="68"/>
      <c r="G3" s="39" t="s">
        <v>78</v>
      </c>
      <c r="H3" s="39" t="s">
        <v>0</v>
      </c>
      <c r="I3" s="39" t="s">
        <v>99</v>
      </c>
      <c r="J3" s="130" t="s">
        <v>1</v>
      </c>
      <c r="K3" s="130"/>
      <c r="L3" s="39" t="s">
        <v>99</v>
      </c>
      <c r="M3" s="57" t="s">
        <v>3</v>
      </c>
      <c r="N3" s="11"/>
      <c r="O3" s="39" t="s">
        <v>99</v>
      </c>
      <c r="P3" s="39" t="s">
        <v>2</v>
      </c>
      <c r="Q3" s="39" t="s">
        <v>4</v>
      </c>
    </row>
    <row r="4" spans="2:17" ht="21.9" customHeight="1" x14ac:dyDescent="0.25">
      <c r="B4" s="69"/>
      <c r="C4" s="59"/>
      <c r="D4" s="59"/>
      <c r="E4" s="70"/>
      <c r="G4" s="126" t="s">
        <v>5</v>
      </c>
      <c r="H4" s="122" t="s">
        <v>6</v>
      </c>
      <c r="I4" s="141">
        <v>0.25</v>
      </c>
      <c r="J4" s="41" t="s">
        <v>7</v>
      </c>
      <c r="K4" s="56" t="s">
        <v>8</v>
      </c>
      <c r="L4" s="43">
        <f>IF($D$11="yes",0.5,1)</f>
        <v>0.5</v>
      </c>
      <c r="M4" s="110"/>
      <c r="N4" s="11"/>
      <c r="O4" s="131">
        <v>1</v>
      </c>
      <c r="P4" s="45">
        <f>L4*$I$4</f>
        <v>0.125</v>
      </c>
      <c r="Q4" s="58">
        <f t="shared" ref="Q4:Q34" si="0">P4*M4</f>
        <v>0</v>
      </c>
    </row>
    <row r="5" spans="2:17" ht="21.9" customHeight="1" x14ac:dyDescent="0.25">
      <c r="B5" s="71"/>
      <c r="C5" s="60" t="s">
        <v>79</v>
      </c>
      <c r="D5" s="63"/>
      <c r="E5" s="70"/>
      <c r="G5" s="126"/>
      <c r="H5" s="122"/>
      <c r="I5" s="141"/>
      <c r="J5" s="44" t="s">
        <v>9</v>
      </c>
      <c r="K5" s="56" t="s">
        <v>10</v>
      </c>
      <c r="L5" s="45">
        <f>IF($D$11="yes",0.5,0)</f>
        <v>0.5</v>
      </c>
      <c r="M5" s="110"/>
      <c r="N5" s="19"/>
      <c r="O5" s="131"/>
      <c r="P5" s="45">
        <f>L5*$I$4</f>
        <v>0.125</v>
      </c>
      <c r="Q5" s="58">
        <f t="shared" si="0"/>
        <v>0</v>
      </c>
    </row>
    <row r="6" spans="2:17" ht="21.9" customHeight="1" x14ac:dyDescent="0.25">
      <c r="B6" s="71"/>
      <c r="C6" s="61" t="s">
        <v>98</v>
      </c>
      <c r="D6" s="64"/>
      <c r="E6" s="70"/>
      <c r="G6" s="126"/>
      <c r="H6" s="122" t="s">
        <v>11</v>
      </c>
      <c r="I6" s="141">
        <v>0.5</v>
      </c>
      <c r="J6" s="41" t="s">
        <v>12</v>
      </c>
      <c r="K6" s="56" t="s">
        <v>13</v>
      </c>
      <c r="L6" s="43">
        <v>0.25</v>
      </c>
      <c r="M6" s="110"/>
      <c r="N6" s="19"/>
      <c r="O6" s="131"/>
      <c r="P6" s="45">
        <f>L6*$I$6</f>
        <v>0.125</v>
      </c>
      <c r="Q6" s="58">
        <f t="shared" si="0"/>
        <v>0</v>
      </c>
    </row>
    <row r="7" spans="2:17" ht="21.9" customHeight="1" x14ac:dyDescent="0.25">
      <c r="B7" s="71"/>
      <c r="C7" s="61" t="s">
        <v>97</v>
      </c>
      <c r="D7" s="64"/>
      <c r="E7" s="72"/>
      <c r="G7" s="126"/>
      <c r="H7" s="122"/>
      <c r="I7" s="141"/>
      <c r="J7" s="46" t="s">
        <v>14</v>
      </c>
      <c r="K7" s="56" t="s">
        <v>15</v>
      </c>
      <c r="L7" s="43">
        <v>0.25</v>
      </c>
      <c r="M7" s="110"/>
      <c r="N7" s="19"/>
      <c r="O7" s="131"/>
      <c r="P7" s="45">
        <f>L7*$I$6</f>
        <v>0.125</v>
      </c>
      <c r="Q7" s="58">
        <f t="shared" si="0"/>
        <v>0</v>
      </c>
    </row>
    <row r="8" spans="2:17" ht="21.9" customHeight="1" x14ac:dyDescent="0.25">
      <c r="B8" s="71"/>
      <c r="C8" s="61" t="s">
        <v>84</v>
      </c>
      <c r="D8" s="63"/>
      <c r="E8" s="72"/>
      <c r="G8" s="126"/>
      <c r="H8" s="122"/>
      <c r="I8" s="141"/>
      <c r="J8" s="46" t="s">
        <v>16</v>
      </c>
      <c r="K8" s="56" t="s">
        <v>17</v>
      </c>
      <c r="L8" s="43">
        <v>0.25</v>
      </c>
      <c r="M8" s="110"/>
      <c r="N8" s="19"/>
      <c r="O8" s="131"/>
      <c r="P8" s="45">
        <f>L8*$I$6</f>
        <v>0.125</v>
      </c>
      <c r="Q8" s="58">
        <f t="shared" si="0"/>
        <v>0</v>
      </c>
    </row>
    <row r="9" spans="2:17" ht="21.9" customHeight="1" x14ac:dyDescent="0.25">
      <c r="B9" s="71"/>
      <c r="C9" s="59"/>
      <c r="D9" s="63"/>
      <c r="E9" s="72"/>
      <c r="G9" s="126"/>
      <c r="H9" s="122"/>
      <c r="I9" s="141"/>
      <c r="J9" s="46" t="s">
        <v>18</v>
      </c>
      <c r="K9" s="56" t="s">
        <v>19</v>
      </c>
      <c r="L9" s="43">
        <v>0.25</v>
      </c>
      <c r="M9" s="110"/>
      <c r="N9" s="19"/>
      <c r="O9" s="131"/>
      <c r="P9" s="45">
        <f>L9*$I$6</f>
        <v>0.125</v>
      </c>
      <c r="Q9" s="58">
        <f t="shared" si="0"/>
        <v>0</v>
      </c>
    </row>
    <row r="10" spans="2:17" ht="21.9" customHeight="1" x14ac:dyDescent="0.25">
      <c r="B10" s="71"/>
      <c r="C10" s="62"/>
      <c r="D10" s="63"/>
      <c r="E10" s="72"/>
      <c r="G10" s="126"/>
      <c r="H10" s="142" t="s">
        <v>87</v>
      </c>
      <c r="I10" s="143">
        <v>0.25</v>
      </c>
      <c r="J10" s="76" t="s">
        <v>88</v>
      </c>
      <c r="K10" s="77" t="s">
        <v>89</v>
      </c>
      <c r="L10" s="43">
        <f>1/3</f>
        <v>0.33333333333333331</v>
      </c>
      <c r="M10" s="110"/>
      <c r="N10" s="11"/>
      <c r="O10" s="131"/>
      <c r="P10" s="45">
        <f>L10*$I$10</f>
        <v>8.3333333333333329E-2</v>
      </c>
      <c r="Q10" s="58">
        <f t="shared" si="0"/>
        <v>0</v>
      </c>
    </row>
    <row r="11" spans="2:17" ht="21.9" customHeight="1" x14ac:dyDescent="0.25">
      <c r="B11" s="71"/>
      <c r="C11" s="87" t="s">
        <v>83</v>
      </c>
      <c r="D11" s="83" t="s">
        <v>103</v>
      </c>
      <c r="E11" s="72"/>
      <c r="F11" s="26"/>
      <c r="G11" s="126"/>
      <c r="H11" s="142"/>
      <c r="I11" s="143"/>
      <c r="J11" s="76" t="s">
        <v>90</v>
      </c>
      <c r="K11" s="77" t="s">
        <v>91</v>
      </c>
      <c r="L11" s="43">
        <f>1/3</f>
        <v>0.33333333333333331</v>
      </c>
      <c r="M11" s="110"/>
      <c r="N11" s="11"/>
      <c r="O11" s="131"/>
      <c r="P11" s="45">
        <f>L11*$I$10</f>
        <v>8.3333333333333329E-2</v>
      </c>
      <c r="Q11" s="58">
        <f t="shared" si="0"/>
        <v>0</v>
      </c>
    </row>
    <row r="12" spans="2:17" ht="21.9" customHeight="1" thickBot="1" x14ac:dyDescent="0.3">
      <c r="B12" s="73"/>
      <c r="C12" s="74"/>
      <c r="D12" s="74"/>
      <c r="E12" s="75"/>
      <c r="F12" s="26"/>
      <c r="G12" s="126"/>
      <c r="H12" s="142"/>
      <c r="I12" s="143"/>
      <c r="J12" s="76" t="s">
        <v>92</v>
      </c>
      <c r="K12" s="77" t="s">
        <v>93</v>
      </c>
      <c r="L12" s="43">
        <f>1/3</f>
        <v>0.33333333333333331</v>
      </c>
      <c r="M12" s="110"/>
      <c r="N12" s="11"/>
      <c r="O12" s="131"/>
      <c r="P12" s="45">
        <f>L12*$I$10</f>
        <v>8.3333333333333329E-2</v>
      </c>
      <c r="Q12" s="58">
        <f t="shared" si="0"/>
        <v>0</v>
      </c>
    </row>
    <row r="13" spans="2:17" ht="21.9" customHeight="1" x14ac:dyDescent="0.25">
      <c r="G13" s="126" t="s">
        <v>20</v>
      </c>
      <c r="H13" s="122" t="s">
        <v>64</v>
      </c>
      <c r="I13" s="141">
        <v>0.2</v>
      </c>
      <c r="J13" s="46" t="s">
        <v>21</v>
      </c>
      <c r="K13" s="42" t="s">
        <v>6</v>
      </c>
      <c r="L13" s="43">
        <f>1/3</f>
        <v>0.33333333333333331</v>
      </c>
      <c r="M13" s="110"/>
      <c r="N13" s="19"/>
      <c r="O13" s="131">
        <v>1</v>
      </c>
      <c r="P13" s="45">
        <f>L13*I$13</f>
        <v>6.6666666666666666E-2</v>
      </c>
      <c r="Q13" s="58">
        <f t="shared" si="0"/>
        <v>0</v>
      </c>
    </row>
    <row r="14" spans="2:17" ht="21.9" customHeight="1" x14ac:dyDescent="0.25">
      <c r="G14" s="126"/>
      <c r="H14" s="122"/>
      <c r="I14" s="141"/>
      <c r="J14" s="46" t="s">
        <v>22</v>
      </c>
      <c r="K14" s="42" t="s">
        <v>23</v>
      </c>
      <c r="L14" s="43">
        <f t="shared" ref="L14:L27" si="1">1/3</f>
        <v>0.33333333333333331</v>
      </c>
      <c r="M14" s="110"/>
      <c r="N14" s="19"/>
      <c r="O14" s="131"/>
      <c r="P14" s="45">
        <f>L14*I$13</f>
        <v>6.6666666666666666E-2</v>
      </c>
      <c r="Q14" s="58">
        <f t="shared" si="0"/>
        <v>0</v>
      </c>
    </row>
    <row r="15" spans="2:17" ht="21.9" customHeight="1" x14ac:dyDescent="0.25">
      <c r="G15" s="126"/>
      <c r="H15" s="122"/>
      <c r="I15" s="141"/>
      <c r="J15" s="46" t="s">
        <v>24</v>
      </c>
      <c r="K15" s="42" t="s">
        <v>25</v>
      </c>
      <c r="L15" s="43">
        <f t="shared" si="1"/>
        <v>0.33333333333333331</v>
      </c>
      <c r="M15" s="110"/>
      <c r="N15" s="19"/>
      <c r="O15" s="131"/>
      <c r="P15" s="45">
        <f>L15*I$13</f>
        <v>6.6666666666666666E-2</v>
      </c>
      <c r="Q15" s="58">
        <f t="shared" si="0"/>
        <v>0</v>
      </c>
    </row>
    <row r="16" spans="2:17" ht="21.9" customHeight="1" x14ac:dyDescent="0.25">
      <c r="G16" s="126"/>
      <c r="H16" s="122" t="s">
        <v>65</v>
      </c>
      <c r="I16" s="141">
        <v>0.2</v>
      </c>
      <c r="J16" s="46" t="s">
        <v>26</v>
      </c>
      <c r="K16" s="42" t="s">
        <v>6</v>
      </c>
      <c r="L16" s="43">
        <f t="shared" si="1"/>
        <v>0.33333333333333331</v>
      </c>
      <c r="M16" s="110"/>
      <c r="N16" s="19"/>
      <c r="O16" s="131"/>
      <c r="P16" s="45">
        <f>L16*I$16</f>
        <v>6.6666666666666666E-2</v>
      </c>
      <c r="Q16" s="58">
        <f t="shared" si="0"/>
        <v>0</v>
      </c>
    </row>
    <row r="17" spans="7:17" ht="21.9" customHeight="1" x14ac:dyDescent="0.25">
      <c r="G17" s="126"/>
      <c r="H17" s="122"/>
      <c r="I17" s="141"/>
      <c r="J17" s="46" t="s">
        <v>27</v>
      </c>
      <c r="K17" s="42" t="s">
        <v>23</v>
      </c>
      <c r="L17" s="43">
        <f t="shared" si="1"/>
        <v>0.33333333333333331</v>
      </c>
      <c r="M17" s="110"/>
      <c r="N17" s="19"/>
      <c r="O17" s="131"/>
      <c r="P17" s="45">
        <f>L17*I$16</f>
        <v>6.6666666666666666E-2</v>
      </c>
      <c r="Q17" s="58">
        <f t="shared" si="0"/>
        <v>0</v>
      </c>
    </row>
    <row r="18" spans="7:17" ht="21.9" customHeight="1" x14ac:dyDescent="0.25">
      <c r="G18" s="126"/>
      <c r="H18" s="122"/>
      <c r="I18" s="141"/>
      <c r="J18" s="46" t="s">
        <v>28</v>
      </c>
      <c r="K18" s="42" t="s">
        <v>25</v>
      </c>
      <c r="L18" s="43">
        <f t="shared" si="1"/>
        <v>0.33333333333333331</v>
      </c>
      <c r="M18" s="110"/>
      <c r="N18" s="19"/>
      <c r="O18" s="131"/>
      <c r="P18" s="45">
        <f>L18*I$16</f>
        <v>6.6666666666666666E-2</v>
      </c>
      <c r="Q18" s="58">
        <f t="shared" si="0"/>
        <v>0</v>
      </c>
    </row>
    <row r="19" spans="7:17" ht="21.9" customHeight="1" x14ac:dyDescent="0.25">
      <c r="G19" s="126"/>
      <c r="H19" s="122" t="s">
        <v>29</v>
      </c>
      <c r="I19" s="141">
        <v>0.2</v>
      </c>
      <c r="J19" s="46" t="s">
        <v>30</v>
      </c>
      <c r="K19" s="42" t="s">
        <v>6</v>
      </c>
      <c r="L19" s="43">
        <f t="shared" si="1"/>
        <v>0.33333333333333331</v>
      </c>
      <c r="M19" s="110"/>
      <c r="N19" s="19"/>
      <c r="O19" s="131"/>
      <c r="P19" s="45">
        <f>L19*I$19</f>
        <v>6.6666666666666666E-2</v>
      </c>
      <c r="Q19" s="58">
        <f t="shared" si="0"/>
        <v>0</v>
      </c>
    </row>
    <row r="20" spans="7:17" ht="21.9" customHeight="1" x14ac:dyDescent="0.25">
      <c r="G20" s="126"/>
      <c r="H20" s="122"/>
      <c r="I20" s="141"/>
      <c r="J20" s="46" t="s">
        <v>31</v>
      </c>
      <c r="K20" s="42" t="s">
        <v>23</v>
      </c>
      <c r="L20" s="43">
        <f t="shared" si="1"/>
        <v>0.33333333333333331</v>
      </c>
      <c r="M20" s="110"/>
      <c r="N20" s="19"/>
      <c r="O20" s="131"/>
      <c r="P20" s="45">
        <f>L20*I$19</f>
        <v>6.6666666666666666E-2</v>
      </c>
      <c r="Q20" s="58">
        <f t="shared" si="0"/>
        <v>0</v>
      </c>
    </row>
    <row r="21" spans="7:17" ht="21.9" customHeight="1" x14ac:dyDescent="0.25">
      <c r="G21" s="126"/>
      <c r="H21" s="122"/>
      <c r="I21" s="141"/>
      <c r="J21" s="46" t="s">
        <v>32</v>
      </c>
      <c r="K21" s="42" t="s">
        <v>33</v>
      </c>
      <c r="L21" s="43">
        <f t="shared" si="1"/>
        <v>0.33333333333333331</v>
      </c>
      <c r="M21" s="110"/>
      <c r="N21" s="19"/>
      <c r="O21" s="131"/>
      <c r="P21" s="45">
        <f>L21*I$19</f>
        <v>6.6666666666666666E-2</v>
      </c>
      <c r="Q21" s="58">
        <f t="shared" si="0"/>
        <v>0</v>
      </c>
    </row>
    <row r="22" spans="7:17" ht="21.9" customHeight="1" x14ac:dyDescent="0.25">
      <c r="G22" s="126"/>
      <c r="H22" s="122" t="s">
        <v>34</v>
      </c>
      <c r="I22" s="141">
        <v>0.2</v>
      </c>
      <c r="J22" s="46" t="s">
        <v>35</v>
      </c>
      <c r="K22" s="42" t="s">
        <v>6</v>
      </c>
      <c r="L22" s="43">
        <f t="shared" si="1"/>
        <v>0.33333333333333331</v>
      </c>
      <c r="M22" s="110"/>
      <c r="N22" s="19"/>
      <c r="O22" s="131"/>
      <c r="P22" s="45">
        <f>L22*I$22</f>
        <v>6.6666666666666666E-2</v>
      </c>
      <c r="Q22" s="58">
        <f t="shared" si="0"/>
        <v>0</v>
      </c>
    </row>
    <row r="23" spans="7:17" ht="21.9" customHeight="1" x14ac:dyDescent="0.25">
      <c r="G23" s="126"/>
      <c r="H23" s="122"/>
      <c r="I23" s="141"/>
      <c r="J23" s="46" t="s">
        <v>36</v>
      </c>
      <c r="K23" s="42" t="s">
        <v>23</v>
      </c>
      <c r="L23" s="43">
        <f t="shared" si="1"/>
        <v>0.33333333333333331</v>
      </c>
      <c r="M23" s="110"/>
      <c r="N23" s="19"/>
      <c r="O23" s="131"/>
      <c r="P23" s="45">
        <f>L23*I$22</f>
        <v>6.6666666666666666E-2</v>
      </c>
      <c r="Q23" s="58">
        <f t="shared" si="0"/>
        <v>0</v>
      </c>
    </row>
    <row r="24" spans="7:17" ht="21.9" customHeight="1" x14ac:dyDescent="0.25">
      <c r="G24" s="126"/>
      <c r="H24" s="122"/>
      <c r="I24" s="141"/>
      <c r="J24" s="46" t="s">
        <v>37</v>
      </c>
      <c r="K24" s="42" t="s">
        <v>38</v>
      </c>
      <c r="L24" s="43">
        <f t="shared" si="1"/>
        <v>0.33333333333333331</v>
      </c>
      <c r="M24" s="110"/>
      <c r="N24" s="19"/>
      <c r="O24" s="131"/>
      <c r="P24" s="45">
        <f>L24*I$22</f>
        <v>6.6666666666666666E-2</v>
      </c>
      <c r="Q24" s="58">
        <f t="shared" si="0"/>
        <v>0</v>
      </c>
    </row>
    <row r="25" spans="7:17" ht="21.9" customHeight="1" x14ac:dyDescent="0.25">
      <c r="G25" s="126"/>
      <c r="H25" s="122" t="s">
        <v>39</v>
      </c>
      <c r="I25" s="141">
        <v>0.2</v>
      </c>
      <c r="J25" s="46" t="s">
        <v>40</v>
      </c>
      <c r="K25" s="42" t="s">
        <v>6</v>
      </c>
      <c r="L25" s="43">
        <f t="shared" si="1"/>
        <v>0.33333333333333331</v>
      </c>
      <c r="M25" s="110"/>
      <c r="N25" s="19"/>
      <c r="O25" s="131"/>
      <c r="P25" s="45">
        <f>L25*I$25</f>
        <v>6.6666666666666666E-2</v>
      </c>
      <c r="Q25" s="58">
        <f t="shared" si="0"/>
        <v>0</v>
      </c>
    </row>
    <row r="26" spans="7:17" ht="21.9" customHeight="1" x14ac:dyDescent="0.25">
      <c r="G26" s="126"/>
      <c r="H26" s="122"/>
      <c r="I26" s="141"/>
      <c r="J26" s="46" t="s">
        <v>41</v>
      </c>
      <c r="K26" s="42" t="s">
        <v>11</v>
      </c>
      <c r="L26" s="43">
        <f t="shared" si="1"/>
        <v>0.33333333333333331</v>
      </c>
      <c r="M26" s="110"/>
      <c r="N26" s="19"/>
      <c r="O26" s="131"/>
      <c r="P26" s="45">
        <f>L26*I$25</f>
        <v>6.6666666666666666E-2</v>
      </c>
      <c r="Q26" s="58">
        <f t="shared" si="0"/>
        <v>0</v>
      </c>
    </row>
    <row r="27" spans="7:17" ht="21.9" customHeight="1" x14ac:dyDescent="0.25">
      <c r="G27" s="126"/>
      <c r="H27" s="122"/>
      <c r="I27" s="141"/>
      <c r="J27" s="46" t="s">
        <v>42</v>
      </c>
      <c r="K27" s="42" t="s">
        <v>38</v>
      </c>
      <c r="L27" s="43">
        <f t="shared" si="1"/>
        <v>0.33333333333333331</v>
      </c>
      <c r="M27" s="110"/>
      <c r="N27" s="19"/>
      <c r="O27" s="131"/>
      <c r="P27" s="45">
        <f>L27*I$25</f>
        <v>6.6666666666666666E-2</v>
      </c>
      <c r="Q27" s="58">
        <f t="shared" si="0"/>
        <v>0</v>
      </c>
    </row>
    <row r="28" spans="7:17" ht="21.9" customHeight="1" x14ac:dyDescent="0.25">
      <c r="G28" s="124" t="s">
        <v>43</v>
      </c>
      <c r="H28" s="122" t="s">
        <v>44</v>
      </c>
      <c r="I28" s="144">
        <v>0.5</v>
      </c>
      <c r="J28" s="41" t="s">
        <v>45</v>
      </c>
      <c r="K28" s="42" t="s">
        <v>46</v>
      </c>
      <c r="L28" s="43">
        <f>1/3</f>
        <v>0.33333333333333331</v>
      </c>
      <c r="M28" s="110"/>
      <c r="N28" s="19"/>
      <c r="O28" s="132">
        <v>1</v>
      </c>
      <c r="P28" s="45">
        <f>L28*I$28</f>
        <v>0.16666666666666666</v>
      </c>
      <c r="Q28" s="58">
        <f t="shared" si="0"/>
        <v>0</v>
      </c>
    </row>
    <row r="29" spans="7:17" ht="21.9" customHeight="1" x14ac:dyDescent="0.25">
      <c r="G29" s="124"/>
      <c r="H29" s="122"/>
      <c r="I29" s="144"/>
      <c r="J29" s="41" t="s">
        <v>47</v>
      </c>
      <c r="K29" s="42" t="s">
        <v>48</v>
      </c>
      <c r="L29" s="43">
        <f>1/3</f>
        <v>0.33333333333333331</v>
      </c>
      <c r="M29" s="110"/>
      <c r="N29" s="19"/>
      <c r="O29" s="132"/>
      <c r="P29" s="45">
        <f>L29*I$28</f>
        <v>0.16666666666666666</v>
      </c>
      <c r="Q29" s="58">
        <f t="shared" si="0"/>
        <v>0</v>
      </c>
    </row>
    <row r="30" spans="7:17" ht="21.9" customHeight="1" x14ac:dyDescent="0.25">
      <c r="G30" s="124"/>
      <c r="H30" s="122"/>
      <c r="I30" s="144"/>
      <c r="J30" s="41" t="s">
        <v>49</v>
      </c>
      <c r="K30" s="42" t="s">
        <v>50</v>
      </c>
      <c r="L30" s="43">
        <f>1/3</f>
        <v>0.33333333333333331</v>
      </c>
      <c r="M30" s="110"/>
      <c r="N30" s="19"/>
      <c r="O30" s="132"/>
      <c r="P30" s="45">
        <f>L30*I$28</f>
        <v>0.16666666666666666</v>
      </c>
      <c r="Q30" s="58">
        <f t="shared" si="0"/>
        <v>0</v>
      </c>
    </row>
    <row r="31" spans="7:17" ht="21.9" customHeight="1" x14ac:dyDescent="0.25">
      <c r="G31" s="124"/>
      <c r="H31" s="122" t="s">
        <v>51</v>
      </c>
      <c r="I31" s="141">
        <v>0.5</v>
      </c>
      <c r="J31" s="46" t="s">
        <v>52</v>
      </c>
      <c r="K31" s="42" t="s">
        <v>53</v>
      </c>
      <c r="L31" s="43">
        <f>1/4</f>
        <v>0.25</v>
      </c>
      <c r="M31" s="110"/>
      <c r="N31" s="26"/>
      <c r="O31" s="132"/>
      <c r="P31" s="45">
        <f>L31*I$31</f>
        <v>0.125</v>
      </c>
      <c r="Q31" s="58">
        <f t="shared" si="0"/>
        <v>0</v>
      </c>
    </row>
    <row r="32" spans="7:17" ht="21.9" customHeight="1" x14ac:dyDescent="0.25">
      <c r="G32" s="124"/>
      <c r="H32" s="122"/>
      <c r="I32" s="141"/>
      <c r="J32" s="46" t="s">
        <v>54</v>
      </c>
      <c r="K32" s="42" t="s">
        <v>55</v>
      </c>
      <c r="L32" s="43">
        <f>1/4</f>
        <v>0.25</v>
      </c>
      <c r="M32" s="110"/>
      <c r="N32" s="24"/>
      <c r="O32" s="132"/>
      <c r="P32" s="45">
        <f>L32*I$31</f>
        <v>0.125</v>
      </c>
      <c r="Q32" s="58">
        <f t="shared" si="0"/>
        <v>0</v>
      </c>
    </row>
    <row r="33" spans="2:17" ht="21.9" customHeight="1" x14ac:dyDescent="0.25">
      <c r="G33" s="124"/>
      <c r="H33" s="122"/>
      <c r="I33" s="141"/>
      <c r="J33" s="46" t="s">
        <v>56</v>
      </c>
      <c r="K33" s="42" t="s">
        <v>57</v>
      </c>
      <c r="L33" s="43">
        <f>1/4</f>
        <v>0.25</v>
      </c>
      <c r="M33" s="110"/>
      <c r="N33" s="24"/>
      <c r="O33" s="132"/>
      <c r="P33" s="45">
        <f>L33*I$31</f>
        <v>0.125</v>
      </c>
      <c r="Q33" s="58">
        <f t="shared" si="0"/>
        <v>0</v>
      </c>
    </row>
    <row r="34" spans="2:17" ht="21.9" customHeight="1" x14ac:dyDescent="0.25">
      <c r="B34" s="7"/>
      <c r="C34" s="7"/>
      <c r="D34" s="7"/>
      <c r="E34" s="7"/>
      <c r="G34" s="124"/>
      <c r="H34" s="122"/>
      <c r="I34" s="141"/>
      <c r="J34" s="41" t="s">
        <v>58</v>
      </c>
      <c r="K34" s="42" t="s">
        <v>59</v>
      </c>
      <c r="L34" s="43">
        <f>1/4</f>
        <v>0.25</v>
      </c>
      <c r="M34" s="110"/>
      <c r="N34" s="24"/>
      <c r="O34" s="132"/>
      <c r="P34" s="45">
        <f>L34*I$31</f>
        <v>0.125</v>
      </c>
      <c r="Q34" s="58">
        <f t="shared" si="0"/>
        <v>0</v>
      </c>
    </row>
    <row r="35" spans="2:17" ht="21.9" customHeight="1" x14ac:dyDescent="0.25">
      <c r="B35" s="7"/>
      <c r="C35" s="7"/>
      <c r="D35" s="7"/>
      <c r="E35" s="7"/>
      <c r="G35" s="50"/>
      <c r="H35" s="47"/>
      <c r="I35" s="48"/>
      <c r="J35" s="49"/>
      <c r="K35" s="47"/>
      <c r="L35" s="54"/>
      <c r="M35" s="47"/>
      <c r="N35" s="24"/>
      <c r="O35" s="4"/>
    </row>
    <row r="36" spans="2:17" ht="21.9" customHeight="1" x14ac:dyDescent="0.25">
      <c r="B36" s="7"/>
      <c r="C36" s="7"/>
      <c r="D36" s="7"/>
      <c r="E36" s="7"/>
      <c r="G36" s="55"/>
      <c r="H36" s="51"/>
      <c r="I36" s="51"/>
      <c r="J36" s="51"/>
      <c r="K36" s="120" t="s">
        <v>60</v>
      </c>
      <c r="L36" s="120"/>
      <c r="M36" s="96" t="s">
        <v>3</v>
      </c>
      <c r="N36" s="19"/>
      <c r="O36" s="14"/>
      <c r="P36" s="14"/>
      <c r="Q36" s="14"/>
    </row>
    <row r="37" spans="2:17" ht="21.9" customHeight="1" x14ac:dyDescent="0.25">
      <c r="B37" s="7"/>
      <c r="C37" s="7"/>
      <c r="D37" s="7"/>
      <c r="E37" s="7"/>
      <c r="G37" s="55"/>
      <c r="H37" s="51"/>
      <c r="I37" s="51"/>
      <c r="J37" s="51"/>
      <c r="K37" s="121" t="s">
        <v>61</v>
      </c>
      <c r="L37" s="121"/>
      <c r="M37" s="109">
        <f>SUM(Q4:Q12)</f>
        <v>0</v>
      </c>
      <c r="N37" s="19"/>
      <c r="O37" s="7"/>
      <c r="P37" s="7"/>
      <c r="Q37" s="7"/>
    </row>
    <row r="38" spans="2:17" ht="21.9" customHeight="1" x14ac:dyDescent="0.25">
      <c r="G38" s="55"/>
      <c r="H38" s="51"/>
      <c r="I38" s="51"/>
      <c r="J38" s="51"/>
      <c r="K38" s="121" t="s">
        <v>62</v>
      </c>
      <c r="L38" s="121"/>
      <c r="M38" s="109">
        <f>SUM(Q13:Q27)</f>
        <v>0</v>
      </c>
      <c r="N38" s="19"/>
      <c r="O38" s="7"/>
      <c r="P38" s="7"/>
      <c r="Q38" s="7"/>
    </row>
    <row r="39" spans="2:17" ht="21.9" customHeight="1" x14ac:dyDescent="0.25">
      <c r="G39" s="55"/>
      <c r="H39" s="51"/>
      <c r="I39" s="51"/>
      <c r="J39" s="51"/>
      <c r="K39" s="121" t="s">
        <v>63</v>
      </c>
      <c r="L39" s="121"/>
      <c r="M39" s="109">
        <f>SUM(Q28:Q34)</f>
        <v>0</v>
      </c>
      <c r="N39" s="19"/>
      <c r="O39" s="7"/>
      <c r="P39" s="7"/>
      <c r="Q39" s="7"/>
    </row>
    <row r="40" spans="2:17" ht="21.9" customHeight="1" x14ac:dyDescent="0.25"/>
    <row r="41" spans="2:17" ht="21.9" customHeight="1" x14ac:dyDescent="0.25"/>
    <row r="42" spans="2:17" s="7" customFormat="1" ht="21.9" customHeight="1" x14ac:dyDescent="0.25">
      <c r="B42"/>
      <c r="C42"/>
      <c r="D42"/>
      <c r="E42"/>
    </row>
    <row r="43" spans="2:17" s="7" customFormat="1" ht="21.9" customHeight="1" x14ac:dyDescent="0.25">
      <c r="B43"/>
      <c r="C43"/>
      <c r="D43"/>
      <c r="E43"/>
    </row>
    <row r="44" spans="2:17" s="7" customFormat="1" ht="21.9" customHeight="1" x14ac:dyDescent="0.25">
      <c r="B44"/>
      <c r="C44"/>
      <c r="D44"/>
      <c r="E44"/>
    </row>
    <row r="45" spans="2:17" s="7" customFormat="1" ht="21.9" customHeight="1" x14ac:dyDescent="0.25">
      <c r="B45"/>
      <c r="C45"/>
      <c r="D45"/>
      <c r="E45"/>
    </row>
    <row r="46" spans="2:17" ht="21.9" customHeight="1" x14ac:dyDescent="0.25"/>
    <row r="47" spans="2:17" ht="21.9" customHeight="1" x14ac:dyDescent="0.25"/>
    <row r="48" spans="2:17" ht="21.9" customHeight="1" x14ac:dyDescent="0.25"/>
    <row r="49" ht="21.9" customHeight="1" x14ac:dyDescent="0.25"/>
    <row r="50" ht="21.9" customHeight="1" x14ac:dyDescent="0.25"/>
  </sheetData>
  <mergeCells count="33">
    <mergeCell ref="G1:M1"/>
    <mergeCell ref="O2:Q2"/>
    <mergeCell ref="J3:K3"/>
    <mergeCell ref="H4:H5"/>
    <mergeCell ref="I4:I5"/>
    <mergeCell ref="K39:L39"/>
    <mergeCell ref="H10:H12"/>
    <mergeCell ref="I10:I12"/>
    <mergeCell ref="H25:H27"/>
    <mergeCell ref="I25:I27"/>
    <mergeCell ref="H28:H30"/>
    <mergeCell ref="I28:I30"/>
    <mergeCell ref="H31:H34"/>
    <mergeCell ref="I31:I34"/>
    <mergeCell ref="H13:H15"/>
    <mergeCell ref="I13:I15"/>
    <mergeCell ref="H16:H18"/>
    <mergeCell ref="I16:I18"/>
    <mergeCell ref="K36:L36"/>
    <mergeCell ref="K37:L37"/>
    <mergeCell ref="K38:L38"/>
    <mergeCell ref="G28:G34"/>
    <mergeCell ref="G13:G27"/>
    <mergeCell ref="O4:O12"/>
    <mergeCell ref="O13:O27"/>
    <mergeCell ref="O28:O34"/>
    <mergeCell ref="H19:H21"/>
    <mergeCell ref="I19:I21"/>
    <mergeCell ref="H22:H24"/>
    <mergeCell ref="I22:I24"/>
    <mergeCell ref="G4:G12"/>
    <mergeCell ref="H6:H9"/>
    <mergeCell ref="I6:I9"/>
  </mergeCells>
  <conditionalFormatting sqref="P5:Q5 J5:M5">
    <cfRule type="expression" dxfId="1" priority="1" stopIfTrue="1">
      <formula>$D$11="no"</formula>
    </cfRule>
  </conditionalFormatting>
  <conditionalFormatting sqref="M4:M34 M37:M39">
    <cfRule type="expression" dxfId="0" priority="65">
      <formula>$M4&lt;80</formula>
    </cfRule>
  </conditionalFormatting>
  <pageMargins left="0.7" right="0.7" top="0.75" bottom="0.75" header="0.3" footer="0.3"/>
  <pageSetup paperSize="9"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Validation!$A$1:$B$1</xm:f>
          </x14:formula1>
          <xm:sqref>N3:N4 D11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2"/>
  <sheetViews>
    <sheetView workbookViewId="0"/>
  </sheetViews>
  <sheetFormatPr defaultRowHeight="13.2" x14ac:dyDescent="0.25"/>
  <sheetData>
    <row r="1" spans="1:2" ht="19.95" customHeight="1" x14ac:dyDescent="0.25">
      <c r="A1" s="99" t="s">
        <v>103</v>
      </c>
      <c r="B1" s="99" t="s">
        <v>104</v>
      </c>
    </row>
    <row r="2" spans="1:2" ht="19.95" customHeight="1" x14ac:dyDescent="0.25">
      <c r="A2" s="99" t="s">
        <v>75</v>
      </c>
      <c r="B2" s="99" t="s">
        <v>76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8"/>
  <sheetViews>
    <sheetView workbookViewId="0">
      <selection sqref="A1:B1"/>
    </sheetView>
  </sheetViews>
  <sheetFormatPr defaultColWidth="8.88671875" defaultRowHeight="13.2" x14ac:dyDescent="0.25"/>
  <cols>
    <col min="1" max="1" width="11.6640625" style="20" bestFit="1" customWidth="1"/>
    <col min="2" max="2" width="54.33203125" style="20" customWidth="1"/>
    <col min="3" max="16384" width="8.88671875" style="20"/>
  </cols>
  <sheetData>
    <row r="1" spans="1:2" ht="13.95" customHeight="1" x14ac:dyDescent="0.25">
      <c r="A1" s="145" t="s">
        <v>108</v>
      </c>
      <c r="B1" s="146"/>
    </row>
    <row r="2" spans="1:2" x14ac:dyDescent="0.25">
      <c r="A2" s="115" t="s">
        <v>109</v>
      </c>
      <c r="B2" s="115" t="s">
        <v>110</v>
      </c>
    </row>
    <row r="3" spans="1:2" x14ac:dyDescent="0.25">
      <c r="A3" s="117">
        <v>1</v>
      </c>
      <c r="B3" s="118">
        <v>40770</v>
      </c>
    </row>
    <row r="4" spans="1:2" x14ac:dyDescent="0.25">
      <c r="A4" s="117">
        <v>2</v>
      </c>
      <c r="B4" s="118">
        <v>42109</v>
      </c>
    </row>
    <row r="5" spans="1:2" x14ac:dyDescent="0.25">
      <c r="A5" s="119">
        <v>2.0099999999999998</v>
      </c>
      <c r="B5" s="118">
        <v>43451</v>
      </c>
    </row>
    <row r="6" spans="1:2" ht="14.4" x14ac:dyDescent="0.3">
      <c r="A6" s="116"/>
      <c r="B6" s="116"/>
    </row>
    <row r="7" spans="1:2" ht="13.95" customHeight="1" x14ac:dyDescent="0.25">
      <c r="A7" s="145" t="s">
        <v>111</v>
      </c>
      <c r="B7" s="146"/>
    </row>
    <row r="8" spans="1:2" ht="52.2" customHeight="1" x14ac:dyDescent="0.25">
      <c r="A8" s="147" t="s">
        <v>112</v>
      </c>
      <c r="B8" s="148"/>
    </row>
  </sheetData>
  <mergeCells count="3">
    <mergeCell ref="A1:B1"/>
    <mergeCell ref="A7:B7"/>
    <mergeCell ref="A8:B8"/>
  </mergeCells>
  <pageMargins left="0.7" right="0.7" top="0.75" bottom="0.75" header="0.3" footer="0.3"/>
  <pageSetup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272b355dc074d35ab4accda223657ae xmlns="df4b8a4b-0cfc-4c20-846f-ea898def5f03">
      <Terms xmlns="http://schemas.microsoft.com/office/infopath/2007/PartnerControls">
        <TermInfo xmlns="http://schemas.microsoft.com/office/infopath/2007/PartnerControls">
          <TermName xmlns="http://schemas.microsoft.com/office/infopath/2007/PartnerControls">Forms and Templates</TermName>
          <TermId xmlns="http://schemas.microsoft.com/office/infopath/2007/PartnerControls">41b772d6-a41f-4d02-958f-381b9ff4b42f</TermId>
        </TermInfo>
      </Terms>
    </d272b355dc074d35ab4accda223657ae>
    <gd34c2accb944e67adccaba771898deb xmlns="df4b8a4b-0cfc-4c20-846f-ea898def5f03">
      <Terms xmlns="http://schemas.microsoft.com/office/infopath/2007/PartnerControls">
        <TermInfo xmlns="http://schemas.microsoft.com/office/infopath/2007/PartnerControls">
          <TermName xmlns="http://schemas.microsoft.com/office/infopath/2007/PartnerControls">Scheme Document</TermName>
          <TermId xmlns="http://schemas.microsoft.com/office/infopath/2007/PartnerControls">06569f6e-4ae0-49c6-87ba-c89c0bc72842</TermId>
        </TermInfo>
      </Terms>
    </gd34c2accb944e67adccaba771898deb>
    <TaxCatchAll xmlns="df4b8a4b-0cfc-4c20-846f-ea898def5f03">
      <Value>812</Value>
      <Value>282</Value>
    </TaxCatchAll>
    <Meeting_x0020_Date xmlns="DF4B8A4B-0CFC-4C20-846F-EA898DEF5F03" xsi:nil="true"/>
    <e169fb8ca9304a9c8e798ec8ba71f891 xmlns="df4b8a4b-0cfc-4c20-846f-ea898def5f03">
      <Terms xmlns="http://schemas.microsoft.com/office/infopath/2007/PartnerControls"/>
    </e169fb8ca9304a9c8e798ec8ba71f891>
    <_dlc_DocId xmlns="df4b8a4b-0cfc-4c20-846f-ea898def5f03">MSCSCIENCE-1152523186-3312</_dlc_DocId>
    <_dlc_DocIdUrl xmlns="df4b8a4b-0cfc-4c20-846f-ea898def5f03">
      <Url>https://marinestewardshipcouncil.sharepoint.com/sites/standards/_layouts/15/DocIdRedir.aspx?ID=MSCSCIENCE-1152523186-3312</Url>
      <Description>MSCSCIENCE-1152523186-3312</Description>
    </_dlc_DocIdUrl>
    <Governance_x0020_Body xmlns="DF4B8A4B-0CFC-4C20-846F-EA898DEF5F03">N/A</Governance_x0020_Body>
    <Project_x0020_Lead xmlns="DF4B8A4B-0CFC-4C20-846F-EA898DEF5F03">
      <UserInfo>
        <DisplayName/>
        <AccountId xsi:nil="true"/>
        <AccountType/>
      </UserInfo>
    </Project_x0020_Lead>
    <Agenda_x0020_Item xmlns="DF4B8A4B-0CFC-4C20-846F-EA898DEF5F03" xsi:nil="true"/>
    <Policy_x0020_Status xmlns="DF4B8A4B-0CFC-4C20-846F-EA898DEF5F03">Draft</Policy_x0020_Status>
    <Standards_x0020_Team xmlns="DF4B8A4B-0CFC-4C20-846F-EA898DEF5F03"/>
    <Year xmlns="DF4B8A4B-0CFC-4C20-846F-EA898DEF5F03">2018</Year>
    <Q_x0020_Month xmlns="DF4B8A4B-0CFC-4C20-846F-EA898DEF5F03">N/A</Q_x0020_Month>
    <ff4ce1b1ad504abf83ff7affb41f5b7d xmlns="641cce0b-5f55-4fef-90f1-8df66e705b73">
      <Terms xmlns="http://schemas.microsoft.com/office/infopath/2007/PartnerControls"/>
    </ff4ce1b1ad504abf83ff7affb41f5b7d>
    <Internal xmlns="DF4B8A4B-0CFC-4C20-846F-EA898DEF5F03">false</Internal>
  </documentManagement>
</p:properties>
</file>

<file path=customXml/item4.xml><?xml version="1.0" encoding="utf-8"?>
<ct:contentTypeSchema xmlns:ct="http://schemas.microsoft.com/office/2006/metadata/contentType" xmlns:ma="http://schemas.microsoft.com/office/2006/metadata/properties/metaAttributes" ct:_="" ma:_="" ma:contentTypeName="Project Doc" ma:contentTypeID="0x0101000ABD0346977A1C4DA3191955390F333D00641444BD3F5CEE46A42AFA5A84128487" ma:contentTypeVersion="240" ma:contentTypeDescription="" ma:contentTypeScope="" ma:versionID="3c06c9b4e32415371713e460668d9eaf">
  <xsd:schema xmlns:xsd="http://www.w3.org/2001/XMLSchema" xmlns:xs="http://www.w3.org/2001/XMLSchema" xmlns:p="http://schemas.microsoft.com/office/2006/metadata/properties" xmlns:ns2="DF4B8A4B-0CFC-4C20-846F-EA898DEF5F03" xmlns:ns3="df4b8a4b-0cfc-4c20-846f-ea898def5f03" xmlns:ns4="641cce0b-5f55-4fef-90f1-8df66e705b73" targetNamespace="http://schemas.microsoft.com/office/2006/metadata/properties" ma:root="true" ma:fieldsID="8660b3149cdbc5411d3829af62d386d8" ns2:_="" ns3:_="" ns4:_="">
    <xsd:import namespace="DF4B8A4B-0CFC-4C20-846F-EA898DEF5F03"/>
    <xsd:import namespace="df4b8a4b-0cfc-4c20-846f-ea898def5f03"/>
    <xsd:import namespace="641cce0b-5f55-4fef-90f1-8df66e705b73"/>
    <xsd:element name="properties">
      <xsd:complexType>
        <xsd:sequence>
          <xsd:element name="documentManagement">
            <xsd:complexType>
              <xsd:all>
                <xsd:element ref="ns2:Meeting_x0020_Date" minOccurs="0"/>
                <xsd:element ref="ns2:Policy_x0020_Status"/>
                <xsd:element ref="ns2:Q_x0020_Month" minOccurs="0"/>
                <xsd:element ref="ns2:Year" minOccurs="0"/>
                <xsd:element ref="ns2:Internal" minOccurs="0"/>
                <xsd:element ref="ns2:Project_x0020_Lead" minOccurs="0"/>
                <xsd:element ref="ns2:Governance_x0020_Body" minOccurs="0"/>
                <xsd:element ref="ns2:Agenda_x0020_Item" minOccurs="0"/>
                <xsd:element ref="ns3:TaxCatchAllLabel" minOccurs="0"/>
                <xsd:element ref="ns3:TaxCatchAll" minOccurs="0"/>
                <xsd:element ref="ns3:d272b355dc074d35ab4accda223657ae" minOccurs="0"/>
                <xsd:element ref="ns3:gd34c2accb944e67adccaba771898deb" minOccurs="0"/>
                <xsd:element ref="ns4:ff4ce1b1ad504abf83ff7affb41f5b7d" minOccurs="0"/>
                <xsd:element ref="ns3:e169fb8ca9304a9c8e798ec8ba71f891" minOccurs="0"/>
                <xsd:element ref="ns2:Standards_x0020_Team" minOccurs="0"/>
                <xsd:element ref="ns3:LastSharedByUser" minOccurs="0"/>
                <xsd:element ref="ns3:LastSharedByTime" minOccurs="0"/>
                <xsd:element ref="ns4:MediaServiceMetadata" minOccurs="0"/>
                <xsd:element ref="ns4:MediaServiceFastMetadata"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4B8A4B-0CFC-4C20-846F-EA898DEF5F03" elementFormDefault="qualified">
    <xsd:import namespace="http://schemas.microsoft.com/office/2006/documentManagement/types"/>
    <xsd:import namespace="http://schemas.microsoft.com/office/infopath/2007/PartnerControls"/>
    <xsd:element name="Meeting_x0020_Date" ma:index="5" nillable="true" ma:displayName="Meeting Date" ma:format="DateOnly" ma:indexed="true" ma:internalName="Meeting_x0020_Date" ma:readOnly="false">
      <xsd:simpleType>
        <xsd:restriction base="dms:DateTime"/>
      </xsd:simpleType>
    </xsd:element>
    <xsd:element name="Policy_x0020_Status" ma:index="6" ma:displayName="Policy Status" ma:default="N/A" ma:format="Dropdown" ma:indexed="true" ma:internalName="Policy_x0020_Status" ma:readOnly="false">
      <xsd:simpleType>
        <xsd:restriction base="dms:Choice">
          <xsd:enumeration value="N/A"/>
          <xsd:enumeration value="Draft"/>
          <xsd:enumeration value="For Peer-Review"/>
          <xsd:enumeration value="Peer-Reviewed"/>
          <xsd:enumeration value="For Sign-Off"/>
          <xsd:enumeration value="Signed-Off"/>
          <xsd:enumeration value="Published"/>
          <xsd:enumeration value="Superseded"/>
          <xsd:enumeration value="Completed"/>
        </xsd:restriction>
      </xsd:simpleType>
    </xsd:element>
    <xsd:element name="Q_x0020_Month" ma:index="7" nillable="true" ma:displayName="Q Month" ma:default="N/A" ma:format="Dropdown" ma:internalName="Q_x0020_Month" ma:readOnly="false">
      <xsd:simpleType>
        <xsd:restriction base="dms:Choice">
          <xsd:enumeration value="N/A"/>
          <xsd:enumeration value="Q1"/>
          <xsd:enumeration value="01. April"/>
          <xsd:enumeration value="02. May"/>
          <xsd:enumeration value="03. June"/>
          <xsd:enumeration value="Q2"/>
          <xsd:enumeration value="04. July"/>
          <xsd:enumeration value="05. August"/>
          <xsd:enumeration value="06. September"/>
          <xsd:enumeration value="Q3"/>
          <xsd:enumeration value="07. October"/>
          <xsd:enumeration value="08. November"/>
          <xsd:enumeration value="09. December"/>
          <xsd:enumeration value="Q4"/>
          <xsd:enumeration value="10. January"/>
          <xsd:enumeration value="11. February"/>
          <xsd:enumeration value="12. March"/>
        </xsd:restriction>
      </xsd:simpleType>
    </xsd:element>
    <xsd:element name="Year" ma:index="8" nillable="true" ma:displayName="Year" ma:default="2018" ma:format="Dropdown" ma:indexed="true" ma:internalName="Year">
      <xsd:simpleType>
        <xsd:restriction base="dms:Choice">
          <xsd:enumeration value="N/A"/>
          <xsd:enumeration value="1995"/>
          <xsd:enumeration value="1996"/>
          <xsd:enumeration value="1997"/>
          <xsd:enumeration value="1998"/>
          <xsd:enumeration value="1999"/>
          <xsd:enumeration value="2000"/>
          <xsd:enumeration value="2001"/>
          <xsd:enumeration value="2002"/>
          <xsd:enumeration value="2003"/>
          <xsd:enumeration value="2004"/>
          <xsd:enumeration value="2005"/>
          <xsd:enumeration value="2006"/>
          <xsd:enumeration value="2007"/>
          <xsd:enumeration value="2008"/>
          <xsd:enumeration value="2009"/>
          <xsd:enumeration value="2010"/>
          <xsd:enumeration value="2011"/>
          <xsd:enumeration value="2011-2012"/>
          <xsd:enumeration value="2012"/>
          <xsd:enumeration value="2012-2013"/>
          <xsd:enumeration value="2013"/>
          <xsd:enumeration value="2013-2014"/>
          <xsd:enumeration value="2014"/>
          <xsd:enumeration value="2014-2015"/>
          <xsd:enumeration value="2015"/>
          <xsd:enumeration value="2015-2016"/>
          <xsd:enumeration value="2016"/>
          <xsd:enumeration value="2016-2017"/>
          <xsd:enumeration value="2017"/>
          <xsd:enumeration value="2017-2018"/>
          <xsd:enumeration value="2018"/>
          <xsd:enumeration value="2018-2019"/>
          <xsd:enumeration value="2019"/>
        </xsd:restriction>
      </xsd:simpleType>
    </xsd:element>
    <xsd:element name="Internal" ma:index="9" nillable="true" ma:displayName="Public Facing" ma:default="0" ma:internalName="Internal">
      <xsd:simpleType>
        <xsd:restriction base="dms:Boolean"/>
      </xsd:simpleType>
    </xsd:element>
    <xsd:element name="Project_x0020_Lead" ma:index="10" nillable="true" ma:displayName="Project Lead" ma:list="UserInfo" ma:SharePointGroup="0" ma:internalName="Project_x0020_Lead"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Governance_x0020_Body" ma:index="11" nillable="true" ma:displayName="Governance Body" ma:default="N/A" ma:format="Dropdown" ma:indexed="true" ma:internalName="Governance_x0020_Body">
      <xsd:simpleType>
        <xsd:restriction base="dms:Choice">
          <xsd:enumeration value="N/A"/>
          <xsd:enumeration value="Board of Trustees"/>
          <xsd:enumeration value="Exco"/>
          <xsd:enumeration value="MSCI Board"/>
          <xsd:enumeration value="SMT"/>
          <xsd:enumeration value="Stakeholder Council"/>
          <xsd:enumeration value="Standards Management"/>
          <xsd:enumeration value="Technical Advisory Board"/>
          <xsd:enumeration value="Seaweed Standards Committee"/>
        </xsd:restriction>
      </xsd:simpleType>
    </xsd:element>
    <xsd:element name="Agenda_x0020_Item" ma:index="12" nillable="true" ma:displayName="Agenda Item" ma:indexed="true" ma:internalName="Agenda_x0020_Item" ma:readOnly="false">
      <xsd:simpleType>
        <xsd:restriction base="dms:Text"/>
      </xsd:simpleType>
    </xsd:element>
    <xsd:element name="Standards_x0020_Team" ma:index="26" nillable="true" ma:displayName="Standards Team" ma:hidden="true" ma:internalName="Standards_x0020_Team" ma:readOnly="false">
      <xsd:complexType>
        <xsd:complexContent>
          <xsd:extension base="dms:MultiChoice">
            <xsd:sequence>
              <xsd:element name="Value" maxOccurs="unbounded" minOccurs="0" nillable="true">
                <xsd:simpleType>
                  <xsd:restriction base="dms:Choice">
                    <xsd:enumeration value="N/A"/>
                    <xsd:enumeration value="Developing World"/>
                    <xsd:enumeration value="Fisheries"/>
                    <xsd:enumeration value="Policy"/>
                    <xsd:enumeration value="Product Integrity"/>
                    <xsd:enumeration value="RCT"/>
                    <xsd:enumeration value="Standards"/>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f4b8a4b-0cfc-4c20-846f-ea898def5f03" elementFormDefault="qualified">
    <xsd:import namespace="http://schemas.microsoft.com/office/2006/documentManagement/types"/>
    <xsd:import namespace="http://schemas.microsoft.com/office/infopath/2007/PartnerControls"/>
    <xsd:element name="TaxCatchAllLabel" ma:index="14" nillable="true" ma:displayName="Taxonomy Catch All Column1" ma:description="" ma:hidden="true" ma:list="{0851d30d-c6d0-4464-b384-c05a48a0bcfe}" ma:internalName="TaxCatchAllLabel" ma:readOnly="true" ma:showField="CatchAllDataLabel" ma:web="df4b8a4b-0cfc-4c20-846f-ea898def5f03">
      <xsd:complexType>
        <xsd:complexContent>
          <xsd:extension base="dms:MultiChoiceLookup">
            <xsd:sequence>
              <xsd:element name="Value" type="dms:Lookup" maxOccurs="unbounded" minOccurs="0" nillable="true"/>
            </xsd:sequence>
          </xsd:extension>
        </xsd:complexContent>
      </xsd:complexType>
    </xsd:element>
    <xsd:element name="TaxCatchAll" ma:index="15" nillable="true" ma:displayName="Taxonomy Catch All Column" ma:description="" ma:hidden="true" ma:list="{0851d30d-c6d0-4464-b384-c05a48a0bcfe}" ma:internalName="TaxCatchAll" ma:showField="CatchAllData" ma:web="df4b8a4b-0cfc-4c20-846f-ea898def5f03">
      <xsd:complexType>
        <xsd:complexContent>
          <xsd:extension base="dms:MultiChoiceLookup">
            <xsd:sequence>
              <xsd:element name="Value" type="dms:Lookup" maxOccurs="unbounded" minOccurs="0" nillable="true"/>
            </xsd:sequence>
          </xsd:extension>
        </xsd:complexContent>
      </xsd:complexType>
    </xsd:element>
    <xsd:element name="d272b355dc074d35ab4accda223657ae" ma:index="16" ma:taxonomy="true" ma:internalName="d272b355dc074d35ab4accda223657ae" ma:taxonomyFieldName="Project_x0020_Name" ma:displayName="Project Name" ma:indexed="true" ma:readOnly="false" ma:default="" ma:fieldId="{d272b355-dc07-4d35-ab4a-ccda223657ae}" ma:sspId="1b199611-8856-41f6-9a1b-e76f78ab8edd" ma:termSetId="44e3f15c-d69b-4397-a2f1-e90b3f6c4d03" ma:anchorId="00000000-0000-0000-0000-000000000000" ma:open="true" ma:isKeyword="false">
      <xsd:complexType>
        <xsd:sequence>
          <xsd:element ref="pc:Terms" minOccurs="0" maxOccurs="1"/>
        </xsd:sequence>
      </xsd:complexType>
    </xsd:element>
    <xsd:element name="gd34c2accb944e67adccaba771898deb" ma:index="17" ma:taxonomy="true" ma:internalName="gd34c2accb944e67adccaba771898deb" ma:taxonomyFieldName="Standards_x0020_Doc_x0020_Type1" ma:displayName="Standards Doc Type" ma:indexed="true" ma:readOnly="false" ma:default="" ma:fieldId="{0d34c2ac-cb94-4e67-adcc-aba771898deb}" ma:sspId="1b199611-8856-41f6-9a1b-e76f78ab8edd" ma:termSetId="bc3b6c76-07c1-48cb-a08d-f0710944d524" ma:anchorId="00000000-0000-0000-0000-000000000000" ma:open="false" ma:isKeyword="false">
      <xsd:complexType>
        <xsd:sequence>
          <xsd:element ref="pc:Terms" minOccurs="0" maxOccurs="1"/>
        </xsd:sequence>
      </xsd:complexType>
    </xsd:element>
    <xsd:element name="e169fb8ca9304a9c8e798ec8ba71f891" ma:index="25" nillable="true" ma:taxonomy="true" ma:internalName="e169fb8ca9304a9c8e798ec8ba71f891" ma:taxonomyFieldName="Meeting_x0020_Name_x0020_Meta" ma:displayName="Meeting Name Meta" ma:indexed="true" ma:default="" ma:fieldId="{e169fb8c-a930-4a9c-8e79-8ec8ba71f891}" ma:sspId="1b199611-8856-41f6-9a1b-e76f78ab8edd" ma:termSetId="e0a8bba1-93b7-4a5d-84ee-7d460d83040c" ma:anchorId="00000000-0000-0000-0000-000000000000" ma:open="true" ma:isKeyword="false">
      <xsd:complexType>
        <xsd:sequence>
          <xsd:element ref="pc:Terms" minOccurs="0" maxOccurs="1"/>
        </xsd:sequence>
      </xsd:complexType>
    </xsd:element>
    <xsd:element name="LastSharedByUser" ma:index="27" nillable="true" ma:displayName="Last Shared By User" ma:description="" ma:internalName="LastSharedByUser" ma:readOnly="true">
      <xsd:simpleType>
        <xsd:restriction base="dms:Note">
          <xsd:maxLength value="255"/>
        </xsd:restriction>
      </xsd:simpleType>
    </xsd:element>
    <xsd:element name="LastSharedByTime" ma:index="28" nillable="true" ma:displayName="Last Shared By Time" ma:description="" ma:internalName="LastSharedByTime" ma:readOnly="true">
      <xsd:simpleType>
        <xsd:restriction base="dms:DateTime"/>
      </xsd:simpleType>
    </xsd:element>
    <xsd:element name="_dlc_DocId" ma:index="31" nillable="true" ma:displayName="Document ID Value" ma:description="The value of the document ID assigned to this item." ma:internalName="_dlc_DocId" ma:readOnly="true">
      <xsd:simpleType>
        <xsd:restriction base="dms:Text"/>
      </xsd:simpleType>
    </xsd:element>
    <xsd:element name="_dlc_DocIdUrl" ma:index="3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641cce0b-5f55-4fef-90f1-8df66e705b73" elementFormDefault="qualified">
    <xsd:import namespace="http://schemas.microsoft.com/office/2006/documentManagement/types"/>
    <xsd:import namespace="http://schemas.microsoft.com/office/infopath/2007/PartnerControls"/>
    <xsd:element name="ff4ce1b1ad504abf83ff7affb41f5b7d" ma:index="18" nillable="true" ma:taxonomy="true" ma:internalName="ff4ce1b1ad504abf83ff7affb41f5b7d" ma:taxonomyFieldName="MSCLocation" ma:displayName="Location" ma:readOnly="false" ma:default="" ma:fieldId="{ff4ce1b1-ad50-4abf-83ff-7affb41f5b7d}" ma:sspId="1b199611-8856-41f6-9a1b-e76f78ab8edd" ma:termSetId="6fed0f4b-0e9b-4910-a0d8-a7f1207b9516" ma:anchorId="00000000-0000-0000-0000-000000000000" ma:open="false" ma:isKeyword="false">
      <xsd:complexType>
        <xsd:sequence>
          <xsd:element ref="pc:Terms" minOccurs="0" maxOccurs="1"/>
        </xsd:sequence>
      </xsd:complexType>
    </xsd:element>
    <xsd:element name="MediaServiceMetadata" ma:index="29" nillable="true" ma:displayName="MediaServiceMetadata" ma:description="" ma:hidden="true" ma:internalName="MediaServiceMetadata" ma:readOnly="true">
      <xsd:simpleType>
        <xsd:restriction base="dms:Note"/>
      </xsd:simpleType>
    </xsd:element>
    <xsd:element name="MediaServiceFastMetadata" ma:index="30"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57FC709-CAD2-4696-A4D0-2FCA015378D7}">
  <ds:schemaRefs>
    <ds:schemaRef ds:uri="http://schemas.microsoft.com/sharepoint/events"/>
  </ds:schemaRefs>
</ds:datastoreItem>
</file>

<file path=customXml/itemProps2.xml><?xml version="1.0" encoding="utf-8"?>
<ds:datastoreItem xmlns:ds="http://schemas.openxmlformats.org/officeDocument/2006/customXml" ds:itemID="{3E081A87-087F-404C-AFF0-C470E2FD2362}">
  <ds:schemaRefs>
    <ds:schemaRef ds:uri="http://schemas.microsoft.com/sharepoint/v3/contenttype/forms"/>
  </ds:schemaRefs>
</ds:datastoreItem>
</file>

<file path=customXml/itemProps3.xml><?xml version="1.0" encoding="utf-8"?>
<ds:datastoreItem xmlns:ds="http://schemas.openxmlformats.org/officeDocument/2006/customXml" ds:itemID="{C246A8F5-9812-4FBF-B861-DB7650B107F6}">
  <ds:schemaRefs>
    <ds:schemaRef ds:uri="DF4B8A4B-0CFC-4C20-846F-EA898DEF5F0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641cce0b-5f55-4fef-90f1-8df66e705b73"/>
    <ds:schemaRef ds:uri="df4b8a4b-0cfc-4c20-846f-ea898def5f03"/>
    <ds:schemaRef ds:uri="http://www.w3.org/XML/1998/namespace"/>
    <ds:schemaRef ds:uri="http://purl.org/dc/dcmitype/"/>
  </ds:schemaRefs>
</ds:datastoreItem>
</file>

<file path=customXml/itemProps4.xml><?xml version="1.0" encoding="utf-8"?>
<ds:datastoreItem xmlns:ds="http://schemas.openxmlformats.org/officeDocument/2006/customXml" ds:itemID="{737A247E-BA9C-4B02-AE10-1E386D19EB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4B8A4B-0CFC-4C20-846F-EA898DEF5F03"/>
    <ds:schemaRef ds:uri="df4b8a4b-0cfc-4c20-846f-ea898def5f03"/>
    <ds:schemaRef ds:uri="641cce0b-5f55-4fef-90f1-8df66e705b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6</vt:i4>
      </vt:variant>
    </vt:vector>
  </HeadingPairs>
  <TitlesOfParts>
    <vt:vector size="6" baseType="lpstr">
      <vt:lpstr>Scoring Default Assessment Tree</vt:lpstr>
      <vt:lpstr>Scoring Bivalves HAC</vt:lpstr>
      <vt:lpstr>Scoring Bivalves CAG</vt:lpstr>
      <vt:lpstr>Scoring Salmon</vt:lpstr>
      <vt:lpstr>Validation</vt:lpstr>
      <vt:lpstr>Version control and copyright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Revision Draft</dc:title>
  <dc:creator>Simon Brown</dc:creator>
  <cp:lastModifiedBy>Beth Askham</cp:lastModifiedBy>
  <dcterms:created xsi:type="dcterms:W3CDTF">2014-06-25T15:25:45Z</dcterms:created>
  <dcterms:modified xsi:type="dcterms:W3CDTF">2018-12-17T14:46:45Z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0x0101000ABD0346977A1C4DA3191955390F333D00641444BD3F5CEE46A42AFA5A84128487</vt:lpwstr>
  </property>
  <property fmtid="{D5CDD505-2E9C-101B-9397-08002B2CF9AE}" pid="3" name="_dlc_DocIdItemGuid">
    <vt:lpwstr>a5cc80ce-4c18-4b68-a55f-f7f335f1412e</vt:lpwstr>
  </property>
  <property fmtid="{D5CDD505-2E9C-101B-9397-08002B2CF9AE}" pid="4" name="CAB">
    <vt:lpwstr/>
  </property>
  <property fmtid="{D5CDD505-2E9C-101B-9397-08002B2CF9AE}" pid="5" name="Related Organisation">
    <vt:lpwstr/>
  </property>
  <property fmtid="{D5CDD505-2E9C-101B-9397-08002B2CF9AE}" pid="6" name="Meeting Name Meta">
    <vt:lpwstr/>
  </property>
  <property fmtid="{D5CDD505-2E9C-101B-9397-08002B2CF9AE}" pid="7" name="Internal Workgin">
    <vt:lpwstr/>
  </property>
  <property fmtid="{D5CDD505-2E9C-101B-9397-08002B2CF9AE}" pid="8" name="l29e2e3957444b3bb394a39e24466132">
    <vt:lpwstr/>
  </property>
  <property fmtid="{D5CDD505-2E9C-101B-9397-08002B2CF9AE}" pid="9" name="a210def78feb4e55ae1dd057dd3c0ccd">
    <vt:lpwstr/>
  </property>
  <property fmtid="{D5CDD505-2E9C-101B-9397-08002B2CF9AE}" pid="10" name="Standards Doc Type1">
    <vt:lpwstr>282;#Scheme Document|06569f6e-4ae0-49c6-87ba-c89c0bc72842</vt:lpwstr>
  </property>
  <property fmtid="{D5CDD505-2E9C-101B-9397-08002B2CF9AE}" pid="11" name="MSCLanguage">
    <vt:lpwstr/>
  </property>
  <property fmtid="{D5CDD505-2E9C-101B-9397-08002B2CF9AE}" pid="12" name="Project Name">
    <vt:lpwstr>812;#Forms and Templates|41b772d6-a41f-4d02-958f-381b9ff4b42f</vt:lpwstr>
  </property>
  <property fmtid="{D5CDD505-2E9C-101B-9397-08002B2CF9AE}" pid="13" name="MSCLocation">
    <vt:lpwstr/>
  </property>
</Properties>
</file>