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autoCompressPictures="0"/>
  <mc:AlternateContent xmlns:mc="http://schemas.openxmlformats.org/markup-compatibility/2006">
    <mc:Choice Requires="x15">
      <x15ac:absPath xmlns:x15ac="http://schemas.microsoft.com/office/spreadsheetml/2010/11/ac" url="https://marinestewardshipcouncil-my.sharepoint.com/personal/kate_dewar_msc_org/Documents/Desktop/ITM/Draft requirements v3/Final docs for Upload_Oct 2024/FINAL DOCS FOR COMMS/"/>
    </mc:Choice>
  </mc:AlternateContent>
  <xr:revisionPtr revIDLastSave="0" documentId="8_{A2D2616E-6BB7-45B5-9843-C296C8EF2233}" xr6:coauthVersionLast="47" xr6:coauthVersionMax="47" xr10:uidLastSave="{00000000-0000-0000-0000-000000000000}"/>
  <bookViews>
    <workbookView xWindow="-110" yWindow="-110" windowWidth="19420" windowHeight="10420" tabRatio="845" xr2:uid="{00000000-000D-0000-FFFF-FFFF00000000}"/>
  </bookViews>
  <sheets>
    <sheet name="0. Front Sheet" sheetId="8" r:id="rId1"/>
    <sheet name="1. BMT UoA 1" sheetId="20" r:id="rId2"/>
    <sheet name="2. BMT UoA 2" sheetId="49" r:id="rId3"/>
    <sheet name="3. BMT UoA 3" sheetId="50" r:id="rId4"/>
    <sheet name="4. BMT UoA 4" sheetId="45" r:id="rId5"/>
    <sheet name="5. BMT UoA 5" sheetId="46" r:id="rId6"/>
    <sheet name="6. BMT UoA 6" sheetId="47" r:id="rId7"/>
    <sheet name="Example" sheetId="48" r:id="rId8"/>
    <sheet name="User Guide" sheetId="9" r:id="rId9"/>
  </sheets>
  <externalReferences>
    <externalReference r:id="rId10"/>
  </externalReferences>
  <definedNames>
    <definedName name="Audit_type" hidden="1">[1]LK!$AV$2:$AW$5</definedName>
    <definedName name="CAB" hidden="1">[1]LK!$AY$2:$AZ$26</definedName>
    <definedName name="Expected" localSheetId="1">'1. BMT UoA 1'!$I$3:$AB$33</definedName>
    <definedName name="Expected" localSheetId="2">'2. BMT UoA 2'!$I$3:$AB$33</definedName>
    <definedName name="Expected" localSheetId="3">'3. BMT UoA 3'!$I$3:$AB$33</definedName>
    <definedName name="Expected" localSheetId="4">'4. BMT UoA 4'!$I$3:$AB$33</definedName>
    <definedName name="Expected" localSheetId="5">'5. BMT UoA 5'!$I$3:$AB$33</definedName>
    <definedName name="Expected" localSheetId="6">'6. BMT UoA 6'!$I$3:$AB$33</definedName>
    <definedName name="Expected" localSheetId="7">Example!$I$3:$AB$33</definedName>
    <definedName name="listYesNo" localSheetId="2">'2. BMT UoA 2'!$BE$13:$BE$15</definedName>
    <definedName name="listYesNo" localSheetId="3">'3. BMT UoA 3'!$BE$13:$BE$15</definedName>
    <definedName name="listYesNo" localSheetId="4">'4. BMT UoA 4'!$BE$13:$BE$15</definedName>
    <definedName name="listYesNo" localSheetId="5">'5. BMT UoA 5'!$BE$13:$BE$15</definedName>
    <definedName name="listYesNo" localSheetId="6">'6. BMT UoA 6'!$BE$13:$BE$15</definedName>
    <definedName name="listYesNo" localSheetId="7">Example!$BE$13:$BE$15</definedName>
    <definedName name="listYesNo">'1. BMT UoA 1'!$BE$13:$BE$15</definedName>
    <definedName name="PK_Surveillance" hidden="1">[1]LK!$AP$2:$AQ$7</definedName>
    <definedName name="_xlnm.Print_Area" localSheetId="0">'0. Front Sheet'!$B$2:$J$54</definedName>
    <definedName name="_xlnm.Print_Area" localSheetId="1">'1. BMT UoA 1'!$A$55:$M$129,'1. BMT UoA 1'!$A$131:$M$181</definedName>
    <definedName name="_xlnm.Print_Area" localSheetId="2">'2. BMT UoA 2'!$A$55:$M$129,'2. BMT UoA 2'!$A$131:$M$181</definedName>
    <definedName name="_xlnm.Print_Area" localSheetId="3">'3. BMT UoA 3'!$A$55:$M$129,'3. BMT UoA 3'!$A$131:$M$181</definedName>
    <definedName name="_xlnm.Print_Area" localSheetId="4">'4. BMT UoA 4'!$A$55:$M$129,'4. BMT UoA 4'!$A$131:$M$181</definedName>
    <definedName name="_xlnm.Print_Area" localSheetId="5">'5. BMT UoA 5'!$A$55:$M$129,'5. BMT UoA 5'!$A$131:$M$181</definedName>
    <definedName name="_xlnm.Print_Area" localSheetId="6">'6. BMT UoA 6'!$A$55:$M$129,'6. BMT UoA 6'!$A$131:$M$181</definedName>
    <definedName name="_xlnm.Print_Area" localSheetId="7">Example!$A$55:$M$129,Example!$A$131:$M$181</definedName>
    <definedName name="this_article" localSheetId="8">'User Guide'!$C$9</definedName>
    <definedName name="ValidDepts" localSheetId="1">'1. BMT UoA 1'!$BE$3:$BE$6</definedName>
    <definedName name="ValidDepts" localSheetId="2">'2. BMT UoA 2'!$BE$3:$BE$6</definedName>
    <definedName name="ValidDepts" localSheetId="3">'3. BMT UoA 3'!$BE$3:$BE$6</definedName>
    <definedName name="ValidDepts" localSheetId="4">'4. BMT UoA 4'!$BE$3:$BE$6</definedName>
    <definedName name="ValidDepts" localSheetId="5">'5. BMT UoA 5'!$BE$3:$BE$6</definedName>
    <definedName name="ValidDepts" localSheetId="6">'6. BMT UoA 6'!$BE$3:$BE$6</definedName>
    <definedName name="ValidDepts" localSheetId="7">Example!$BE$3:$BE$6</definedName>
    <definedName name="ValidScoringLevels" localSheetId="1">'1. BMT UoA 1'!$BE$4:$BE$6</definedName>
    <definedName name="ValidScoringLevels" localSheetId="2">'2. BMT UoA 2'!$BE$4:$BE$6</definedName>
    <definedName name="ValidScoringLevels" localSheetId="3">'3. BMT UoA 3'!$BE$4:$BE$6</definedName>
    <definedName name="ValidScoringLevels" localSheetId="4">'4. BMT UoA 4'!$BE$4:$BE$6</definedName>
    <definedName name="ValidScoringLevels" localSheetId="5">'5. BMT UoA 5'!$BE$4:$BE$6</definedName>
    <definedName name="ValidScoringLevels" localSheetId="6">'6. BMT UoA 6'!$BE$4:$BE$6</definedName>
    <definedName name="ValidScoringLevels" localSheetId="7">Example!$BE$4:$BE$6</definedName>
    <definedName name="Year0Range" localSheetId="1">'1. BMT UoA 1'!$H$3:$H$33</definedName>
    <definedName name="Year0Range" localSheetId="2">'2. BMT UoA 2'!$H$3:$H$33</definedName>
    <definedName name="Year0Range" localSheetId="3">'3. BMT UoA 3'!$H$3:$H$33</definedName>
    <definedName name="Year0Range" localSheetId="4">'4. BMT UoA 4'!$H$3:$H$33</definedName>
    <definedName name="Year0Range" localSheetId="5">'5. BMT UoA 5'!$H$3:$H$33</definedName>
    <definedName name="Year0Range" localSheetId="6">'6. BMT UoA 6'!$H$3:$H$33</definedName>
    <definedName name="Year0Range" localSheetId="7">Example!$H$3:$H$33</definedName>
    <definedName name="Year10Expected" localSheetId="1">'1. BMT UoA 1'!$AH$3:$AH$33</definedName>
    <definedName name="Year10Expected" localSheetId="2">'2. BMT UoA 2'!$AH$3:$AH$33</definedName>
    <definedName name="Year10Expected" localSheetId="3">'3. BMT UoA 3'!$AH$3:$AH$33</definedName>
    <definedName name="Year10Expected" localSheetId="4">'4. BMT UoA 4'!$AH$3:$AH$33</definedName>
    <definedName name="Year10Expected" localSheetId="5">'5. BMT UoA 5'!$AH$3:$AH$33</definedName>
    <definedName name="Year10Expected" localSheetId="6">'6. BMT UoA 6'!$AH$3:$AH$33</definedName>
    <definedName name="Year10Expected" localSheetId="7">Example!$AH$3:$AH$33</definedName>
    <definedName name="Year10Range" localSheetId="1">'1. BMT UoA 1'!$R$3:$R$33</definedName>
    <definedName name="Year10Range" localSheetId="2">'2. BMT UoA 2'!$R$3:$R$33</definedName>
    <definedName name="Year10Range" localSheetId="3">'3. BMT UoA 3'!$R$3:$R$33</definedName>
    <definedName name="Year10Range" localSheetId="4">'4. BMT UoA 4'!$R$3:$R$33</definedName>
    <definedName name="Year10Range" localSheetId="5">'5. BMT UoA 5'!$R$3:$R$33</definedName>
    <definedName name="Year10Range" localSheetId="6">'6. BMT UoA 6'!$R$3:$R$33</definedName>
    <definedName name="Year10Range" localSheetId="7">Example!$R$3:$R$33</definedName>
    <definedName name="Year1Expected" localSheetId="1">'1. BMT UoA 1'!$Y$3:$Y$33</definedName>
    <definedName name="Year1Expected" localSheetId="2">'2. BMT UoA 2'!$Y$3:$Y$33</definedName>
    <definedName name="Year1Expected" localSheetId="3">'3. BMT UoA 3'!$Y$3:$Y$33</definedName>
    <definedName name="Year1Expected" localSheetId="4">'4. BMT UoA 4'!$Y$3:$Y$33</definedName>
    <definedName name="Year1Expected" localSheetId="5">'5. BMT UoA 5'!$Y$3:$Y$33</definedName>
    <definedName name="Year1Expected" localSheetId="6">'6. BMT UoA 6'!$Y$3:$Y$33</definedName>
    <definedName name="Year1Expected" localSheetId="7">Example!$Y$3:$Y$33</definedName>
    <definedName name="Year1Range" localSheetId="1">'1. BMT UoA 1'!$I$3:$I$33</definedName>
    <definedName name="Year1Range" localSheetId="2">'2. BMT UoA 2'!$I$3:$I$33</definedName>
    <definedName name="Year1Range" localSheetId="3">'3. BMT UoA 3'!$I$3:$I$33</definedName>
    <definedName name="Year1Range" localSheetId="4">'4. BMT UoA 4'!$I$3:$I$33</definedName>
    <definedName name="Year1Range" localSheetId="5">'5. BMT UoA 5'!$I$3:$I$33</definedName>
    <definedName name="Year1Range" localSheetId="6">'6. BMT UoA 6'!$I$3:$I$33</definedName>
    <definedName name="Year1Range" localSheetId="7">Example!$I$3:$I$33</definedName>
    <definedName name="Year2Expected" localSheetId="1">'1. BMT UoA 1'!$Z$3:$Z$33</definedName>
    <definedName name="Year2Expected" localSheetId="2">'2. BMT UoA 2'!$Z$3:$Z$33</definedName>
    <definedName name="Year2Expected" localSheetId="3">'3. BMT UoA 3'!$Z$3:$Z$33</definedName>
    <definedName name="Year2Expected" localSheetId="4">'4. BMT UoA 4'!$Z$3:$Z$33</definedName>
    <definedName name="Year2Expected" localSheetId="5">'5. BMT UoA 5'!$Z$3:$Z$33</definedName>
    <definedName name="Year2Expected" localSheetId="6">'6. BMT UoA 6'!$Z$3:$Z$33</definedName>
    <definedName name="Year2Expected" localSheetId="7">Example!$Z$3:$Z$33</definedName>
    <definedName name="Year2Range" localSheetId="1">'1. BMT UoA 1'!$J$3:$J$33</definedName>
    <definedName name="Year2Range" localSheetId="2">'2. BMT UoA 2'!$J$3:$J$33</definedName>
    <definedName name="Year2Range" localSheetId="3">'3. BMT UoA 3'!$J$3:$J$33</definedName>
    <definedName name="Year2Range" localSheetId="4">'4. BMT UoA 4'!$J$3:$J$33</definedName>
    <definedName name="Year2Range" localSheetId="5">'5. BMT UoA 5'!$J$3:$J$33</definedName>
    <definedName name="Year2Range" localSheetId="6">'6. BMT UoA 6'!$J$3:$J$33</definedName>
    <definedName name="Year2Range" localSheetId="7">Example!$J$3:$J$33</definedName>
    <definedName name="Year3Expected" localSheetId="1">'1. BMT UoA 1'!$AA$3:$AA$33</definedName>
    <definedName name="Year3Expected" localSheetId="2">'2. BMT UoA 2'!$AA$3:$AA$33</definedName>
    <definedName name="Year3Expected" localSheetId="3">'3. BMT UoA 3'!$AA$3:$AA$33</definedName>
    <definedName name="Year3Expected" localSheetId="4">'4. BMT UoA 4'!$AA$3:$AA$33</definedName>
    <definedName name="Year3Expected" localSheetId="5">'5. BMT UoA 5'!$AA$3:$AA$33</definedName>
    <definedName name="Year3Expected" localSheetId="6">'6. BMT UoA 6'!$AA$3:$AA$33</definedName>
    <definedName name="Year3Expected" localSheetId="7">Example!$AA$3:$AA$33</definedName>
    <definedName name="Year3Range" localSheetId="1">'1. BMT UoA 1'!$K$3:$K$33</definedName>
    <definedName name="Year3Range" localSheetId="2">'2. BMT UoA 2'!$K$3:$K$33</definedName>
    <definedName name="Year3Range" localSheetId="3">'3. BMT UoA 3'!$K$3:$K$33</definedName>
    <definedName name="Year3Range" localSheetId="4">'4. BMT UoA 4'!$K$3:$K$33</definedName>
    <definedName name="Year3Range" localSheetId="5">'5. BMT UoA 5'!$K$3:$K$33</definedName>
    <definedName name="Year3Range" localSheetId="6">'6. BMT UoA 6'!$K$3:$K$33</definedName>
    <definedName name="Year3Range" localSheetId="7">Example!$K$3:$K$33</definedName>
    <definedName name="Year4Expected" localSheetId="1">'1. BMT UoA 1'!$AB$3:$AB$33</definedName>
    <definedName name="Year4Expected" localSheetId="2">'2. BMT UoA 2'!$AB$3:$AB$33</definedName>
    <definedName name="Year4Expected" localSheetId="3">'3. BMT UoA 3'!$AB$3:$AB$33</definedName>
    <definedName name="Year4Expected" localSheetId="4">'4. BMT UoA 4'!$AB$3:$AB$33</definedName>
    <definedName name="Year4Expected" localSheetId="5">'5. BMT UoA 5'!$AB$3:$AB$33</definedName>
    <definedName name="Year4Expected" localSheetId="6">'6. BMT UoA 6'!$AB$3:$AB$33</definedName>
    <definedName name="Year4Expected" localSheetId="7">Example!$AB$3:$AB$33</definedName>
    <definedName name="Year4Range" localSheetId="1">'1. BMT UoA 1'!$L$3:$L$33</definedName>
    <definedName name="Year4Range" localSheetId="2">'2. BMT UoA 2'!$L$3:$L$33</definedName>
    <definedName name="Year4Range" localSheetId="3">'3. BMT UoA 3'!$L$3:$L$33</definedName>
    <definedName name="Year4Range" localSheetId="4">'4. BMT UoA 4'!$L$3:$L$33</definedName>
    <definedName name="Year4Range" localSheetId="5">'5. BMT UoA 5'!$L$3:$L$33</definedName>
    <definedName name="Year4Range" localSheetId="6">'6. BMT UoA 6'!$L$3:$L$33</definedName>
    <definedName name="Year4Range" localSheetId="7">Example!$L$3:$L$33</definedName>
    <definedName name="Year5Expected" localSheetId="1">'1. BMT UoA 1'!$AC$3:$AC$33</definedName>
    <definedName name="Year5Expected" localSheetId="2">'2. BMT UoA 2'!$AC$3:$AC$33</definedName>
    <definedName name="Year5Expected" localSheetId="3">'3. BMT UoA 3'!$AC$3:$AC$33</definedName>
    <definedName name="Year5Expected" localSheetId="4">'4. BMT UoA 4'!$AC$3:$AC$33</definedName>
    <definedName name="Year5Expected" localSheetId="5">'5. BMT UoA 5'!$AC$3:$AC$33</definedName>
    <definedName name="Year5Expected" localSheetId="6">'6. BMT UoA 6'!$AC$3:$AC$33</definedName>
    <definedName name="Year5Expected" localSheetId="7">Example!$AC$3:$AC$33</definedName>
    <definedName name="Year5Range" localSheetId="1">'1. BMT UoA 1'!$M$3:$M$33</definedName>
    <definedName name="Year5Range" localSheetId="2">'2. BMT UoA 2'!$M$3:$M$33</definedName>
    <definedName name="Year5Range" localSheetId="3">'3. BMT UoA 3'!$M$3:$M$33</definedName>
    <definedName name="Year5Range" localSheetId="4">'4. BMT UoA 4'!$M$3:$M$33</definedName>
    <definedName name="Year5Range" localSheetId="5">'5. BMT UoA 5'!$M$3:$M$33</definedName>
    <definedName name="Year5Range" localSheetId="6">'6. BMT UoA 6'!$M$3:$M$33</definedName>
    <definedName name="Year5Range" localSheetId="7">Example!$M$3:$M$33</definedName>
    <definedName name="Year6Expected" localSheetId="1">'1. BMT UoA 1'!$AD$3:$AD$33</definedName>
    <definedName name="Year6Expected" localSheetId="2">'2. BMT UoA 2'!$AD$3:$AD$33</definedName>
    <definedName name="Year6Expected" localSheetId="3">'3. BMT UoA 3'!$AD$3:$AD$33</definedName>
    <definedName name="Year6Expected" localSheetId="4">'4. BMT UoA 4'!$AD$3:$AD$33</definedName>
    <definedName name="Year6Expected" localSheetId="5">'5. BMT UoA 5'!$AD$3:$AD$33</definedName>
    <definedName name="Year6Expected" localSheetId="6">'6. BMT UoA 6'!$AD$3:$AD$33</definedName>
    <definedName name="Year6Expected" localSheetId="7">Example!$AD$3:$AD$33</definedName>
    <definedName name="Year6Range" localSheetId="1">'1. BMT UoA 1'!$N$3:$N$33</definedName>
    <definedName name="Year6Range" localSheetId="2">'2. BMT UoA 2'!$N$3:$N$33</definedName>
    <definedName name="Year6Range" localSheetId="3">'3. BMT UoA 3'!$N$3:$N$33</definedName>
    <definedName name="Year6Range" localSheetId="4">'4. BMT UoA 4'!$N$3:$N$33</definedName>
    <definedName name="Year6Range" localSheetId="5">'5. BMT UoA 5'!$N$3:$N$33</definedName>
    <definedName name="Year6Range" localSheetId="6">'6. BMT UoA 6'!$N$3:$N$33</definedName>
    <definedName name="Year6Range" localSheetId="7">Example!$N$3:$N$33</definedName>
    <definedName name="Year7Expected" localSheetId="1">'1. BMT UoA 1'!$AE$3:$AE$33</definedName>
    <definedName name="Year7Expected" localSheetId="2">'2. BMT UoA 2'!$AE$3:$AE$33</definedName>
    <definedName name="Year7Expected" localSheetId="3">'3. BMT UoA 3'!$AE$3:$AE$33</definedName>
    <definedName name="Year7Expected" localSheetId="4">'4. BMT UoA 4'!$AE$3:$AE$33</definedName>
    <definedName name="Year7Expected" localSheetId="5">'5. BMT UoA 5'!$AE$3:$AE$33</definedName>
    <definedName name="Year7Expected" localSheetId="6">'6. BMT UoA 6'!$AE$3:$AE$33</definedName>
    <definedName name="Year7Expected" localSheetId="7">Example!$AE$3:$AE$33</definedName>
    <definedName name="Year7Range" localSheetId="1">'1. BMT UoA 1'!$O$3:$O$33</definedName>
    <definedName name="Year7Range" localSheetId="2">'2. BMT UoA 2'!$O$3:$O$33</definedName>
    <definedName name="Year7Range" localSheetId="3">'3. BMT UoA 3'!$O$3:$O$33</definedName>
    <definedName name="Year7Range" localSheetId="4">'4. BMT UoA 4'!$O$3:$O$33</definedName>
    <definedName name="Year7Range" localSheetId="5">'5. BMT UoA 5'!$O$3:$O$33</definedName>
    <definedName name="Year7Range" localSheetId="6">'6. BMT UoA 6'!$O$3:$O$33</definedName>
    <definedName name="Year7Range" localSheetId="7">Example!$O$3:$O$33</definedName>
    <definedName name="Year8Expected" localSheetId="1">'1. BMT UoA 1'!$AF$3:$AF$33</definedName>
    <definedName name="Year8Expected" localSheetId="2">'2. BMT UoA 2'!$AF$3:$AF$33</definedName>
    <definedName name="Year8Expected" localSheetId="3">'3. BMT UoA 3'!$AF$3:$AF$33</definedName>
    <definedName name="Year8Expected" localSheetId="4">'4. BMT UoA 4'!$AF$3:$AF$33</definedName>
    <definedName name="Year8Expected" localSheetId="5">'5. BMT UoA 5'!$AF$3:$AF$33</definedName>
    <definedName name="Year8Expected" localSheetId="6">'6. BMT UoA 6'!$AF$3:$AF$33</definedName>
    <definedName name="Year8Expected" localSheetId="7">Example!$AF$3:$AF$33</definedName>
    <definedName name="Year8Range" localSheetId="1">'1. BMT UoA 1'!$P$3:$P$33</definedName>
    <definedName name="Year8Range" localSheetId="2">'2. BMT UoA 2'!$P$3:$P$33</definedName>
    <definedName name="Year8Range" localSheetId="3">'3. BMT UoA 3'!$P$3:$P$33</definedName>
    <definedName name="Year8Range" localSheetId="4">'4. BMT UoA 4'!$P$3:$P$33</definedName>
    <definedName name="Year8Range" localSheetId="5">'5. BMT UoA 5'!$P$3:$P$33</definedName>
    <definedName name="Year8Range" localSheetId="6">'6. BMT UoA 6'!$P$3:$P$33</definedName>
    <definedName name="Year8Range" localSheetId="7">Example!$P$3:$P$33</definedName>
    <definedName name="Year9Expected" localSheetId="1">'1. BMT UoA 1'!$AG$3:$AG$33</definedName>
    <definedName name="Year9Expected" localSheetId="2">'2. BMT UoA 2'!$AG$3:$AG$33</definedName>
    <definedName name="Year9Expected" localSheetId="3">'3. BMT UoA 3'!$AG$3:$AG$33</definedName>
    <definedName name="Year9Expected" localSheetId="4">'4. BMT UoA 4'!$AG$3:$AG$33</definedName>
    <definedName name="Year9Expected" localSheetId="5">'5. BMT UoA 5'!$AG$3:$AG$33</definedName>
    <definedName name="Year9Expected" localSheetId="6">'6. BMT UoA 6'!$AG$3:$AG$33</definedName>
    <definedName name="Year9Expected" localSheetId="7">Example!$AG$3:$AG$33</definedName>
    <definedName name="Year9Range" localSheetId="1">'1. BMT UoA 1'!$Q$3:$Q$33</definedName>
    <definedName name="Year9Range" localSheetId="2">'2. BMT UoA 2'!$Q$3:$Q$33</definedName>
    <definedName name="Year9Range" localSheetId="3">'3. BMT UoA 3'!$Q$3:$Q$33</definedName>
    <definedName name="Year9Range" localSheetId="4">'4. BMT UoA 4'!$Q$3:$Q$33</definedName>
    <definedName name="Year9Range" localSheetId="5">'5. BMT UoA 5'!$Q$3:$Q$33</definedName>
    <definedName name="Year9Range" localSheetId="6">'6. BMT UoA 6'!$Q$3:$Q$33</definedName>
    <definedName name="Year9Range" localSheetId="7">Example!$Q$3:$Q$33</definedName>
    <definedName name="YNSelect" hidden="1">[1]LK!$A$2:$B$4</definedName>
  </definedNames>
  <calcPr calcId="191028" concurrentManualCount="2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4" i="50" l="1"/>
  <c r="K134" i="50"/>
  <c r="H135" i="50"/>
  <c r="K135" i="50"/>
  <c r="H136" i="50"/>
  <c r="I136" i="50"/>
  <c r="K136" i="50"/>
  <c r="H137" i="50"/>
  <c r="I137" i="50"/>
  <c r="K137" i="50"/>
  <c r="K139" i="50"/>
  <c r="H140" i="50"/>
  <c r="I140" i="50"/>
  <c r="H141" i="50"/>
  <c r="I141" i="50"/>
  <c r="K141" i="50"/>
  <c r="H142" i="50"/>
  <c r="K142" i="50"/>
  <c r="K144" i="50"/>
  <c r="H146" i="50"/>
  <c r="I146" i="50"/>
  <c r="J146" i="50"/>
  <c r="K146" i="50"/>
  <c r="H147" i="50"/>
  <c r="I147" i="50"/>
  <c r="K147" i="50"/>
  <c r="K149" i="50"/>
  <c r="H152" i="50"/>
  <c r="I152" i="50"/>
  <c r="H155" i="50"/>
  <c r="K155" i="50"/>
  <c r="H156" i="50"/>
  <c r="I156" i="50"/>
  <c r="K156" i="50"/>
  <c r="H160" i="50"/>
  <c r="I160" i="50"/>
  <c r="K160" i="50"/>
  <c r="I164" i="50"/>
  <c r="B65" i="50"/>
  <c r="B66" i="50"/>
  <c r="B67" i="50"/>
  <c r="BA48" i="50"/>
  <c r="H164" i="50" s="1"/>
  <c r="AK3" i="50"/>
  <c r="AL3" i="50"/>
  <c r="AM3" i="50"/>
  <c r="AN3" i="50"/>
  <c r="AO3" i="50"/>
  <c r="AP3" i="50"/>
  <c r="AQ3" i="50"/>
  <c r="AR3" i="50"/>
  <c r="AS3" i="50"/>
  <c r="AT3" i="50"/>
  <c r="AX3" i="50"/>
  <c r="I133" i="50" s="1"/>
  <c r="AY3" i="50"/>
  <c r="AZ3" i="50"/>
  <c r="H133" i="50" s="1"/>
  <c r="BA3" i="50"/>
  <c r="BB3" i="50"/>
  <c r="J133" i="50" s="1"/>
  <c r="BC3" i="50"/>
  <c r="K133" i="50" s="1"/>
  <c r="BJ3" i="50"/>
  <c r="BK3" i="50"/>
  <c r="BK34" i="50" s="1"/>
  <c r="BL3" i="50"/>
  <c r="BM3" i="50"/>
  <c r="BN3" i="50"/>
  <c r="BO3" i="50"/>
  <c r="BP3" i="50"/>
  <c r="BQ3" i="50"/>
  <c r="BR3" i="50"/>
  <c r="BS3" i="50"/>
  <c r="BT3" i="50"/>
  <c r="BV3" i="50"/>
  <c r="BW3" i="50"/>
  <c r="BX3" i="50"/>
  <c r="BY3" i="50"/>
  <c r="BZ3" i="50"/>
  <c r="CA3" i="50"/>
  <c r="CB3" i="50"/>
  <c r="CC3" i="50"/>
  <c r="CD3" i="50"/>
  <c r="CZ3" i="50" s="1"/>
  <c r="CE3" i="50"/>
  <c r="DA3" i="50" s="1"/>
  <c r="CG3" i="50"/>
  <c r="CH3" i="50"/>
  <c r="CS3" i="50" s="1"/>
  <c r="CI3" i="50"/>
  <c r="CT3" i="50" s="1"/>
  <c r="CJ3" i="50"/>
  <c r="CU3" i="50" s="1"/>
  <c r="CK3" i="50"/>
  <c r="CV3" i="50" s="1"/>
  <c r="CL3" i="50"/>
  <c r="CM3" i="50"/>
  <c r="CN3" i="50"/>
  <c r="CO3" i="50"/>
  <c r="CP3" i="50"/>
  <c r="AK4" i="50"/>
  <c r="AL4" i="50"/>
  <c r="AM4" i="50"/>
  <c r="AN4" i="50"/>
  <c r="AO4" i="50"/>
  <c r="AP4" i="50"/>
  <c r="AQ4" i="50"/>
  <c r="AR4" i="50"/>
  <c r="AS4" i="50"/>
  <c r="AT4" i="50"/>
  <c r="AX4" i="50"/>
  <c r="AY4" i="50" s="1"/>
  <c r="AZ4" i="50"/>
  <c r="H134" i="50" s="1"/>
  <c r="BA4" i="50"/>
  <c r="BC4" i="50"/>
  <c r="BJ4" i="50"/>
  <c r="BK4" i="50"/>
  <c r="BL4" i="50"/>
  <c r="BM4" i="50"/>
  <c r="BN4" i="50"/>
  <c r="BO4" i="50"/>
  <c r="BP4" i="50"/>
  <c r="BP38" i="50" s="1"/>
  <c r="S114" i="50" s="1"/>
  <c r="BQ4" i="50"/>
  <c r="BQ36" i="50" s="1"/>
  <c r="BR4" i="50"/>
  <c r="BS4" i="50"/>
  <c r="BS38" i="50" s="1"/>
  <c r="S117" i="50" s="1"/>
  <c r="BT4" i="50"/>
  <c r="BV4" i="50"/>
  <c r="CR4" i="50" s="1"/>
  <c r="BW4" i="50"/>
  <c r="CS4" i="50" s="1"/>
  <c r="BX4" i="50"/>
  <c r="BY4" i="50"/>
  <c r="BZ4" i="50"/>
  <c r="CA4" i="50"/>
  <c r="CB4" i="50"/>
  <c r="CC4" i="50"/>
  <c r="CD4" i="50"/>
  <c r="CE4" i="50"/>
  <c r="CG4" i="50"/>
  <c r="CH4" i="50"/>
  <c r="CI4" i="50"/>
  <c r="CT4" i="50" s="1"/>
  <c r="CJ4" i="50"/>
  <c r="CK4" i="50"/>
  <c r="CL4" i="50"/>
  <c r="CM4" i="50"/>
  <c r="CN4" i="50"/>
  <c r="CY4" i="50" s="1"/>
  <c r="CO4" i="50"/>
  <c r="CZ4" i="50" s="1"/>
  <c r="CP4" i="50"/>
  <c r="AK5" i="50"/>
  <c r="AL5" i="50"/>
  <c r="AM5" i="50"/>
  <c r="AN5" i="50"/>
  <c r="AO5" i="50"/>
  <c r="AP5" i="50"/>
  <c r="AQ5" i="50"/>
  <c r="AR5" i="50"/>
  <c r="AS5" i="50"/>
  <c r="AT5" i="50"/>
  <c r="AX5" i="50"/>
  <c r="I135" i="50" s="1"/>
  <c r="AY5" i="50"/>
  <c r="AZ5" i="50"/>
  <c r="BA5" i="50" s="1"/>
  <c r="BC5" i="50"/>
  <c r="BJ5" i="50"/>
  <c r="BK5" i="50"/>
  <c r="BL5" i="50"/>
  <c r="BM5" i="50"/>
  <c r="BN5" i="50"/>
  <c r="BN36" i="50" s="1"/>
  <c r="BO5" i="50"/>
  <c r="BP5" i="50"/>
  <c r="BQ5" i="50"/>
  <c r="BR5" i="50"/>
  <c r="BS5" i="50"/>
  <c r="BT5" i="50"/>
  <c r="BV5" i="50"/>
  <c r="BW5" i="50"/>
  <c r="BX5" i="50"/>
  <c r="BY5" i="50"/>
  <c r="BZ5" i="50"/>
  <c r="CA5" i="50"/>
  <c r="CB5" i="50"/>
  <c r="CC5" i="50"/>
  <c r="CD5" i="50"/>
  <c r="CE5" i="50"/>
  <c r="CG5" i="50"/>
  <c r="CH5" i="50"/>
  <c r="CI5" i="50"/>
  <c r="CJ5" i="50"/>
  <c r="CU5" i="50" s="1"/>
  <c r="CK5" i="50"/>
  <c r="CL5" i="50"/>
  <c r="CW5" i="50" s="1"/>
  <c r="CM5" i="50"/>
  <c r="CX5" i="50" s="1"/>
  <c r="CN5" i="50"/>
  <c r="CY5" i="50" s="1"/>
  <c r="CO5" i="50"/>
  <c r="CZ5" i="50" s="1"/>
  <c r="CP5" i="50"/>
  <c r="DA5" i="50" s="1"/>
  <c r="CR5" i="50"/>
  <c r="CS5" i="50"/>
  <c r="CV5" i="50"/>
  <c r="AK6" i="50"/>
  <c r="AL6" i="50"/>
  <c r="AM6" i="50"/>
  <c r="AN6" i="50"/>
  <c r="AO6" i="50"/>
  <c r="AP6" i="50"/>
  <c r="AQ6" i="50"/>
  <c r="AR6" i="50"/>
  <c r="AS6" i="50"/>
  <c r="AT6" i="50"/>
  <c r="AX6" i="50"/>
  <c r="AY6" i="50"/>
  <c r="AZ6" i="50"/>
  <c r="BA6" i="50" s="1"/>
  <c r="BC6" i="50"/>
  <c r="BJ6" i="50"/>
  <c r="BK6" i="50"/>
  <c r="BL6" i="50"/>
  <c r="BM6" i="50"/>
  <c r="BN6" i="50"/>
  <c r="BO6" i="50"/>
  <c r="BP6" i="50"/>
  <c r="BQ6" i="50"/>
  <c r="BR6" i="50"/>
  <c r="BS6" i="50"/>
  <c r="BT6" i="50"/>
  <c r="BV6" i="50"/>
  <c r="BW6" i="50"/>
  <c r="BX6" i="50"/>
  <c r="BY6" i="50"/>
  <c r="BZ6" i="50"/>
  <c r="CA6" i="50"/>
  <c r="CB6" i="50"/>
  <c r="CC6" i="50"/>
  <c r="CD6" i="50"/>
  <c r="CE6" i="50"/>
  <c r="CG6" i="50"/>
  <c r="CH6" i="50"/>
  <c r="CI6" i="50"/>
  <c r="CJ6" i="50"/>
  <c r="CK6" i="50"/>
  <c r="CL6" i="50"/>
  <c r="CW6" i="50" s="1"/>
  <c r="CM6" i="50"/>
  <c r="CX6" i="50" s="1"/>
  <c r="CN6" i="50"/>
  <c r="CY6" i="50" s="1"/>
  <c r="CO6" i="50"/>
  <c r="CZ6" i="50" s="1"/>
  <c r="CP6" i="50"/>
  <c r="DA6" i="50" s="1"/>
  <c r="CR6" i="50"/>
  <c r="CS6" i="50"/>
  <c r="CT6" i="50"/>
  <c r="CU6" i="50"/>
  <c r="CV6" i="50"/>
  <c r="AK7" i="50"/>
  <c r="AL7" i="50"/>
  <c r="AM7" i="50"/>
  <c r="AN7" i="50"/>
  <c r="AO7" i="50"/>
  <c r="AP7" i="50"/>
  <c r="AQ7" i="50"/>
  <c r="AR7" i="50"/>
  <c r="AS7" i="50"/>
  <c r="AT7" i="50"/>
  <c r="AX7" i="50"/>
  <c r="AY7" i="50"/>
  <c r="AZ7" i="50"/>
  <c r="BA7" i="50"/>
  <c r="BC7" i="50"/>
  <c r="BJ7" i="50"/>
  <c r="BK7" i="50"/>
  <c r="BL7" i="50"/>
  <c r="BM7" i="50"/>
  <c r="BN7" i="50"/>
  <c r="BO7" i="50"/>
  <c r="BP7" i="50"/>
  <c r="BQ7" i="50"/>
  <c r="BR7" i="50"/>
  <c r="BS7" i="50"/>
  <c r="BT7" i="50"/>
  <c r="BV7" i="50"/>
  <c r="BW7" i="50"/>
  <c r="BX7" i="50"/>
  <c r="BY7" i="50"/>
  <c r="CU7" i="50" s="1"/>
  <c r="BZ7" i="50"/>
  <c r="CA7" i="50"/>
  <c r="CB7" i="50"/>
  <c r="CX7" i="50" s="1"/>
  <c r="CC7" i="50"/>
  <c r="CD7" i="50"/>
  <c r="CE7" i="50"/>
  <c r="CG7" i="50"/>
  <c r="CH7" i="50"/>
  <c r="CI7" i="50"/>
  <c r="CJ7" i="50"/>
  <c r="CK7" i="50"/>
  <c r="CL7" i="50"/>
  <c r="CM7" i="50"/>
  <c r="CN7" i="50"/>
  <c r="CO7" i="50"/>
  <c r="CZ7" i="50" s="1"/>
  <c r="CP7" i="50"/>
  <c r="DA7" i="50" s="1"/>
  <c r="CR7" i="50"/>
  <c r="CS7" i="50"/>
  <c r="CT7" i="50"/>
  <c r="CV7" i="50"/>
  <c r="CY7" i="50"/>
  <c r="AK8" i="50"/>
  <c r="AL8" i="50"/>
  <c r="AM8" i="50"/>
  <c r="AN8" i="50"/>
  <c r="AO8" i="50"/>
  <c r="AP8" i="50"/>
  <c r="AQ8" i="50"/>
  <c r="AR8" i="50"/>
  <c r="AS8" i="50"/>
  <c r="AT8" i="50"/>
  <c r="AX8" i="50"/>
  <c r="I138" i="50" s="1"/>
  <c r="AZ8" i="50"/>
  <c r="H138" i="50" s="1"/>
  <c r="BA8" i="50"/>
  <c r="BB8" i="50"/>
  <c r="J138" i="50" s="1"/>
  <c r="BC8" i="50"/>
  <c r="K138" i="50" s="1"/>
  <c r="BJ8" i="50"/>
  <c r="BK8" i="50"/>
  <c r="BL8" i="50"/>
  <c r="BM8" i="50"/>
  <c r="BN8" i="50"/>
  <c r="BO8" i="50"/>
  <c r="BP8" i="50"/>
  <c r="BQ8" i="50"/>
  <c r="BR8" i="50"/>
  <c r="BS8" i="50"/>
  <c r="BT8" i="50"/>
  <c r="BV8" i="50"/>
  <c r="BW8" i="50"/>
  <c r="CS8" i="50" s="1"/>
  <c r="BX8" i="50"/>
  <c r="BY8" i="50"/>
  <c r="CU8" i="50" s="1"/>
  <c r="BZ8" i="50"/>
  <c r="CA8" i="50"/>
  <c r="CB8" i="50"/>
  <c r="CX8" i="50" s="1"/>
  <c r="CC8" i="50"/>
  <c r="CY8" i="50" s="1"/>
  <c r="CD8" i="50"/>
  <c r="CZ8" i="50" s="1"/>
  <c r="CE8" i="50"/>
  <c r="DA8" i="50" s="1"/>
  <c r="CG8" i="50"/>
  <c r="CR8" i="50" s="1"/>
  <c r="CH8" i="50"/>
  <c r="CI8" i="50"/>
  <c r="CJ8" i="50"/>
  <c r="CK8" i="50"/>
  <c r="CL8" i="50"/>
  <c r="CM8" i="50"/>
  <c r="CN8" i="50"/>
  <c r="CO8" i="50"/>
  <c r="CP8" i="50"/>
  <c r="CT8" i="50"/>
  <c r="CV8" i="50"/>
  <c r="CW8" i="50"/>
  <c r="AX9" i="50"/>
  <c r="AY9" i="50" s="1"/>
  <c r="AZ9" i="50"/>
  <c r="BA9" i="50"/>
  <c r="BB9" i="50"/>
  <c r="BC9" i="50"/>
  <c r="BJ9" i="50"/>
  <c r="BK9" i="50"/>
  <c r="BL9" i="50"/>
  <c r="BM9" i="50"/>
  <c r="BN9" i="50"/>
  <c r="BO9" i="50"/>
  <c r="BP9" i="50"/>
  <c r="BQ9" i="50"/>
  <c r="BR9" i="50"/>
  <c r="BS9" i="50"/>
  <c r="BT9" i="50"/>
  <c r="BV9" i="50"/>
  <c r="BW9" i="50"/>
  <c r="BX9" i="50"/>
  <c r="BY9" i="50"/>
  <c r="BZ9" i="50"/>
  <c r="CA9" i="50"/>
  <c r="CB9" i="50"/>
  <c r="CC9" i="50"/>
  <c r="CD9" i="50"/>
  <c r="CE9" i="50"/>
  <c r="CG9" i="50"/>
  <c r="CH9" i="50"/>
  <c r="CI9" i="50"/>
  <c r="CJ9" i="50"/>
  <c r="CK9" i="50"/>
  <c r="CV9" i="50" s="1"/>
  <c r="CL9" i="50"/>
  <c r="CW9" i="50" s="1"/>
  <c r="CM9" i="50"/>
  <c r="CX9" i="50" s="1"/>
  <c r="CN9" i="50"/>
  <c r="CY9" i="50" s="1"/>
  <c r="CO9" i="50"/>
  <c r="CZ9" i="50" s="1"/>
  <c r="CP9" i="50"/>
  <c r="DA9" i="50" s="1"/>
  <c r="CR9" i="50"/>
  <c r="CS9" i="50"/>
  <c r="CT9" i="50"/>
  <c r="CU9" i="50"/>
  <c r="AX10" i="50"/>
  <c r="AY10" i="50"/>
  <c r="AZ10" i="50"/>
  <c r="BA10" i="50" s="1"/>
  <c r="BB10" i="50"/>
  <c r="BC10" i="50"/>
  <c r="BJ10" i="50"/>
  <c r="BK10" i="50"/>
  <c r="BL10" i="50"/>
  <c r="BM10" i="50"/>
  <c r="BN10" i="50"/>
  <c r="BO10" i="50"/>
  <c r="BP10" i="50"/>
  <c r="BQ10" i="50"/>
  <c r="BR10" i="50"/>
  <c r="BS10" i="50"/>
  <c r="BT10" i="50"/>
  <c r="BV10" i="50"/>
  <c r="BW10" i="50"/>
  <c r="BX10" i="50"/>
  <c r="BY10" i="50"/>
  <c r="BZ10" i="50"/>
  <c r="CA10" i="50"/>
  <c r="CB10" i="50"/>
  <c r="CC10" i="50"/>
  <c r="CY10" i="50" s="1"/>
  <c r="CD10" i="50"/>
  <c r="CE10" i="50"/>
  <c r="CG10" i="50"/>
  <c r="CR10" i="50" s="1"/>
  <c r="CH10" i="50"/>
  <c r="CI10" i="50"/>
  <c r="CT10" i="50" s="1"/>
  <c r="CJ10" i="50"/>
  <c r="CU10" i="50" s="1"/>
  <c r="CK10" i="50"/>
  <c r="CV10" i="50" s="1"/>
  <c r="CL10" i="50"/>
  <c r="CW10" i="50" s="1"/>
  <c r="CM10" i="50"/>
  <c r="CX10" i="50" s="1"/>
  <c r="CN10" i="50"/>
  <c r="CO10" i="50"/>
  <c r="CP10" i="50"/>
  <c r="AX11" i="50"/>
  <c r="AY11" i="50" s="1"/>
  <c r="AZ11" i="50"/>
  <c r="BA11" i="50"/>
  <c r="BB11" i="50"/>
  <c r="BC11" i="50"/>
  <c r="BJ11" i="50"/>
  <c r="BK11" i="50"/>
  <c r="BL11" i="50"/>
  <c r="BM11" i="50"/>
  <c r="BN11" i="50"/>
  <c r="BO11" i="50"/>
  <c r="BP11" i="50"/>
  <c r="BQ11" i="50"/>
  <c r="BR11" i="50"/>
  <c r="BS11" i="50"/>
  <c r="BT11" i="50"/>
  <c r="BV11" i="50"/>
  <c r="BW11" i="50"/>
  <c r="BX11" i="50"/>
  <c r="BY11" i="50"/>
  <c r="BZ11" i="50"/>
  <c r="CA11" i="50"/>
  <c r="CB11" i="50"/>
  <c r="CC11" i="50"/>
  <c r="CY11" i="50" s="1"/>
  <c r="CD11" i="50"/>
  <c r="CZ11" i="50" s="1"/>
  <c r="CE11" i="50"/>
  <c r="DA11" i="50" s="1"/>
  <c r="CG11" i="50"/>
  <c r="CR11" i="50" s="1"/>
  <c r="CH11" i="50"/>
  <c r="CS11" i="50" s="1"/>
  <c r="CI11" i="50"/>
  <c r="CT11" i="50" s="1"/>
  <c r="CJ11" i="50"/>
  <c r="CK11" i="50"/>
  <c r="CL11" i="50"/>
  <c r="CM11" i="50"/>
  <c r="CN11" i="50"/>
  <c r="CO11" i="50"/>
  <c r="CP11" i="50"/>
  <c r="CU11" i="50"/>
  <c r="CV11" i="50"/>
  <c r="CW11" i="50"/>
  <c r="CX11" i="50"/>
  <c r="AK12" i="50"/>
  <c r="AL12" i="50"/>
  <c r="AM12" i="50"/>
  <c r="AN12" i="50"/>
  <c r="AO12" i="50"/>
  <c r="AP12" i="50"/>
  <c r="AQ12" i="50"/>
  <c r="AR12" i="50"/>
  <c r="AS12" i="50"/>
  <c r="AT12" i="50"/>
  <c r="AX12" i="50"/>
  <c r="AZ12" i="50"/>
  <c r="H139" i="50" s="1"/>
  <c r="BA12" i="50"/>
  <c r="BC12" i="50"/>
  <c r="BJ12" i="50"/>
  <c r="BK12" i="50"/>
  <c r="BL12" i="50"/>
  <c r="BM12" i="50"/>
  <c r="BN12" i="50"/>
  <c r="BO12" i="50"/>
  <c r="BP12" i="50"/>
  <c r="BP39" i="50" s="1"/>
  <c r="U114" i="50" s="1"/>
  <c r="BQ12" i="50"/>
  <c r="BR12" i="50"/>
  <c r="BS12" i="50"/>
  <c r="BT12" i="50"/>
  <c r="BV12" i="50"/>
  <c r="BW12" i="50"/>
  <c r="BX12" i="50"/>
  <c r="BY12" i="50"/>
  <c r="CU12" i="50" s="1"/>
  <c r="BZ12" i="50"/>
  <c r="CA12" i="50"/>
  <c r="CB12" i="50"/>
  <c r="CC12" i="50"/>
  <c r="CD12" i="50"/>
  <c r="CE12" i="50"/>
  <c r="DA12" i="50" s="1"/>
  <c r="CG12" i="50"/>
  <c r="CR12" i="50" s="1"/>
  <c r="CH12" i="50"/>
  <c r="CS12" i="50" s="1"/>
  <c r="CI12" i="50"/>
  <c r="CT12" i="50" s="1"/>
  <c r="CJ12" i="50"/>
  <c r="CK12" i="50"/>
  <c r="CL12" i="50"/>
  <c r="CM12" i="50"/>
  <c r="CN12" i="50"/>
  <c r="CO12" i="50"/>
  <c r="CP12" i="50"/>
  <c r="CV12" i="50"/>
  <c r="CW12" i="50"/>
  <c r="CX12" i="50"/>
  <c r="CY12" i="50"/>
  <c r="CZ12" i="50"/>
  <c r="AK13" i="50"/>
  <c r="AL13" i="50"/>
  <c r="AM13" i="50"/>
  <c r="AN13" i="50"/>
  <c r="AO13" i="50"/>
  <c r="AP13" i="50"/>
  <c r="AQ13" i="50"/>
  <c r="AR13" i="50"/>
  <c r="AS13" i="50"/>
  <c r="AT13" i="50"/>
  <c r="AX13" i="50"/>
  <c r="AY13" i="50"/>
  <c r="AZ13" i="50"/>
  <c r="BA13" i="50"/>
  <c r="BB13" i="50"/>
  <c r="J140" i="50" s="1"/>
  <c r="BC13" i="50"/>
  <c r="K140" i="50" s="1"/>
  <c r="BJ13" i="50"/>
  <c r="H37" i="50" s="1"/>
  <c r="BK13" i="50"/>
  <c r="BL13" i="50"/>
  <c r="BM13" i="50"/>
  <c r="BN13" i="50"/>
  <c r="BO13" i="50"/>
  <c r="BP13" i="50"/>
  <c r="BQ13" i="50"/>
  <c r="BR13" i="50"/>
  <c r="BS13" i="50"/>
  <c r="BT13" i="50"/>
  <c r="BV13" i="50"/>
  <c r="BW13" i="50"/>
  <c r="BX13" i="50"/>
  <c r="BY13" i="50"/>
  <c r="BZ13" i="50"/>
  <c r="CA13" i="50"/>
  <c r="CB13" i="50"/>
  <c r="CX13" i="50" s="1"/>
  <c r="CC13" i="50"/>
  <c r="CY13" i="50" s="1"/>
  <c r="CD13" i="50"/>
  <c r="CD37" i="50" s="1"/>
  <c r="P117" i="50" s="1"/>
  <c r="CE13" i="50"/>
  <c r="DA13" i="50" s="1"/>
  <c r="CG13" i="50"/>
  <c r="CR13" i="50" s="1"/>
  <c r="CH13" i="50"/>
  <c r="CS13" i="50" s="1"/>
  <c r="CI13" i="50"/>
  <c r="CT13" i="50" s="1"/>
  <c r="CJ13" i="50"/>
  <c r="CU13" i="50" s="1"/>
  <c r="CK13" i="50"/>
  <c r="CV13" i="50" s="1"/>
  <c r="CL13" i="50"/>
  <c r="CW13" i="50" s="1"/>
  <c r="CM13" i="50"/>
  <c r="CN13" i="50"/>
  <c r="CO13" i="50"/>
  <c r="CP13" i="50"/>
  <c r="AK14" i="50"/>
  <c r="AL14" i="50"/>
  <c r="AM14" i="50"/>
  <c r="AN14" i="50"/>
  <c r="AO14" i="50"/>
  <c r="AP14" i="50"/>
  <c r="AQ14" i="50"/>
  <c r="AR14" i="50"/>
  <c r="AS14" i="50"/>
  <c r="AT14" i="50"/>
  <c r="AX14" i="50"/>
  <c r="AY14" i="50" s="1"/>
  <c r="AZ14" i="50"/>
  <c r="BA14" i="50"/>
  <c r="BC14" i="50"/>
  <c r="BJ14" i="50"/>
  <c r="BK14" i="50"/>
  <c r="BL14" i="50"/>
  <c r="BM14" i="50"/>
  <c r="BN14" i="50"/>
  <c r="BO14" i="50"/>
  <c r="BP14" i="50"/>
  <c r="BQ14" i="50"/>
  <c r="BQ39" i="50" s="1"/>
  <c r="U115" i="50" s="1"/>
  <c r="BR14" i="50"/>
  <c r="P37" i="50" s="1"/>
  <c r="BS14" i="50"/>
  <c r="BS39" i="50" s="1"/>
  <c r="U117" i="50" s="1"/>
  <c r="BT14" i="50"/>
  <c r="BV14" i="50"/>
  <c r="Y37" i="50" s="1"/>
  <c r="BW14" i="50"/>
  <c r="BX14" i="50"/>
  <c r="BY14" i="50"/>
  <c r="BZ14" i="50"/>
  <c r="CA14" i="50"/>
  <c r="CB14" i="50"/>
  <c r="CC14" i="50"/>
  <c r="CD14" i="50"/>
  <c r="CE14" i="50"/>
  <c r="CG14" i="50"/>
  <c r="CH14" i="50"/>
  <c r="CS14" i="50" s="1"/>
  <c r="CI14" i="50"/>
  <c r="CT14" i="50" s="1"/>
  <c r="CJ14" i="50"/>
  <c r="CK14" i="50"/>
  <c r="CV14" i="50" s="1"/>
  <c r="CL14" i="50"/>
  <c r="CW14" i="50" s="1"/>
  <c r="CM14" i="50"/>
  <c r="CX14" i="50" s="1"/>
  <c r="CN14" i="50"/>
  <c r="CY14" i="50" s="1"/>
  <c r="CO14" i="50"/>
  <c r="CZ14" i="50" s="1"/>
  <c r="CP14" i="50"/>
  <c r="DA14" i="50" s="1"/>
  <c r="CR14" i="50"/>
  <c r="AK15" i="50"/>
  <c r="AL15" i="50"/>
  <c r="AM15" i="50"/>
  <c r="AN15" i="50"/>
  <c r="AO15" i="50"/>
  <c r="AP15" i="50"/>
  <c r="AQ15" i="50"/>
  <c r="AR15" i="50"/>
  <c r="AS15" i="50"/>
  <c r="AT15" i="50"/>
  <c r="AX15" i="50"/>
  <c r="I142" i="50" s="1"/>
  <c r="AY15" i="50"/>
  <c r="AZ15" i="50"/>
  <c r="BA15" i="50" s="1"/>
  <c r="BC15" i="50"/>
  <c r="BJ15" i="50"/>
  <c r="BK15" i="50"/>
  <c r="BL15" i="50"/>
  <c r="BM15" i="50"/>
  <c r="BN15" i="50"/>
  <c r="BO15" i="50"/>
  <c r="BP15" i="50"/>
  <c r="BQ15" i="50"/>
  <c r="BR15" i="50"/>
  <c r="BS15" i="50"/>
  <c r="BT15" i="50"/>
  <c r="BV15" i="50"/>
  <c r="BW15" i="50"/>
  <c r="BX15" i="50"/>
  <c r="BY15" i="50"/>
  <c r="BZ15" i="50"/>
  <c r="CA15" i="50"/>
  <c r="CB15" i="50"/>
  <c r="CC15" i="50"/>
  <c r="CD15" i="50"/>
  <c r="CE15" i="50"/>
  <c r="CG15" i="50"/>
  <c r="CH15" i="50"/>
  <c r="CI15" i="50"/>
  <c r="CT15" i="50" s="1"/>
  <c r="CJ15" i="50"/>
  <c r="CK15" i="50"/>
  <c r="CL15" i="50"/>
  <c r="CW15" i="50" s="1"/>
  <c r="CM15" i="50"/>
  <c r="CX15" i="50" s="1"/>
  <c r="CN15" i="50"/>
  <c r="CY15" i="50" s="1"/>
  <c r="CO15" i="50"/>
  <c r="CZ15" i="50" s="1"/>
  <c r="CP15" i="50"/>
  <c r="DA15" i="50" s="1"/>
  <c r="CR15" i="50"/>
  <c r="CS15" i="50"/>
  <c r="CU15" i="50"/>
  <c r="CV15" i="50"/>
  <c r="AK16" i="50"/>
  <c r="AL16" i="50"/>
  <c r="AM16" i="50"/>
  <c r="AN16" i="50"/>
  <c r="AO16" i="50"/>
  <c r="AP16" i="50"/>
  <c r="AQ16" i="50"/>
  <c r="AR16" i="50"/>
  <c r="AS16" i="50"/>
  <c r="AT16" i="50"/>
  <c r="AX16" i="50"/>
  <c r="I143" i="50" s="1"/>
  <c r="AZ16" i="50"/>
  <c r="H143" i="50" s="1"/>
  <c r="BA16" i="50"/>
  <c r="BC16" i="50"/>
  <c r="K143" i="50" s="1"/>
  <c r="BJ16" i="50"/>
  <c r="BK16" i="50"/>
  <c r="BL16" i="50"/>
  <c r="BM16" i="50"/>
  <c r="BN16" i="50"/>
  <c r="BO16" i="50"/>
  <c r="BP16" i="50"/>
  <c r="BQ16" i="50"/>
  <c r="BR16" i="50"/>
  <c r="BS16" i="50"/>
  <c r="BT16" i="50"/>
  <c r="BV16" i="50"/>
  <c r="BW16" i="50"/>
  <c r="BX16" i="50"/>
  <c r="BY16" i="50"/>
  <c r="BZ16" i="50"/>
  <c r="CA16" i="50"/>
  <c r="CB16" i="50"/>
  <c r="CC16" i="50"/>
  <c r="CD16" i="50"/>
  <c r="CE16" i="50"/>
  <c r="CG16" i="50"/>
  <c r="CH16" i="50"/>
  <c r="CI16" i="50"/>
  <c r="CJ16" i="50"/>
  <c r="CK16" i="50"/>
  <c r="CL16" i="50"/>
  <c r="CM16" i="50"/>
  <c r="CX16" i="50" s="1"/>
  <c r="CN16" i="50"/>
  <c r="CO16" i="50"/>
  <c r="CZ16" i="50" s="1"/>
  <c r="CP16" i="50"/>
  <c r="DA16" i="50" s="1"/>
  <c r="CR16" i="50"/>
  <c r="CS16" i="50"/>
  <c r="CT16" i="50"/>
  <c r="CU16" i="50"/>
  <c r="CV16" i="50"/>
  <c r="CY16" i="50"/>
  <c r="AK17" i="50"/>
  <c r="AL17" i="50"/>
  <c r="AM17" i="50"/>
  <c r="AN17" i="50"/>
  <c r="AO17" i="50"/>
  <c r="AP17" i="50"/>
  <c r="AQ17" i="50"/>
  <c r="AR17" i="50"/>
  <c r="AS17" i="50"/>
  <c r="AT17" i="50"/>
  <c r="AX17" i="50"/>
  <c r="I144" i="50" s="1"/>
  <c r="AY17" i="50"/>
  <c r="AZ17" i="50"/>
  <c r="BC17" i="50"/>
  <c r="BJ17" i="50"/>
  <c r="BK17" i="50"/>
  <c r="BL17" i="50"/>
  <c r="BM17" i="50"/>
  <c r="BN17" i="50"/>
  <c r="BO17" i="50"/>
  <c r="BP17" i="50"/>
  <c r="BQ17" i="50"/>
  <c r="BR17" i="50"/>
  <c r="BS17" i="50"/>
  <c r="BT17" i="50"/>
  <c r="BV17" i="50"/>
  <c r="BW17" i="50"/>
  <c r="BX17" i="50"/>
  <c r="BY17" i="50"/>
  <c r="BZ17" i="50"/>
  <c r="CA17" i="50"/>
  <c r="CB17" i="50"/>
  <c r="CC17" i="50"/>
  <c r="CD17" i="50"/>
  <c r="CE17" i="50"/>
  <c r="CG17" i="50"/>
  <c r="CH17" i="50"/>
  <c r="CI17" i="50"/>
  <c r="CJ17" i="50"/>
  <c r="CK17" i="50"/>
  <c r="CL17" i="50"/>
  <c r="CM17" i="50"/>
  <c r="CN17" i="50"/>
  <c r="CO17" i="50"/>
  <c r="CZ17" i="50" s="1"/>
  <c r="CP17" i="50"/>
  <c r="DA17" i="50" s="1"/>
  <c r="CR17" i="50"/>
  <c r="CS17" i="50"/>
  <c r="CT17" i="50"/>
  <c r="CU17" i="50"/>
  <c r="CV17" i="50"/>
  <c r="CW17" i="50"/>
  <c r="CX17" i="50"/>
  <c r="CY17" i="50"/>
  <c r="AK18" i="50"/>
  <c r="AL18" i="50"/>
  <c r="AM18" i="50"/>
  <c r="AN18" i="50"/>
  <c r="AO18" i="50"/>
  <c r="AP18" i="50"/>
  <c r="AQ18" i="50"/>
  <c r="AR18" i="50"/>
  <c r="AS18" i="50"/>
  <c r="AT18" i="50"/>
  <c r="AX18" i="50"/>
  <c r="I145" i="50" s="1"/>
  <c r="AZ18" i="50"/>
  <c r="H145" i="50" s="1"/>
  <c r="BA18" i="50"/>
  <c r="BB18" i="50"/>
  <c r="J145" i="50" s="1"/>
  <c r="BC18" i="50"/>
  <c r="K145" i="50" s="1"/>
  <c r="BJ18" i="50"/>
  <c r="BK18" i="50"/>
  <c r="BL18" i="50"/>
  <c r="BM18" i="50"/>
  <c r="BN18" i="50"/>
  <c r="BO18" i="50"/>
  <c r="BP18" i="50"/>
  <c r="BQ18" i="50"/>
  <c r="BR18" i="50"/>
  <c r="BS18" i="50"/>
  <c r="BT18" i="50"/>
  <c r="BV18" i="50"/>
  <c r="BW18" i="50"/>
  <c r="CS18" i="50" s="1"/>
  <c r="BX18" i="50"/>
  <c r="BY18" i="50"/>
  <c r="CU18" i="50" s="1"/>
  <c r="BZ18" i="50"/>
  <c r="CA18" i="50"/>
  <c r="CW18" i="50" s="1"/>
  <c r="CB18" i="50"/>
  <c r="CX18" i="50" s="1"/>
  <c r="CC18" i="50"/>
  <c r="CY18" i="50" s="1"/>
  <c r="CD18" i="50"/>
  <c r="CZ18" i="50" s="1"/>
  <c r="CE18" i="50"/>
  <c r="CG18" i="50"/>
  <c r="CR18" i="50" s="1"/>
  <c r="CH18" i="50"/>
  <c r="CI18" i="50"/>
  <c r="CJ18" i="50"/>
  <c r="CK18" i="50"/>
  <c r="CL18" i="50"/>
  <c r="CM18" i="50"/>
  <c r="CN18" i="50"/>
  <c r="CO18" i="50"/>
  <c r="CP18" i="50"/>
  <c r="CT18" i="50"/>
  <c r="CV18" i="50"/>
  <c r="DA18" i="50"/>
  <c r="AK19" i="50"/>
  <c r="AL19" i="50"/>
  <c r="AM19" i="50"/>
  <c r="AN19" i="50"/>
  <c r="AO19" i="50"/>
  <c r="AP19" i="50"/>
  <c r="AQ19" i="50"/>
  <c r="AR19" i="50"/>
  <c r="AS19" i="50"/>
  <c r="AT19" i="50"/>
  <c r="AX19" i="50"/>
  <c r="AY19" i="50"/>
  <c r="AZ19" i="50"/>
  <c r="BA19" i="50" s="1"/>
  <c r="BB19" i="50"/>
  <c r="BC19" i="50"/>
  <c r="BJ19" i="50"/>
  <c r="BK19" i="50"/>
  <c r="BL19" i="50"/>
  <c r="BM19" i="50"/>
  <c r="BN19" i="50"/>
  <c r="BO19" i="50"/>
  <c r="BP19" i="50"/>
  <c r="BQ19" i="50"/>
  <c r="BR19" i="50"/>
  <c r="BS19" i="50"/>
  <c r="BT19" i="50"/>
  <c r="BV19" i="50"/>
  <c r="BW19" i="50"/>
  <c r="BX19" i="50"/>
  <c r="BY19" i="50"/>
  <c r="BZ19" i="50"/>
  <c r="CA19" i="50"/>
  <c r="CB19" i="50"/>
  <c r="CC19" i="50"/>
  <c r="CD19" i="50"/>
  <c r="CE19" i="50"/>
  <c r="CG19" i="50"/>
  <c r="CR19" i="50" s="1"/>
  <c r="CH19" i="50"/>
  <c r="CS19" i="50" s="1"/>
  <c r="CI19" i="50"/>
  <c r="CT19" i="50" s="1"/>
  <c r="CJ19" i="50"/>
  <c r="CU19" i="50" s="1"/>
  <c r="CK19" i="50"/>
  <c r="CL19" i="50"/>
  <c r="CM19" i="50"/>
  <c r="CN19" i="50"/>
  <c r="CO19" i="50"/>
  <c r="CP19" i="50"/>
  <c r="CV19" i="50"/>
  <c r="CW19" i="50"/>
  <c r="CX19" i="50"/>
  <c r="CY19" i="50"/>
  <c r="CZ19" i="50"/>
  <c r="DA19" i="50"/>
  <c r="AK20" i="50"/>
  <c r="AL20" i="50"/>
  <c r="AM20" i="50"/>
  <c r="AN20" i="50"/>
  <c r="AO20" i="50"/>
  <c r="AP20" i="50"/>
  <c r="AQ20" i="50"/>
  <c r="AR20" i="50"/>
  <c r="AS20" i="50"/>
  <c r="AT20" i="50"/>
  <c r="AX20" i="50"/>
  <c r="AY20" i="50" s="1"/>
  <c r="AZ20" i="50"/>
  <c r="BA20" i="50" s="1"/>
  <c r="BC20" i="50"/>
  <c r="BJ20" i="50"/>
  <c r="BK20" i="50"/>
  <c r="BL20" i="50"/>
  <c r="BM20" i="50"/>
  <c r="BN20" i="50"/>
  <c r="BO20" i="50"/>
  <c r="BP20" i="50"/>
  <c r="BQ20" i="50"/>
  <c r="BR20" i="50"/>
  <c r="BS20" i="50"/>
  <c r="BT20" i="50"/>
  <c r="BV20" i="50"/>
  <c r="BW20" i="50"/>
  <c r="BX20" i="50"/>
  <c r="BY20" i="50"/>
  <c r="BZ20" i="50"/>
  <c r="CA20" i="50"/>
  <c r="CB20" i="50"/>
  <c r="CC20" i="50"/>
  <c r="CD20" i="50"/>
  <c r="CZ20" i="50" s="1"/>
  <c r="CE20" i="50"/>
  <c r="CG20" i="50"/>
  <c r="CR20" i="50" s="1"/>
  <c r="CH20" i="50"/>
  <c r="CS20" i="50" s="1"/>
  <c r="CI20" i="50"/>
  <c r="CT20" i="50" s="1"/>
  <c r="CJ20" i="50"/>
  <c r="CU20" i="50" s="1"/>
  <c r="CK20" i="50"/>
  <c r="CV20" i="50" s="1"/>
  <c r="CL20" i="50"/>
  <c r="CW20" i="50" s="1"/>
  <c r="CM20" i="50"/>
  <c r="CX20" i="50" s="1"/>
  <c r="CN20" i="50"/>
  <c r="CY20" i="50" s="1"/>
  <c r="CO20" i="50"/>
  <c r="CP20" i="50"/>
  <c r="AK21" i="50"/>
  <c r="AL21" i="50"/>
  <c r="AM21" i="50"/>
  <c r="AN21" i="50"/>
  <c r="AO21" i="50"/>
  <c r="AP21" i="50"/>
  <c r="AQ21" i="50"/>
  <c r="AR21" i="50"/>
  <c r="AS21" i="50"/>
  <c r="AT21" i="50"/>
  <c r="AX21" i="50"/>
  <c r="I148" i="50" s="1"/>
  <c r="AZ21" i="50"/>
  <c r="H148" i="50" s="1"/>
  <c r="BA21" i="50"/>
  <c r="BC21" i="50"/>
  <c r="K148" i="50" s="1"/>
  <c r="BJ21" i="50"/>
  <c r="BK21" i="50"/>
  <c r="BL21" i="50"/>
  <c r="BM21" i="50"/>
  <c r="BN21" i="50"/>
  <c r="BO21" i="50"/>
  <c r="BP21" i="50"/>
  <c r="BQ21" i="50"/>
  <c r="BR21" i="50"/>
  <c r="BS21" i="50"/>
  <c r="BT21" i="50"/>
  <c r="BV21" i="50"/>
  <c r="BW21" i="50"/>
  <c r="BX21" i="50"/>
  <c r="BY21" i="50"/>
  <c r="BZ21" i="50"/>
  <c r="CA21" i="50"/>
  <c r="CB21" i="50"/>
  <c r="CC21" i="50"/>
  <c r="CD21" i="50"/>
  <c r="CE21" i="50"/>
  <c r="CG21" i="50"/>
  <c r="CH21" i="50"/>
  <c r="CI21" i="50"/>
  <c r="CJ21" i="50"/>
  <c r="CU21" i="50" s="1"/>
  <c r="CK21" i="50"/>
  <c r="CV21" i="50" s="1"/>
  <c r="CL21" i="50"/>
  <c r="CW21" i="50" s="1"/>
  <c r="CM21" i="50"/>
  <c r="CX21" i="50" s="1"/>
  <c r="CN21" i="50"/>
  <c r="CY21" i="50" s="1"/>
  <c r="CO21" i="50"/>
  <c r="CZ21" i="50" s="1"/>
  <c r="CP21" i="50"/>
  <c r="DA21" i="50" s="1"/>
  <c r="CR21" i="50"/>
  <c r="CS21" i="50"/>
  <c r="CT21" i="50"/>
  <c r="AK22" i="50"/>
  <c r="AL22" i="50"/>
  <c r="AM22" i="50"/>
  <c r="AN22" i="50"/>
  <c r="AO22" i="50"/>
  <c r="AP22" i="50"/>
  <c r="AQ22" i="50"/>
  <c r="AR22" i="50"/>
  <c r="AS22" i="50"/>
  <c r="AT22" i="50"/>
  <c r="AX22" i="50"/>
  <c r="AZ22" i="50"/>
  <c r="BC22" i="50"/>
  <c r="BJ22" i="50"/>
  <c r="BK22" i="50"/>
  <c r="BL22" i="50"/>
  <c r="BM22" i="50"/>
  <c r="BN22" i="50"/>
  <c r="BO22" i="50"/>
  <c r="BP22" i="50"/>
  <c r="BQ22" i="50"/>
  <c r="BR22" i="50"/>
  <c r="BS22" i="50"/>
  <c r="BT22" i="50"/>
  <c r="BV22" i="50"/>
  <c r="BW22" i="50"/>
  <c r="BX22" i="50"/>
  <c r="BY22" i="50"/>
  <c r="BZ22" i="50"/>
  <c r="CA22" i="50"/>
  <c r="CB22" i="50"/>
  <c r="CC22" i="50"/>
  <c r="CD22" i="50"/>
  <c r="CE22" i="50"/>
  <c r="CG22" i="50"/>
  <c r="CH22" i="50"/>
  <c r="CI22" i="50"/>
  <c r="CJ22" i="50"/>
  <c r="CU22" i="50" s="1"/>
  <c r="CK22" i="50"/>
  <c r="CV22" i="50" s="1"/>
  <c r="CL22" i="50"/>
  <c r="CW22" i="50" s="1"/>
  <c r="CM22" i="50"/>
  <c r="CX22" i="50" s="1"/>
  <c r="CN22" i="50"/>
  <c r="CY22" i="50" s="1"/>
  <c r="CO22" i="50"/>
  <c r="CZ22" i="50" s="1"/>
  <c r="CP22" i="50"/>
  <c r="DA22" i="50" s="1"/>
  <c r="CR22" i="50"/>
  <c r="CS22" i="50"/>
  <c r="CT22" i="50"/>
  <c r="AK23" i="50"/>
  <c r="AL23" i="50"/>
  <c r="AM23" i="50"/>
  <c r="AN23" i="50"/>
  <c r="AO23" i="50"/>
  <c r="AP23" i="50"/>
  <c r="AQ23" i="50"/>
  <c r="AR23" i="50"/>
  <c r="AS23" i="50"/>
  <c r="AT23" i="50"/>
  <c r="AX23" i="50"/>
  <c r="I150" i="50" s="1"/>
  <c r="AZ23" i="50"/>
  <c r="H150" i="50" s="1"/>
  <c r="BA23" i="50"/>
  <c r="BC23" i="50"/>
  <c r="K150" i="50" s="1"/>
  <c r="BJ23" i="50"/>
  <c r="BK23" i="50"/>
  <c r="BL23" i="50"/>
  <c r="BM23" i="50"/>
  <c r="BN23" i="50"/>
  <c r="BO23" i="50"/>
  <c r="BP23" i="50"/>
  <c r="BQ23" i="50"/>
  <c r="BR23" i="50"/>
  <c r="BS23" i="50"/>
  <c r="BT23" i="50"/>
  <c r="BV23" i="50"/>
  <c r="CR23" i="50" s="1"/>
  <c r="BW23" i="50"/>
  <c r="Z37" i="50" s="1"/>
  <c r="BX23" i="50"/>
  <c r="BX39" i="50" s="1"/>
  <c r="T111" i="50" s="1"/>
  <c r="I99" i="50" s="1"/>
  <c r="BY23" i="50"/>
  <c r="CU23" i="50" s="1"/>
  <c r="BZ23" i="50"/>
  <c r="CA23" i="50"/>
  <c r="CB23" i="50"/>
  <c r="CC23" i="50"/>
  <c r="CD23" i="50"/>
  <c r="CE23" i="50"/>
  <c r="CG23" i="50"/>
  <c r="CH23" i="50"/>
  <c r="CI23" i="50"/>
  <c r="CJ23" i="50"/>
  <c r="CK23" i="50"/>
  <c r="CL23" i="50"/>
  <c r="CM23" i="50"/>
  <c r="CN23" i="50"/>
  <c r="CO23" i="50"/>
  <c r="CP23" i="50"/>
  <c r="DA23" i="50" s="1"/>
  <c r="CS23" i="50"/>
  <c r="CV23" i="50"/>
  <c r="CW23" i="50"/>
  <c r="CX23" i="50"/>
  <c r="CY23" i="50"/>
  <c r="CZ23" i="50"/>
  <c r="AK24" i="50"/>
  <c r="AL24" i="50"/>
  <c r="AM24" i="50"/>
  <c r="AN24" i="50"/>
  <c r="AO24" i="50"/>
  <c r="AP24" i="50"/>
  <c r="AQ24" i="50"/>
  <c r="AR24" i="50"/>
  <c r="AS24" i="50"/>
  <c r="AT24" i="50"/>
  <c r="AX24" i="50"/>
  <c r="I151" i="50" s="1"/>
  <c r="AY24" i="50"/>
  <c r="AZ24" i="50"/>
  <c r="H151" i="50" s="1"/>
  <c r="BA24" i="50"/>
  <c r="BB24" i="50"/>
  <c r="J151" i="50" s="1"/>
  <c r="BC24" i="50"/>
  <c r="K151" i="50" s="1"/>
  <c r="BJ24" i="50"/>
  <c r="BK24" i="50"/>
  <c r="BL24" i="50"/>
  <c r="BM24" i="50"/>
  <c r="BN24" i="50"/>
  <c r="BO24" i="50"/>
  <c r="BP24" i="50"/>
  <c r="BQ24" i="50"/>
  <c r="BR24" i="50"/>
  <c r="BS24" i="50"/>
  <c r="BT24" i="50"/>
  <c r="BV24" i="50"/>
  <c r="BW24" i="50"/>
  <c r="BX24" i="50"/>
  <c r="BY24" i="50"/>
  <c r="CU24" i="50" s="1"/>
  <c r="BZ24" i="50"/>
  <c r="CV24" i="50" s="1"/>
  <c r="CA24" i="50"/>
  <c r="CW24" i="50" s="1"/>
  <c r="CB24" i="50"/>
  <c r="CX24" i="50" s="1"/>
  <c r="CC24" i="50"/>
  <c r="CY24" i="50" s="1"/>
  <c r="CD24" i="50"/>
  <c r="CE24" i="50"/>
  <c r="CG24" i="50"/>
  <c r="CR24" i="50" s="1"/>
  <c r="CH24" i="50"/>
  <c r="CS24" i="50" s="1"/>
  <c r="CI24" i="50"/>
  <c r="CJ24" i="50"/>
  <c r="CK24" i="50"/>
  <c r="CL24" i="50"/>
  <c r="CM24" i="50"/>
  <c r="CN24" i="50"/>
  <c r="CO24" i="50"/>
  <c r="CP24" i="50"/>
  <c r="CT24" i="50"/>
  <c r="CZ24" i="50"/>
  <c r="DA24" i="50"/>
  <c r="AK25" i="50"/>
  <c r="AL25" i="50"/>
  <c r="AM25" i="50"/>
  <c r="AN25" i="50"/>
  <c r="AO25" i="50"/>
  <c r="AP25" i="50"/>
  <c r="AQ25" i="50"/>
  <c r="AR25" i="50"/>
  <c r="AS25" i="50"/>
  <c r="AT25" i="50"/>
  <c r="AX25" i="50"/>
  <c r="AY25" i="50" s="1"/>
  <c r="AZ25" i="50"/>
  <c r="BA25" i="50"/>
  <c r="BB25" i="50"/>
  <c r="J152" i="50" s="1"/>
  <c r="BC25" i="50"/>
  <c r="K152" i="50" s="1"/>
  <c r="BJ25" i="50"/>
  <c r="BK25" i="50"/>
  <c r="BL25" i="50"/>
  <c r="BM25" i="50"/>
  <c r="BN25" i="50"/>
  <c r="BO25" i="50"/>
  <c r="BP25" i="50"/>
  <c r="BQ25" i="50"/>
  <c r="BR25" i="50"/>
  <c r="BS25" i="50"/>
  <c r="BT25" i="50"/>
  <c r="BV25" i="50"/>
  <c r="BW25" i="50"/>
  <c r="BX25" i="50"/>
  <c r="BY25" i="50"/>
  <c r="BZ25" i="50"/>
  <c r="CA25" i="50"/>
  <c r="CW25" i="50" s="1"/>
  <c r="CB25" i="50"/>
  <c r="CX25" i="50" s="1"/>
  <c r="CC25" i="50"/>
  <c r="CY25" i="50" s="1"/>
  <c r="CD25" i="50"/>
  <c r="CZ25" i="50" s="1"/>
  <c r="CE25" i="50"/>
  <c r="DA25" i="50" s="1"/>
  <c r="CG25" i="50"/>
  <c r="CR25" i="50" s="1"/>
  <c r="CH25" i="50"/>
  <c r="CI25" i="50"/>
  <c r="CT25" i="50" s="1"/>
  <c r="CJ25" i="50"/>
  <c r="CU25" i="50" s="1"/>
  <c r="CK25" i="50"/>
  <c r="CV25" i="50" s="1"/>
  <c r="CL25" i="50"/>
  <c r="CM25" i="50"/>
  <c r="CN25" i="50"/>
  <c r="CO25" i="50"/>
  <c r="CP25" i="50"/>
  <c r="AK26" i="50"/>
  <c r="AL26" i="50"/>
  <c r="AM26" i="50"/>
  <c r="AN26" i="50"/>
  <c r="AO26" i="50"/>
  <c r="BB26" i="50" s="1"/>
  <c r="J153" i="50" s="1"/>
  <c r="AP26" i="50"/>
  <c r="AQ26" i="50"/>
  <c r="AR26" i="50"/>
  <c r="AS26" i="50"/>
  <c r="AT26" i="50"/>
  <c r="AX26" i="50"/>
  <c r="I153" i="50" s="1"/>
  <c r="AZ26" i="50"/>
  <c r="BC26" i="50"/>
  <c r="K153" i="50" s="1"/>
  <c r="BJ26" i="50"/>
  <c r="BK26" i="50"/>
  <c r="BL26" i="50"/>
  <c r="BM26" i="50"/>
  <c r="BN26" i="50"/>
  <c r="BO26" i="50"/>
  <c r="BP26" i="50"/>
  <c r="BQ26" i="50"/>
  <c r="BR26" i="50"/>
  <c r="BS26" i="50"/>
  <c r="BT26" i="50"/>
  <c r="BV26" i="50"/>
  <c r="BW26" i="50"/>
  <c r="BX26" i="50"/>
  <c r="BY26" i="50"/>
  <c r="BZ26" i="50"/>
  <c r="CA26" i="50"/>
  <c r="CW26" i="50" s="1"/>
  <c r="CB26" i="50"/>
  <c r="CC26" i="50"/>
  <c r="CD26" i="50"/>
  <c r="CE26" i="50"/>
  <c r="CG26" i="50"/>
  <c r="CR26" i="50" s="1"/>
  <c r="CH26" i="50"/>
  <c r="CS26" i="50" s="1"/>
  <c r="CI26" i="50"/>
  <c r="CT26" i="50" s="1"/>
  <c r="CJ26" i="50"/>
  <c r="CU26" i="50" s="1"/>
  <c r="CK26" i="50"/>
  <c r="CV26" i="50" s="1"/>
  <c r="CL26" i="50"/>
  <c r="CM26" i="50"/>
  <c r="CN26" i="50"/>
  <c r="CO26" i="50"/>
  <c r="CP26" i="50"/>
  <c r="CX26" i="50"/>
  <c r="CY26" i="50"/>
  <c r="CZ26" i="50"/>
  <c r="DA26" i="50"/>
  <c r="AK27" i="50"/>
  <c r="BB27" i="50" s="1"/>
  <c r="J154" i="50" s="1"/>
  <c r="AL27" i="50"/>
  <c r="AM27" i="50"/>
  <c r="AN27" i="50"/>
  <c r="AO27" i="50"/>
  <c r="AP27" i="50"/>
  <c r="AQ27" i="50"/>
  <c r="AR27" i="50"/>
  <c r="AS27" i="50"/>
  <c r="AT27" i="50"/>
  <c r="AX27" i="50"/>
  <c r="I154" i="50" s="1"/>
  <c r="AY27" i="50"/>
  <c r="AZ27" i="50"/>
  <c r="H154" i="50" s="1"/>
  <c r="BA27" i="50"/>
  <c r="BC27" i="50"/>
  <c r="K154" i="50" s="1"/>
  <c r="BJ27" i="50"/>
  <c r="BK27" i="50"/>
  <c r="BL27" i="50"/>
  <c r="BM27" i="50"/>
  <c r="BN27" i="50"/>
  <c r="BO27" i="50"/>
  <c r="BP27" i="50"/>
  <c r="BQ27" i="50"/>
  <c r="BR27" i="50"/>
  <c r="BS27" i="50"/>
  <c r="BT27" i="50"/>
  <c r="BV27" i="50"/>
  <c r="BW27" i="50"/>
  <c r="BX27" i="50"/>
  <c r="BY27" i="50"/>
  <c r="BZ27" i="50"/>
  <c r="CA27" i="50"/>
  <c r="CB27" i="50"/>
  <c r="CC27" i="50"/>
  <c r="CD27" i="50"/>
  <c r="CE27" i="50"/>
  <c r="CG27" i="50"/>
  <c r="CR27" i="50" s="1"/>
  <c r="CH27" i="50"/>
  <c r="CS27" i="50" s="1"/>
  <c r="CI27" i="50"/>
  <c r="CT27" i="50" s="1"/>
  <c r="CJ27" i="50"/>
  <c r="CU27" i="50" s="1"/>
  <c r="CK27" i="50"/>
  <c r="CV27" i="50" s="1"/>
  <c r="CL27" i="50"/>
  <c r="CW27" i="50" s="1"/>
  <c r="CM27" i="50"/>
  <c r="CX27" i="50" s="1"/>
  <c r="CN27" i="50"/>
  <c r="CY27" i="50" s="1"/>
  <c r="CO27" i="50"/>
  <c r="CP27" i="50"/>
  <c r="AK28" i="50"/>
  <c r="AL28" i="50"/>
  <c r="AM28" i="50"/>
  <c r="AN28" i="50"/>
  <c r="AO28" i="50"/>
  <c r="AP28" i="50"/>
  <c r="AQ28" i="50"/>
  <c r="AR28" i="50"/>
  <c r="AS28" i="50"/>
  <c r="AT28" i="50"/>
  <c r="AX28" i="50"/>
  <c r="AZ28" i="50"/>
  <c r="BA28" i="50" s="1"/>
  <c r="BC28" i="50"/>
  <c r="BJ28" i="50"/>
  <c r="BK28" i="50"/>
  <c r="BL28" i="50"/>
  <c r="BM28" i="50"/>
  <c r="BN28" i="50"/>
  <c r="BO28" i="50"/>
  <c r="BP28" i="50"/>
  <c r="BP40" i="50" s="1"/>
  <c r="W114" i="50" s="1"/>
  <c r="BQ28" i="50"/>
  <c r="BR28" i="50"/>
  <c r="BS28" i="50"/>
  <c r="BT28" i="50"/>
  <c r="BV28" i="50"/>
  <c r="BW28" i="50"/>
  <c r="CS28" i="50" s="1"/>
  <c r="BX28" i="50"/>
  <c r="BY28" i="50"/>
  <c r="BZ28" i="50"/>
  <c r="CA28" i="50"/>
  <c r="CB28" i="50"/>
  <c r="CC28" i="50"/>
  <c r="CD28" i="50"/>
  <c r="CE28" i="50"/>
  <c r="CG28" i="50"/>
  <c r="CH28" i="50"/>
  <c r="CI28" i="50"/>
  <c r="CJ28" i="50"/>
  <c r="CK28" i="50"/>
  <c r="CV28" i="50" s="1"/>
  <c r="CL28" i="50"/>
  <c r="CW28" i="50" s="1"/>
  <c r="CM28" i="50"/>
  <c r="CX28" i="50" s="1"/>
  <c r="CN28" i="50"/>
  <c r="CY28" i="50" s="1"/>
  <c r="CO28" i="50"/>
  <c r="CZ28" i="50" s="1"/>
  <c r="CP28" i="50"/>
  <c r="DA28" i="50" s="1"/>
  <c r="CR28" i="50"/>
  <c r="CT28" i="50"/>
  <c r="CU28" i="50"/>
  <c r="AK29" i="50"/>
  <c r="AL29" i="50"/>
  <c r="AM29" i="50"/>
  <c r="AN29" i="50"/>
  <c r="AO29" i="50"/>
  <c r="AP29" i="50"/>
  <c r="AQ29" i="50"/>
  <c r="AR29" i="50"/>
  <c r="AS29" i="50"/>
  <c r="AT29" i="50"/>
  <c r="AX29" i="50"/>
  <c r="AY29" i="50"/>
  <c r="AZ29" i="50"/>
  <c r="BA29" i="50"/>
  <c r="BC29" i="50"/>
  <c r="BJ29" i="50"/>
  <c r="BK29" i="50"/>
  <c r="BL29" i="50"/>
  <c r="BM29" i="50"/>
  <c r="BN29" i="50"/>
  <c r="BO29" i="50"/>
  <c r="BP29" i="50"/>
  <c r="BQ29" i="50"/>
  <c r="BQ40" i="50" s="1"/>
  <c r="W115" i="50" s="1"/>
  <c r="BR29" i="50"/>
  <c r="BR40" i="50" s="1"/>
  <c r="W116" i="50" s="1"/>
  <c r="BS29" i="50"/>
  <c r="BT29" i="50"/>
  <c r="BV29" i="50"/>
  <c r="BW29" i="50"/>
  <c r="BX29" i="50"/>
  <c r="BY29" i="50"/>
  <c r="BZ29" i="50"/>
  <c r="BZ40" i="50" s="1"/>
  <c r="V113" i="50" s="1"/>
  <c r="K101" i="50" s="1"/>
  <c r="CA29" i="50"/>
  <c r="CB29" i="50"/>
  <c r="CC29" i="50"/>
  <c r="CD29" i="50"/>
  <c r="CE29" i="50"/>
  <c r="CG29" i="50"/>
  <c r="CH29" i="50"/>
  <c r="CI29" i="50"/>
  <c r="CJ29" i="50"/>
  <c r="CK29" i="50"/>
  <c r="CV29" i="50" s="1"/>
  <c r="CL29" i="50"/>
  <c r="CW29" i="50" s="1"/>
  <c r="CM29" i="50"/>
  <c r="CX29" i="50" s="1"/>
  <c r="CN29" i="50"/>
  <c r="CO29" i="50"/>
  <c r="CZ29" i="50" s="1"/>
  <c r="CP29" i="50"/>
  <c r="DA29" i="50" s="1"/>
  <c r="CR29" i="50"/>
  <c r="CS29" i="50"/>
  <c r="CT29" i="50"/>
  <c r="CU29" i="50"/>
  <c r="AK30" i="50"/>
  <c r="AL30" i="50"/>
  <c r="AM30" i="50"/>
  <c r="AN30" i="50"/>
  <c r="AO30" i="50"/>
  <c r="AP30" i="50"/>
  <c r="AQ30" i="50"/>
  <c r="AR30" i="50"/>
  <c r="AS30" i="50"/>
  <c r="AT30" i="50"/>
  <c r="AX30" i="50"/>
  <c r="AZ30" i="50"/>
  <c r="H157" i="50" s="1"/>
  <c r="BA30" i="50"/>
  <c r="BC30" i="50"/>
  <c r="K157" i="50" s="1"/>
  <c r="BJ30" i="50"/>
  <c r="BK30" i="50"/>
  <c r="BL30" i="50"/>
  <c r="BM30" i="50"/>
  <c r="BN30" i="50"/>
  <c r="BO30" i="50"/>
  <c r="BP30" i="50"/>
  <c r="BQ30" i="50"/>
  <c r="BR30" i="50"/>
  <c r="BS30" i="50"/>
  <c r="BT30" i="50"/>
  <c r="BV30" i="50"/>
  <c r="BW30" i="50"/>
  <c r="BX30" i="50"/>
  <c r="BY30" i="50"/>
  <c r="BZ30" i="50"/>
  <c r="CA30" i="50"/>
  <c r="CB30" i="50"/>
  <c r="CC30" i="50"/>
  <c r="CD30" i="50"/>
  <c r="CE30" i="50"/>
  <c r="CG30" i="50"/>
  <c r="CH30" i="50"/>
  <c r="CI30" i="50"/>
  <c r="CJ30" i="50"/>
  <c r="CK30" i="50"/>
  <c r="CL30" i="50"/>
  <c r="CM30" i="50"/>
  <c r="CN30" i="50"/>
  <c r="CY30" i="50" s="1"/>
  <c r="CO30" i="50"/>
  <c r="CZ30" i="50" s="1"/>
  <c r="CP30" i="50"/>
  <c r="DA30" i="50" s="1"/>
  <c r="CR30" i="50"/>
  <c r="CS30" i="50"/>
  <c r="CT30" i="50"/>
  <c r="CU30" i="50"/>
  <c r="CV30" i="50"/>
  <c r="CW30" i="50"/>
  <c r="CX30" i="50"/>
  <c r="AK31" i="50"/>
  <c r="AL31" i="50"/>
  <c r="AM31" i="50"/>
  <c r="AN31" i="50"/>
  <c r="AO31" i="50"/>
  <c r="AP31" i="50"/>
  <c r="AQ31" i="50"/>
  <c r="AR31" i="50"/>
  <c r="AS31" i="50"/>
  <c r="AT31" i="50"/>
  <c r="AX31" i="50"/>
  <c r="I158" i="50" s="1"/>
  <c r="AY31" i="50"/>
  <c r="AZ31" i="50"/>
  <c r="H158" i="50" s="1"/>
  <c r="BA31" i="50"/>
  <c r="BC31" i="50"/>
  <c r="K158" i="50" s="1"/>
  <c r="BJ31" i="50"/>
  <c r="BK31" i="50"/>
  <c r="BL31" i="50"/>
  <c r="BM31" i="50"/>
  <c r="BN31" i="50"/>
  <c r="BO31" i="50"/>
  <c r="BP31" i="50"/>
  <c r="BQ31" i="50"/>
  <c r="BR31" i="50"/>
  <c r="BS31" i="50"/>
  <c r="BT31" i="50"/>
  <c r="BV31" i="50"/>
  <c r="BW31" i="50"/>
  <c r="BX31" i="50"/>
  <c r="BY31" i="50"/>
  <c r="BZ31" i="50"/>
  <c r="CA31" i="50"/>
  <c r="CB31" i="50"/>
  <c r="CC31" i="50"/>
  <c r="CD31" i="50"/>
  <c r="CE31" i="50"/>
  <c r="CG31" i="50"/>
  <c r="CH31" i="50"/>
  <c r="CI31" i="50"/>
  <c r="CJ31" i="50"/>
  <c r="CK31" i="50"/>
  <c r="CL31" i="50"/>
  <c r="CM31" i="50"/>
  <c r="CN31" i="50"/>
  <c r="CO31" i="50"/>
  <c r="CP31" i="50"/>
  <c r="CR31" i="50"/>
  <c r="CS31" i="50"/>
  <c r="CT31" i="50"/>
  <c r="CU31" i="50"/>
  <c r="CV31" i="50"/>
  <c r="CW31" i="50"/>
  <c r="CX31" i="50"/>
  <c r="CY31" i="50"/>
  <c r="CZ31" i="50"/>
  <c r="DA31" i="50"/>
  <c r="AK32" i="50"/>
  <c r="AL32" i="50"/>
  <c r="AM32" i="50"/>
  <c r="AN32" i="50"/>
  <c r="AO32" i="50"/>
  <c r="AP32" i="50"/>
  <c r="AQ32" i="50"/>
  <c r="AR32" i="50"/>
  <c r="AS32" i="50"/>
  <c r="AT32" i="50"/>
  <c r="AX32" i="50"/>
  <c r="I159" i="50" s="1"/>
  <c r="AZ32" i="50"/>
  <c r="H159" i="50" s="1"/>
  <c r="BB32" i="50"/>
  <c r="J159" i="50" s="1"/>
  <c r="BC32" i="50"/>
  <c r="K159" i="50" s="1"/>
  <c r="BJ32" i="50"/>
  <c r="BK32" i="50"/>
  <c r="BL32" i="50"/>
  <c r="BM32" i="50"/>
  <c r="BN32" i="50"/>
  <c r="BO32" i="50"/>
  <c r="BP32" i="50"/>
  <c r="BQ32" i="50"/>
  <c r="BR32" i="50"/>
  <c r="BS32" i="50"/>
  <c r="BT32" i="50"/>
  <c r="BT40" i="50" s="1"/>
  <c r="W118" i="50" s="1"/>
  <c r="BV32" i="50"/>
  <c r="BW32" i="50"/>
  <c r="BX32" i="50"/>
  <c r="BY32" i="50"/>
  <c r="BZ32" i="50"/>
  <c r="CA32" i="50"/>
  <c r="CW32" i="50" s="1"/>
  <c r="CB32" i="50"/>
  <c r="CC32" i="50"/>
  <c r="CD32" i="50"/>
  <c r="CE32" i="50"/>
  <c r="CG32" i="50"/>
  <c r="CR32" i="50" s="1"/>
  <c r="CH32" i="50"/>
  <c r="CS32" i="50" s="1"/>
  <c r="CI32" i="50"/>
  <c r="CT32" i="50" s="1"/>
  <c r="CJ32" i="50"/>
  <c r="CK32" i="50"/>
  <c r="CL32" i="50"/>
  <c r="CM32" i="50"/>
  <c r="CN32" i="50"/>
  <c r="CO32" i="50"/>
  <c r="CP32" i="50"/>
  <c r="DA32" i="50" s="1"/>
  <c r="CU32" i="50"/>
  <c r="CV32" i="50"/>
  <c r="CX32" i="50"/>
  <c r="CZ32" i="50"/>
  <c r="AK33" i="50"/>
  <c r="AL33" i="50"/>
  <c r="AM33" i="50"/>
  <c r="AN33" i="50"/>
  <c r="AO33" i="50"/>
  <c r="AP33" i="50"/>
  <c r="AQ33" i="50"/>
  <c r="AR33" i="50"/>
  <c r="AS33" i="50"/>
  <c r="AT33" i="50"/>
  <c r="AX33" i="50"/>
  <c r="AY33" i="50"/>
  <c r="AZ33" i="50"/>
  <c r="BA33" i="50"/>
  <c r="BB33" i="50"/>
  <c r="J160" i="50" s="1"/>
  <c r="BC33" i="50"/>
  <c r="BJ33" i="50"/>
  <c r="BK33" i="50"/>
  <c r="BL33" i="50"/>
  <c r="BM33" i="50"/>
  <c r="BN33" i="50"/>
  <c r="BO33" i="50"/>
  <c r="BP33" i="50"/>
  <c r="BQ33" i="50"/>
  <c r="BR33" i="50"/>
  <c r="BS33" i="50"/>
  <c r="BT33" i="50"/>
  <c r="BV33" i="50"/>
  <c r="BW33" i="50"/>
  <c r="BX33" i="50"/>
  <c r="BY33" i="50"/>
  <c r="BZ33" i="50"/>
  <c r="CA33" i="50"/>
  <c r="CB33" i="50"/>
  <c r="CX33" i="50" s="1"/>
  <c r="CC33" i="50"/>
  <c r="CD33" i="50"/>
  <c r="CE33" i="50"/>
  <c r="CG33" i="50"/>
  <c r="CR33" i="50" s="1"/>
  <c r="CH33" i="50"/>
  <c r="CS33" i="50" s="1"/>
  <c r="CI33" i="50"/>
  <c r="CJ33" i="50"/>
  <c r="CU33" i="50" s="1"/>
  <c r="CK33" i="50"/>
  <c r="CV33" i="50" s="1"/>
  <c r="CL33" i="50"/>
  <c r="CW33" i="50" s="1"/>
  <c r="CM33" i="50"/>
  <c r="CN33" i="50"/>
  <c r="CO33" i="50"/>
  <c r="CP33" i="50"/>
  <c r="CZ33" i="50"/>
  <c r="DA33" i="50"/>
  <c r="H34" i="50"/>
  <c r="I34" i="50"/>
  <c r="J34" i="50"/>
  <c r="K34" i="50"/>
  <c r="L34" i="50"/>
  <c r="M34" i="50"/>
  <c r="N34" i="50"/>
  <c r="O34" i="50"/>
  <c r="P34" i="50"/>
  <c r="Q34" i="50"/>
  <c r="R34" i="50"/>
  <c r="Y34" i="50"/>
  <c r="Z34" i="50"/>
  <c r="AA34" i="50"/>
  <c r="AB34" i="50"/>
  <c r="AC34" i="50"/>
  <c r="AD34" i="50"/>
  <c r="AE34" i="50"/>
  <c r="AF34" i="50"/>
  <c r="AG34" i="50"/>
  <c r="AH34" i="50"/>
  <c r="H35" i="50"/>
  <c r="I35" i="50"/>
  <c r="J35" i="50"/>
  <c r="K35" i="50"/>
  <c r="L35" i="50"/>
  <c r="M35" i="50"/>
  <c r="N35" i="50"/>
  <c r="O35" i="50"/>
  <c r="P35" i="50"/>
  <c r="Q35" i="50"/>
  <c r="R35" i="50"/>
  <c r="Y35" i="50"/>
  <c r="Z35" i="50"/>
  <c r="AA35" i="50"/>
  <c r="AB35" i="50"/>
  <c r="AC35" i="50"/>
  <c r="AD35" i="50"/>
  <c r="AE35" i="50"/>
  <c r="AF35" i="50"/>
  <c r="AG35" i="50"/>
  <c r="AH35" i="50"/>
  <c r="H36" i="50"/>
  <c r="I36" i="50"/>
  <c r="J36" i="50"/>
  <c r="K36" i="50"/>
  <c r="L36" i="50"/>
  <c r="M36" i="50"/>
  <c r="N36" i="50"/>
  <c r="O36" i="50"/>
  <c r="P36" i="50"/>
  <c r="Q36" i="50"/>
  <c r="Y36" i="50"/>
  <c r="Z36" i="50"/>
  <c r="AA36" i="50"/>
  <c r="AB36" i="50"/>
  <c r="AC36" i="50"/>
  <c r="AD36" i="50"/>
  <c r="AE36" i="50"/>
  <c r="AF36" i="50"/>
  <c r="AG36" i="50"/>
  <c r="AH36" i="50"/>
  <c r="CA37" i="50"/>
  <c r="P114" i="50" s="1"/>
  <c r="BR39" i="50"/>
  <c r="U116" i="50" s="1"/>
  <c r="BS40" i="50"/>
  <c r="W117" i="50" s="1"/>
  <c r="BV40" i="50"/>
  <c r="V109" i="50" s="1"/>
  <c r="G101" i="50" s="1"/>
  <c r="BW40" i="50"/>
  <c r="V110" i="50" s="1"/>
  <c r="H101" i="50" s="1"/>
  <c r="BX40" i="50"/>
  <c r="V111" i="50" s="1"/>
  <c r="I101" i="50" s="1"/>
  <c r="BY40" i="50"/>
  <c r="V112" i="50" s="1"/>
  <c r="J101" i="50" s="1"/>
  <c r="I41" i="50"/>
  <c r="J41" i="50"/>
  <c r="K41" i="50"/>
  <c r="L41" i="50"/>
  <c r="M41" i="50"/>
  <c r="N41" i="50"/>
  <c r="O41" i="50"/>
  <c r="P41" i="50"/>
  <c r="Q41" i="50"/>
  <c r="R41" i="50"/>
  <c r="BA42" i="50"/>
  <c r="CI35" i="49" a="1"/>
  <c r="CI35" i="49" s="1"/>
  <c r="C46" i="49" s="1"/>
  <c r="H134" i="49"/>
  <c r="K134" i="49"/>
  <c r="H135" i="49"/>
  <c r="K135" i="49"/>
  <c r="H136" i="49"/>
  <c r="I136" i="49"/>
  <c r="K136" i="49"/>
  <c r="I137" i="49"/>
  <c r="J137" i="49"/>
  <c r="J138" i="49"/>
  <c r="K139" i="49"/>
  <c r="H140" i="49"/>
  <c r="I140" i="49"/>
  <c r="K140" i="49"/>
  <c r="H141" i="49"/>
  <c r="I141" i="49"/>
  <c r="K144" i="49"/>
  <c r="I146" i="49"/>
  <c r="H147" i="49"/>
  <c r="I147" i="49"/>
  <c r="K150" i="49"/>
  <c r="K151" i="49"/>
  <c r="I152" i="49"/>
  <c r="H155" i="49"/>
  <c r="I155" i="49"/>
  <c r="K159" i="49"/>
  <c r="K160" i="49"/>
  <c r="V116" i="49"/>
  <c r="B65" i="49"/>
  <c r="B66" i="49"/>
  <c r="B67" i="49"/>
  <c r="AK3" i="49"/>
  <c r="BB3" i="49" s="1"/>
  <c r="J133" i="49" s="1"/>
  <c r="AL3" i="49"/>
  <c r="AM3" i="49"/>
  <c r="AN3" i="49"/>
  <c r="AO3" i="49"/>
  <c r="AP3" i="49"/>
  <c r="AQ3" i="49"/>
  <c r="AR3" i="49"/>
  <c r="AS3" i="49"/>
  <c r="AT3" i="49"/>
  <c r="AX3" i="49"/>
  <c r="I133" i="49" s="1"/>
  <c r="AZ3" i="49"/>
  <c r="H133" i="49" s="1"/>
  <c r="BA3" i="49"/>
  <c r="AX44" i="49" s="1"/>
  <c r="BC3" i="49"/>
  <c r="K133" i="49" s="1"/>
  <c r="BJ3" i="49"/>
  <c r="BK3" i="49"/>
  <c r="BK36" i="49" s="1"/>
  <c r="BL3" i="49"/>
  <c r="BM3" i="49"/>
  <c r="BM36" i="49" s="1"/>
  <c r="BN3" i="49"/>
  <c r="BN36" i="49" s="1"/>
  <c r="BO3" i="49"/>
  <c r="BP3" i="49"/>
  <c r="BQ3" i="49"/>
  <c r="BR3" i="49"/>
  <c r="BS3" i="49"/>
  <c r="BT3" i="49"/>
  <c r="BV3" i="49"/>
  <c r="BW3" i="49"/>
  <c r="BX3" i="49"/>
  <c r="BY3" i="49"/>
  <c r="BZ3" i="49"/>
  <c r="CA3" i="49"/>
  <c r="CB3" i="49"/>
  <c r="CC3" i="49"/>
  <c r="CC38" i="49" s="1"/>
  <c r="R116" i="49" s="1"/>
  <c r="CD3" i="49"/>
  <c r="CD34" i="49" s="1"/>
  <c r="CE3" i="49"/>
  <c r="CE34" i="49" s="1"/>
  <c r="CG3" i="49"/>
  <c r="CH3" i="49"/>
  <c r="CI3" i="49"/>
  <c r="CJ3" i="49"/>
  <c r="CK3" i="49"/>
  <c r="CK35" i="49" s="1" a="1"/>
  <c r="CK35" i="49" s="1"/>
  <c r="C48" i="49" s="1"/>
  <c r="CL3" i="49"/>
  <c r="CM3" i="49"/>
  <c r="CN3" i="49"/>
  <c r="CO3" i="49"/>
  <c r="CP3" i="49"/>
  <c r="AK4" i="49"/>
  <c r="AL4" i="49"/>
  <c r="AM4" i="49"/>
  <c r="AN4" i="49"/>
  <c r="AO4" i="49"/>
  <c r="AP4" i="49"/>
  <c r="AQ4" i="49"/>
  <c r="AR4" i="49"/>
  <c r="AS4" i="49"/>
  <c r="AT4" i="49"/>
  <c r="AX4" i="49"/>
  <c r="I134" i="49" s="1"/>
  <c r="AY4" i="49"/>
  <c r="AZ4" i="49"/>
  <c r="BA4" i="49"/>
  <c r="BC4" i="49"/>
  <c r="BJ4" i="49"/>
  <c r="BK4" i="49"/>
  <c r="BL4" i="49"/>
  <c r="BM4" i="49"/>
  <c r="BN4" i="49"/>
  <c r="R36" i="49" s="1"/>
  <c r="BO4" i="49"/>
  <c r="BP4" i="49"/>
  <c r="BQ4" i="49"/>
  <c r="BR4" i="49"/>
  <c r="BS4" i="49"/>
  <c r="BS38" i="49" s="1"/>
  <c r="S117" i="49" s="1"/>
  <c r="BT4" i="49"/>
  <c r="BT38" i="49" s="1"/>
  <c r="S118" i="49" s="1"/>
  <c r="BV4" i="49"/>
  <c r="CR4" i="49" s="1"/>
  <c r="BW4" i="49"/>
  <c r="BX4" i="49"/>
  <c r="BY4" i="49"/>
  <c r="BZ4" i="49"/>
  <c r="CA4" i="49"/>
  <c r="CB4" i="49"/>
  <c r="CC4" i="49"/>
  <c r="CD4" i="49"/>
  <c r="CE4" i="49"/>
  <c r="CG4" i="49"/>
  <c r="CH4" i="49"/>
  <c r="CS4" i="49" s="1"/>
  <c r="CI4" i="49"/>
  <c r="CT4" i="49" s="1"/>
  <c r="CJ4" i="49"/>
  <c r="CU4" i="49" s="1"/>
  <c r="CK4" i="49"/>
  <c r="CL4" i="49"/>
  <c r="CM4" i="49"/>
  <c r="CN4" i="49"/>
  <c r="CO4" i="49"/>
  <c r="CP4" i="49"/>
  <c r="CV4" i="49"/>
  <c r="CZ4" i="49"/>
  <c r="DA4" i="49"/>
  <c r="AK5" i="49"/>
  <c r="AL5" i="49"/>
  <c r="AM5" i="49"/>
  <c r="AN5" i="49"/>
  <c r="AO5" i="49"/>
  <c r="AP5" i="49"/>
  <c r="AQ5" i="49"/>
  <c r="AR5" i="49"/>
  <c r="AS5" i="49"/>
  <c r="AT5" i="49"/>
  <c r="AX5" i="49"/>
  <c r="AZ5" i="49"/>
  <c r="BA5" i="49" s="1"/>
  <c r="BB5" i="49"/>
  <c r="J135" i="49" s="1"/>
  <c r="BC5" i="49"/>
  <c r="BJ5" i="49"/>
  <c r="BK5" i="49"/>
  <c r="BL5" i="49"/>
  <c r="BM5" i="49"/>
  <c r="BN5" i="49"/>
  <c r="BO5" i="49"/>
  <c r="BP5" i="49"/>
  <c r="BQ5" i="49"/>
  <c r="BR5" i="49"/>
  <c r="BS5" i="49"/>
  <c r="BT5" i="49"/>
  <c r="BV5" i="49"/>
  <c r="BW5" i="49"/>
  <c r="BX5" i="49"/>
  <c r="BY5" i="49"/>
  <c r="BZ5" i="49"/>
  <c r="CA5" i="49"/>
  <c r="CB5" i="49"/>
  <c r="CC5" i="49"/>
  <c r="CY5" i="49" s="1"/>
  <c r="CD5" i="49"/>
  <c r="CE5" i="49"/>
  <c r="CG5" i="49"/>
  <c r="CH5" i="49"/>
  <c r="CS5" i="49" s="1"/>
  <c r="CI5" i="49"/>
  <c r="CT5" i="49" s="1"/>
  <c r="CJ5" i="49"/>
  <c r="CU5" i="49" s="1"/>
  <c r="CK5" i="49"/>
  <c r="CV5" i="49" s="1"/>
  <c r="CL5" i="49"/>
  <c r="CW5" i="49" s="1"/>
  <c r="CM5" i="49"/>
  <c r="CX5" i="49" s="1"/>
  <c r="CN5" i="49"/>
  <c r="CO5" i="49"/>
  <c r="CZ5" i="49" s="1"/>
  <c r="CP5" i="49"/>
  <c r="DA5" i="49" s="1"/>
  <c r="CR5" i="49"/>
  <c r="AK6" i="49"/>
  <c r="AL6" i="49"/>
  <c r="AM6" i="49"/>
  <c r="AN6" i="49"/>
  <c r="AO6" i="49"/>
  <c r="AP6" i="49"/>
  <c r="AQ6" i="49"/>
  <c r="AR6" i="49"/>
  <c r="AS6" i="49"/>
  <c r="AT6" i="49"/>
  <c r="AX6" i="49"/>
  <c r="AY6" i="49"/>
  <c r="AZ6" i="49"/>
  <c r="BA6" i="49" s="1"/>
  <c r="BC6" i="49"/>
  <c r="BJ6" i="49"/>
  <c r="BK6" i="49"/>
  <c r="BL6" i="49"/>
  <c r="BM6" i="49"/>
  <c r="BN6" i="49"/>
  <c r="BO6" i="49"/>
  <c r="BP6" i="49"/>
  <c r="BQ6" i="49"/>
  <c r="BR6" i="49"/>
  <c r="BS6" i="49"/>
  <c r="BT6" i="49"/>
  <c r="BV6" i="49"/>
  <c r="BW6" i="49"/>
  <c r="BX6" i="49"/>
  <c r="BY6" i="49"/>
  <c r="CU6" i="49" s="1"/>
  <c r="BZ6" i="49"/>
  <c r="CA6" i="49"/>
  <c r="CB6" i="49"/>
  <c r="CC6" i="49"/>
  <c r="CD6" i="49"/>
  <c r="CE6" i="49"/>
  <c r="CG6" i="49"/>
  <c r="CH6" i="49"/>
  <c r="CI6" i="49"/>
  <c r="CJ6" i="49"/>
  <c r="CK6" i="49"/>
  <c r="CV6" i="49" s="1"/>
  <c r="CL6" i="49"/>
  <c r="CW6" i="49" s="1"/>
  <c r="CM6" i="49"/>
  <c r="CX6" i="49" s="1"/>
  <c r="CN6" i="49"/>
  <c r="CY6" i="49" s="1"/>
  <c r="CO6" i="49"/>
  <c r="CZ6" i="49" s="1"/>
  <c r="CP6" i="49"/>
  <c r="DA6" i="49" s="1"/>
  <c r="CR6" i="49"/>
  <c r="CS6" i="49"/>
  <c r="CT6" i="49"/>
  <c r="AK7" i="49"/>
  <c r="AL7" i="49"/>
  <c r="AM7" i="49"/>
  <c r="AN7" i="49"/>
  <c r="AO7" i="49"/>
  <c r="AP7" i="49"/>
  <c r="AQ7" i="49"/>
  <c r="AR7" i="49"/>
  <c r="AS7" i="49"/>
  <c r="AT7" i="49"/>
  <c r="AX7" i="49"/>
  <c r="AY7" i="49"/>
  <c r="AZ7" i="49"/>
  <c r="H137" i="49" s="1"/>
  <c r="BA7" i="49"/>
  <c r="BB7" i="49"/>
  <c r="BC7" i="49"/>
  <c r="K137" i="49" s="1"/>
  <c r="BJ7" i="49"/>
  <c r="BK7" i="49"/>
  <c r="BL7" i="49"/>
  <c r="BM7" i="49"/>
  <c r="BN7" i="49"/>
  <c r="BO7" i="49"/>
  <c r="BP7" i="49"/>
  <c r="BQ7" i="49"/>
  <c r="BR7" i="49"/>
  <c r="BS7" i="49"/>
  <c r="BT7" i="49"/>
  <c r="BV7" i="49"/>
  <c r="BW7" i="49"/>
  <c r="BX7" i="49"/>
  <c r="BY7" i="49"/>
  <c r="BZ7" i="49"/>
  <c r="CA7" i="49"/>
  <c r="CB7" i="49"/>
  <c r="CC7" i="49"/>
  <c r="CD7" i="49"/>
  <c r="CE7" i="49"/>
  <c r="CG7" i="49"/>
  <c r="CH7" i="49"/>
  <c r="CI7" i="49"/>
  <c r="CJ7" i="49"/>
  <c r="CK7" i="49"/>
  <c r="CL7" i="49"/>
  <c r="CM7" i="49"/>
  <c r="CN7" i="49"/>
  <c r="CO7" i="49"/>
  <c r="CP7" i="49"/>
  <c r="DA7" i="49" s="1"/>
  <c r="CR7" i="49"/>
  <c r="CS7" i="49"/>
  <c r="CT7" i="49"/>
  <c r="CU7" i="49"/>
  <c r="CV7" i="49"/>
  <c r="CW7" i="49"/>
  <c r="CX7" i="49"/>
  <c r="CY7" i="49"/>
  <c r="CZ7" i="49"/>
  <c r="AK8" i="49"/>
  <c r="AL8" i="49"/>
  <c r="AM8" i="49"/>
  <c r="AN8" i="49"/>
  <c r="AO8" i="49"/>
  <c r="AP8" i="49"/>
  <c r="BB8" i="49" s="1"/>
  <c r="AQ8" i="49"/>
  <c r="AR8" i="49"/>
  <c r="AS8" i="49"/>
  <c r="AT8" i="49"/>
  <c r="AX8" i="49"/>
  <c r="I138" i="49" s="1"/>
  <c r="AZ8" i="49"/>
  <c r="H138" i="49" s="1"/>
  <c r="BA8" i="49"/>
  <c r="BC8" i="49"/>
  <c r="K138" i="49" s="1"/>
  <c r="BJ8" i="49"/>
  <c r="BK8" i="49"/>
  <c r="BL8" i="49"/>
  <c r="BM8" i="49"/>
  <c r="BN8" i="49"/>
  <c r="BO8" i="49"/>
  <c r="BP8" i="49"/>
  <c r="BQ8" i="49"/>
  <c r="BR8" i="49"/>
  <c r="BS8" i="49"/>
  <c r="BT8" i="49"/>
  <c r="BV8" i="49"/>
  <c r="BW8" i="49"/>
  <c r="BX8" i="49"/>
  <c r="BY8" i="49"/>
  <c r="BZ8" i="49"/>
  <c r="CA8" i="49"/>
  <c r="CB8" i="49"/>
  <c r="CX8" i="49" s="1"/>
  <c r="CC8" i="49"/>
  <c r="CY8" i="49" s="1"/>
  <c r="CD8" i="49"/>
  <c r="CE8" i="49"/>
  <c r="CG8" i="49"/>
  <c r="CR8" i="49" s="1"/>
  <c r="CH8" i="49"/>
  <c r="CS8" i="49" s="1"/>
  <c r="CI8" i="49"/>
  <c r="CJ8" i="49"/>
  <c r="CK8" i="49"/>
  <c r="CL8" i="49"/>
  <c r="CM8" i="49"/>
  <c r="CN8" i="49"/>
  <c r="CO8" i="49"/>
  <c r="CZ8" i="49" s="1"/>
  <c r="CP8" i="49"/>
  <c r="CT8" i="49"/>
  <c r="CU8" i="49"/>
  <c r="CV8" i="49"/>
  <c r="CW8" i="49"/>
  <c r="DA8" i="49"/>
  <c r="AX9" i="49"/>
  <c r="AY9" i="49"/>
  <c r="AZ9" i="49"/>
  <c r="BA9" i="49" s="1"/>
  <c r="BB9" i="49"/>
  <c r="BC9" i="49"/>
  <c r="BJ9" i="49"/>
  <c r="BK9" i="49"/>
  <c r="BL9" i="49"/>
  <c r="BM9" i="49"/>
  <c r="BN9" i="49"/>
  <c r="BO9" i="49"/>
  <c r="BP9" i="49"/>
  <c r="BQ9" i="49"/>
  <c r="BR9" i="49"/>
  <c r="BS9" i="49"/>
  <c r="BT9" i="49"/>
  <c r="BV9" i="49"/>
  <c r="CR9" i="49" s="1"/>
  <c r="BW9" i="49"/>
  <c r="CS9" i="49" s="1"/>
  <c r="BX9" i="49"/>
  <c r="CT9" i="49" s="1"/>
  <c r="BY9" i="49"/>
  <c r="CU9" i="49" s="1"/>
  <c r="BZ9" i="49"/>
  <c r="BZ34" i="49" s="1"/>
  <c r="CA9" i="49"/>
  <c r="CW9" i="49" s="1"/>
  <c r="CB9" i="49"/>
  <c r="CC9" i="49"/>
  <c r="CD9" i="49"/>
  <c r="CE9" i="49"/>
  <c r="CG9" i="49"/>
  <c r="CH9" i="49"/>
  <c r="CI9" i="49"/>
  <c r="CJ9" i="49"/>
  <c r="CK9" i="49"/>
  <c r="CL9" i="49"/>
  <c r="CM9" i="49"/>
  <c r="CX9" i="49" s="1"/>
  <c r="CN9" i="49"/>
  <c r="CY9" i="49" s="1"/>
  <c r="CO9" i="49"/>
  <c r="CZ9" i="49" s="1"/>
  <c r="CP9" i="49"/>
  <c r="DA9" i="49" s="1"/>
  <c r="AX10" i="49"/>
  <c r="AY10" i="49"/>
  <c r="AZ10" i="49"/>
  <c r="BA10" i="49"/>
  <c r="BB10" i="49"/>
  <c r="BC10" i="49"/>
  <c r="BJ10" i="49"/>
  <c r="BK10" i="49"/>
  <c r="BL10" i="49"/>
  <c r="BM10" i="49"/>
  <c r="BN10" i="49"/>
  <c r="BO10" i="49"/>
  <c r="BP10" i="49"/>
  <c r="BQ10" i="49"/>
  <c r="BR10" i="49"/>
  <c r="BS10" i="49"/>
  <c r="BT10" i="49"/>
  <c r="BV10" i="49"/>
  <c r="BW10" i="49"/>
  <c r="BX10" i="49"/>
  <c r="BY10" i="49"/>
  <c r="BZ10" i="49"/>
  <c r="CA10" i="49"/>
  <c r="CB10" i="49"/>
  <c r="CC10" i="49"/>
  <c r="CD10" i="49"/>
  <c r="CE10" i="49"/>
  <c r="DA10" i="49" s="1"/>
  <c r="CG10" i="49"/>
  <c r="CH10" i="49"/>
  <c r="CS10" i="49" s="1"/>
  <c r="CI10" i="49"/>
  <c r="CT10" i="49" s="1"/>
  <c r="CJ10" i="49"/>
  <c r="CU10" i="49" s="1"/>
  <c r="CK10" i="49"/>
  <c r="CV10" i="49" s="1"/>
  <c r="CL10" i="49"/>
  <c r="CW10" i="49" s="1"/>
  <c r="CM10" i="49"/>
  <c r="CX10" i="49" s="1"/>
  <c r="CN10" i="49"/>
  <c r="CO10" i="49"/>
  <c r="CP10" i="49"/>
  <c r="CR10" i="49"/>
  <c r="AX11" i="49"/>
  <c r="AY11" i="49"/>
  <c r="AZ11" i="49"/>
  <c r="BA11" i="49"/>
  <c r="BB11" i="49"/>
  <c r="BC11" i="49"/>
  <c r="BJ11" i="49"/>
  <c r="BK11" i="49"/>
  <c r="BL11" i="49"/>
  <c r="BM11" i="49"/>
  <c r="BN11" i="49"/>
  <c r="BO11" i="49"/>
  <c r="BP11" i="49"/>
  <c r="BQ11" i="49"/>
  <c r="BR11" i="49"/>
  <c r="BS11" i="49"/>
  <c r="BT11" i="49"/>
  <c r="BV11" i="49"/>
  <c r="BW11" i="49"/>
  <c r="BX11" i="49"/>
  <c r="BY11" i="49"/>
  <c r="CU11" i="49" s="1"/>
  <c r="BZ11" i="49"/>
  <c r="CV11" i="49" s="1"/>
  <c r="CA11" i="49"/>
  <c r="CW11" i="49" s="1"/>
  <c r="CB11" i="49"/>
  <c r="CX11" i="49" s="1"/>
  <c r="CC11" i="49"/>
  <c r="CY11" i="49" s="1"/>
  <c r="CD11" i="49"/>
  <c r="CZ11" i="49" s="1"/>
  <c r="CE11" i="49"/>
  <c r="DA11" i="49" s="1"/>
  <c r="CG11" i="49"/>
  <c r="CR11" i="49" s="1"/>
  <c r="CH11" i="49"/>
  <c r="CS11" i="49" s="1"/>
  <c r="CI11" i="49"/>
  <c r="CJ11" i="49"/>
  <c r="CK11" i="49"/>
  <c r="CL11" i="49"/>
  <c r="CM11" i="49"/>
  <c r="CN11" i="49"/>
  <c r="CO11" i="49"/>
  <c r="CP11" i="49"/>
  <c r="CT11" i="49"/>
  <c r="AK12" i="49"/>
  <c r="AL12" i="49"/>
  <c r="BB12" i="49" s="1"/>
  <c r="J139" i="49" s="1"/>
  <c r="AM12" i="49"/>
  <c r="AN12" i="49"/>
  <c r="AO12" i="49"/>
  <c r="AP12" i="49"/>
  <c r="AQ12" i="49"/>
  <c r="AR12" i="49"/>
  <c r="AS12" i="49"/>
  <c r="AT12" i="49"/>
  <c r="AX12" i="49"/>
  <c r="I139" i="49" s="1"/>
  <c r="AZ12" i="49"/>
  <c r="H139" i="49" s="1"/>
  <c r="BA12" i="49"/>
  <c r="BC12" i="49"/>
  <c r="BJ12" i="49"/>
  <c r="BJ39" i="49" s="1"/>
  <c r="U108" i="49" s="1"/>
  <c r="F98" i="49" s="1"/>
  <c r="BK12" i="49"/>
  <c r="BK39" i="49" s="1"/>
  <c r="U109" i="49" s="1"/>
  <c r="G98" i="49" s="1"/>
  <c r="BL12" i="49"/>
  <c r="BL39" i="49" s="1"/>
  <c r="U110" i="49" s="1"/>
  <c r="H98" i="49" s="1"/>
  <c r="BM12" i="49"/>
  <c r="BM39" i="49" s="1"/>
  <c r="U111" i="49" s="1"/>
  <c r="I98" i="49" s="1"/>
  <c r="BN12" i="49"/>
  <c r="BN39" i="49" s="1"/>
  <c r="U112" i="49" s="1"/>
  <c r="J98" i="49" s="1"/>
  <c r="BO12" i="49"/>
  <c r="M37" i="49" s="1"/>
  <c r="BP12" i="49"/>
  <c r="BQ12" i="49"/>
  <c r="BQ39" i="49" s="1"/>
  <c r="U115" i="49" s="1"/>
  <c r="BR12" i="49"/>
  <c r="BS12" i="49"/>
  <c r="BT12" i="49"/>
  <c r="BV12" i="49"/>
  <c r="BW12" i="49"/>
  <c r="BX12" i="49"/>
  <c r="BY12" i="49"/>
  <c r="BZ12" i="49"/>
  <c r="CA12" i="49"/>
  <c r="CB12" i="49"/>
  <c r="CC12" i="49"/>
  <c r="CY12" i="49" s="1"/>
  <c r="CD12" i="49"/>
  <c r="CE12" i="49"/>
  <c r="CG12" i="49"/>
  <c r="CR12" i="49" s="1"/>
  <c r="CH12" i="49"/>
  <c r="CS12" i="49" s="1"/>
  <c r="CI12" i="49"/>
  <c r="CT12" i="49" s="1"/>
  <c r="CJ12" i="49"/>
  <c r="CU12" i="49" s="1"/>
  <c r="CK12" i="49"/>
  <c r="CV12" i="49" s="1"/>
  <c r="CL12" i="49"/>
  <c r="CM12" i="49"/>
  <c r="CM36" i="49" s="1" a="1"/>
  <c r="CM36" i="49" s="1"/>
  <c r="K50" i="49" s="1"/>
  <c r="CN12" i="49"/>
  <c r="CO12" i="49"/>
  <c r="CP12" i="49"/>
  <c r="CW12" i="49"/>
  <c r="AK13" i="49"/>
  <c r="AL13" i="49"/>
  <c r="AM13" i="49"/>
  <c r="AN13" i="49"/>
  <c r="AO13" i="49"/>
  <c r="AP13" i="49"/>
  <c r="AQ13" i="49"/>
  <c r="AR13" i="49"/>
  <c r="AS13" i="49"/>
  <c r="AT13" i="49"/>
  <c r="AX13" i="49"/>
  <c r="AY13" i="49"/>
  <c r="AZ13" i="49"/>
  <c r="BA13" i="49" s="1"/>
  <c r="BC13" i="49"/>
  <c r="BJ13" i="49"/>
  <c r="BK13" i="49"/>
  <c r="BL13" i="49"/>
  <c r="BM13" i="49"/>
  <c r="BN13" i="49"/>
  <c r="BO13" i="49"/>
  <c r="BP13" i="49"/>
  <c r="BQ13" i="49"/>
  <c r="BR13" i="49"/>
  <c r="BS13" i="49"/>
  <c r="BT13" i="49"/>
  <c r="BV13" i="49"/>
  <c r="BW13" i="49"/>
  <c r="BW39" i="49" s="1"/>
  <c r="T110" i="49" s="1"/>
  <c r="H99" i="49" s="1"/>
  <c r="BX13" i="49"/>
  <c r="BY13" i="49"/>
  <c r="BZ13" i="49"/>
  <c r="CA13" i="49"/>
  <c r="CB13" i="49"/>
  <c r="CC13" i="49"/>
  <c r="CD13" i="49"/>
  <c r="CZ13" i="49" s="1"/>
  <c r="CE13" i="49"/>
  <c r="CG13" i="49"/>
  <c r="CR13" i="49" s="1"/>
  <c r="CH13" i="49"/>
  <c r="CI13" i="49"/>
  <c r="CT13" i="49" s="1"/>
  <c r="CJ13" i="49"/>
  <c r="CK13" i="49"/>
  <c r="CL13" i="49"/>
  <c r="CW13" i="49" s="1"/>
  <c r="CM13" i="49"/>
  <c r="CX13" i="49" s="1"/>
  <c r="CN13" i="49"/>
  <c r="CY13" i="49" s="1"/>
  <c r="CO13" i="49"/>
  <c r="CP13" i="49"/>
  <c r="DA13" i="49" s="1"/>
  <c r="CU13" i="49"/>
  <c r="CV13" i="49"/>
  <c r="AK14" i="49"/>
  <c r="AL14" i="49"/>
  <c r="AM14" i="49"/>
  <c r="AN14" i="49"/>
  <c r="AO14" i="49"/>
  <c r="BB14" i="49" s="1"/>
  <c r="J141" i="49" s="1"/>
  <c r="AP14" i="49"/>
  <c r="AQ14" i="49"/>
  <c r="AR14" i="49"/>
  <c r="AS14" i="49"/>
  <c r="AT14" i="49"/>
  <c r="AX14" i="49"/>
  <c r="AY14" i="49"/>
  <c r="AZ14" i="49"/>
  <c r="BA14" i="49"/>
  <c r="BC14" i="49"/>
  <c r="K141" i="49" s="1"/>
  <c r="BJ14" i="49"/>
  <c r="BK14" i="49"/>
  <c r="BL14" i="49"/>
  <c r="BM14" i="49"/>
  <c r="BN14" i="49"/>
  <c r="BO14" i="49"/>
  <c r="BP14" i="49"/>
  <c r="N37" i="49" s="1"/>
  <c r="BQ14" i="49"/>
  <c r="BR14" i="49"/>
  <c r="BR37" i="49" s="1"/>
  <c r="Q116" i="49" s="1"/>
  <c r="BS14" i="49"/>
  <c r="BT14" i="49"/>
  <c r="BV14" i="49"/>
  <c r="BW14" i="49"/>
  <c r="BX14" i="49"/>
  <c r="BY14" i="49"/>
  <c r="BZ14" i="49"/>
  <c r="CA14" i="49"/>
  <c r="CB14" i="49"/>
  <c r="CC14" i="49"/>
  <c r="CD14" i="49"/>
  <c r="CE14" i="49"/>
  <c r="CG14" i="49"/>
  <c r="CH14" i="49"/>
  <c r="CS14" i="49" s="1"/>
  <c r="CI14" i="49"/>
  <c r="CJ14" i="49"/>
  <c r="CU14" i="49" s="1"/>
  <c r="CK14" i="49"/>
  <c r="CV14" i="49" s="1"/>
  <c r="CL14" i="49"/>
  <c r="CW14" i="49" s="1"/>
  <c r="CM14" i="49"/>
  <c r="CX14" i="49" s="1"/>
  <c r="CN14" i="49"/>
  <c r="CY14" i="49" s="1"/>
  <c r="CO14" i="49"/>
  <c r="CP14" i="49"/>
  <c r="CR14" i="49"/>
  <c r="CT14" i="49"/>
  <c r="CZ14" i="49"/>
  <c r="DA14" i="49"/>
  <c r="AK15" i="49"/>
  <c r="AL15" i="49"/>
  <c r="AM15" i="49"/>
  <c r="AN15" i="49"/>
  <c r="AO15" i="49"/>
  <c r="AP15" i="49"/>
  <c r="AQ15" i="49"/>
  <c r="AR15" i="49"/>
  <c r="AS15" i="49"/>
  <c r="AT15" i="49"/>
  <c r="AX15" i="49"/>
  <c r="AZ15" i="49"/>
  <c r="BC15" i="49"/>
  <c r="K142" i="49" s="1"/>
  <c r="BJ15" i="49"/>
  <c r="BK15" i="49"/>
  <c r="BL15" i="49"/>
  <c r="BM15" i="49"/>
  <c r="BN15" i="49"/>
  <c r="BO15" i="49"/>
  <c r="BP15" i="49"/>
  <c r="BQ15" i="49"/>
  <c r="BR15" i="49"/>
  <c r="BS15" i="49"/>
  <c r="BT15" i="49"/>
  <c r="BV15" i="49"/>
  <c r="BW15" i="49"/>
  <c r="BX15" i="49"/>
  <c r="BX39" i="49" s="1"/>
  <c r="T111" i="49" s="1"/>
  <c r="I99" i="49" s="1"/>
  <c r="BY15" i="49"/>
  <c r="BZ15" i="49"/>
  <c r="CA15" i="49"/>
  <c r="CB15" i="49"/>
  <c r="CC15" i="49"/>
  <c r="CD15" i="49"/>
  <c r="CE15" i="49"/>
  <c r="CG15" i="49"/>
  <c r="CR15" i="49" s="1"/>
  <c r="CH15" i="49"/>
  <c r="CS15" i="49" s="1"/>
  <c r="CI15" i="49"/>
  <c r="CJ15" i="49"/>
  <c r="CK15" i="49"/>
  <c r="CV15" i="49" s="1"/>
  <c r="CL15" i="49"/>
  <c r="CM15" i="49"/>
  <c r="CX15" i="49" s="1"/>
  <c r="CN15" i="49"/>
  <c r="CO15" i="49"/>
  <c r="CP15" i="49"/>
  <c r="CY15" i="49"/>
  <c r="CZ15" i="49"/>
  <c r="DA15" i="49"/>
  <c r="AK16" i="49"/>
  <c r="AL16" i="49"/>
  <c r="AM16" i="49"/>
  <c r="AN16" i="49"/>
  <c r="AO16" i="49"/>
  <c r="AP16" i="49"/>
  <c r="AQ16" i="49"/>
  <c r="AR16" i="49"/>
  <c r="AS16" i="49"/>
  <c r="AT16" i="49"/>
  <c r="AX16" i="49"/>
  <c r="I143" i="49" s="1"/>
  <c r="AZ16" i="49"/>
  <c r="H143" i="49" s="1"/>
  <c r="BA16" i="49"/>
  <c r="BC16" i="49"/>
  <c r="K143" i="49" s="1"/>
  <c r="BJ16" i="49"/>
  <c r="BK16" i="49"/>
  <c r="BL16" i="49"/>
  <c r="BM16" i="49"/>
  <c r="BN16" i="49"/>
  <c r="BO16" i="49"/>
  <c r="BP16" i="49"/>
  <c r="BQ16" i="49"/>
  <c r="BR16" i="49"/>
  <c r="BS16" i="49"/>
  <c r="BT16" i="49"/>
  <c r="BV16" i="49"/>
  <c r="BW16" i="49"/>
  <c r="BX16" i="49"/>
  <c r="BY16" i="49"/>
  <c r="BZ16" i="49"/>
  <c r="CA16" i="49"/>
  <c r="CB16" i="49"/>
  <c r="CC16" i="49"/>
  <c r="CD16" i="49"/>
  <c r="CE16" i="49"/>
  <c r="CG16" i="49"/>
  <c r="CR16" i="49" s="1"/>
  <c r="CH16" i="49"/>
  <c r="CS16" i="49" s="1"/>
  <c r="CI16" i="49"/>
  <c r="CT16" i="49" s="1"/>
  <c r="CJ16" i="49"/>
  <c r="CU16" i="49" s="1"/>
  <c r="CK16" i="49"/>
  <c r="CL16" i="49"/>
  <c r="CW16" i="49" s="1"/>
  <c r="CM16" i="49"/>
  <c r="CX16" i="49" s="1"/>
  <c r="CN16" i="49"/>
  <c r="CY16" i="49" s="1"/>
  <c r="CO16" i="49"/>
  <c r="CP16" i="49"/>
  <c r="DA16" i="49" s="1"/>
  <c r="AK17" i="49"/>
  <c r="AL17" i="49"/>
  <c r="AM17" i="49"/>
  <c r="AN17" i="49"/>
  <c r="AO17" i="49"/>
  <c r="AP17" i="49"/>
  <c r="AQ17" i="49"/>
  <c r="AR17" i="49"/>
  <c r="AS17" i="49"/>
  <c r="AT17" i="49"/>
  <c r="AX17" i="49"/>
  <c r="I144" i="49" s="1"/>
  <c r="AY17" i="49"/>
  <c r="AZ17" i="49"/>
  <c r="BC17" i="49"/>
  <c r="BJ17" i="49"/>
  <c r="BK17" i="49"/>
  <c r="BL17" i="49"/>
  <c r="BM17" i="49"/>
  <c r="BN17" i="49"/>
  <c r="BO17" i="49"/>
  <c r="BP17" i="49"/>
  <c r="BQ17" i="49"/>
  <c r="BR17" i="49"/>
  <c r="BR35" i="49" s="1"/>
  <c r="BS17" i="49"/>
  <c r="BS35" i="49" s="1"/>
  <c r="BT17" i="49"/>
  <c r="BV17" i="49"/>
  <c r="BW17" i="49"/>
  <c r="BX17" i="49"/>
  <c r="BY17" i="49"/>
  <c r="BZ17" i="49"/>
  <c r="CA17" i="49"/>
  <c r="CB17" i="49"/>
  <c r="CC17" i="49"/>
  <c r="CD17" i="49"/>
  <c r="CE17" i="49"/>
  <c r="CG17" i="49"/>
  <c r="CH17" i="49"/>
  <c r="CI17" i="49"/>
  <c r="CJ17" i="49"/>
  <c r="CK17" i="49"/>
  <c r="CL17" i="49"/>
  <c r="CM17" i="49"/>
  <c r="CN17" i="49"/>
  <c r="CY17" i="49" s="1"/>
  <c r="CO17" i="49"/>
  <c r="CZ17" i="49" s="1"/>
  <c r="CP17" i="49"/>
  <c r="DA17" i="49" s="1"/>
  <c r="CR17" i="49"/>
  <c r="CS17" i="49"/>
  <c r="CT17" i="49"/>
  <c r="CU17" i="49"/>
  <c r="CV17" i="49"/>
  <c r="CW17" i="49"/>
  <c r="CX17" i="49"/>
  <c r="AK18" i="49"/>
  <c r="AL18" i="49"/>
  <c r="AM18" i="49"/>
  <c r="AN18" i="49"/>
  <c r="AO18" i="49"/>
  <c r="AP18" i="49"/>
  <c r="AQ18" i="49"/>
  <c r="AR18" i="49"/>
  <c r="AS18" i="49"/>
  <c r="AT18" i="49"/>
  <c r="AX18" i="49"/>
  <c r="I145" i="49" s="1"/>
  <c r="AY18" i="49"/>
  <c r="AZ18" i="49"/>
  <c r="H145" i="49" s="1"/>
  <c r="BB18" i="49"/>
  <c r="J145" i="49" s="1"/>
  <c r="BC18" i="49"/>
  <c r="K145" i="49" s="1"/>
  <c r="BJ18" i="49"/>
  <c r="BK18" i="49"/>
  <c r="BL18" i="49"/>
  <c r="BM18" i="49"/>
  <c r="BN18" i="49"/>
  <c r="BO18" i="49"/>
  <c r="BP18" i="49"/>
  <c r="BQ18" i="49"/>
  <c r="BR18" i="49"/>
  <c r="BS18" i="49"/>
  <c r="BT18" i="49"/>
  <c r="BV18" i="49"/>
  <c r="BW18" i="49"/>
  <c r="CS18" i="49" s="1"/>
  <c r="BX18" i="49"/>
  <c r="CT18" i="49" s="1"/>
  <c r="BY18" i="49"/>
  <c r="CU18" i="49" s="1"/>
  <c r="BZ18" i="49"/>
  <c r="CV18" i="49" s="1"/>
  <c r="CA18" i="49"/>
  <c r="CB18" i="49"/>
  <c r="CC18" i="49"/>
  <c r="CD18" i="49"/>
  <c r="CE18" i="49"/>
  <c r="DA18" i="49" s="1"/>
  <c r="CG18" i="49"/>
  <c r="CH18" i="49"/>
  <c r="CI18" i="49"/>
  <c r="CJ18" i="49"/>
  <c r="CK18" i="49"/>
  <c r="CL18" i="49"/>
  <c r="CM18" i="49"/>
  <c r="CN18" i="49"/>
  <c r="CO18" i="49"/>
  <c r="CP18" i="49"/>
  <c r="CR18" i="49"/>
  <c r="CW18" i="49"/>
  <c r="CX18" i="49"/>
  <c r="CY18" i="49"/>
  <c r="CZ18" i="49"/>
  <c r="AK19" i="49"/>
  <c r="AL19" i="49"/>
  <c r="AM19" i="49"/>
  <c r="AN19" i="49"/>
  <c r="AO19" i="49"/>
  <c r="AP19" i="49"/>
  <c r="AQ19" i="49"/>
  <c r="AR19" i="49"/>
  <c r="AS19" i="49"/>
  <c r="AT19" i="49"/>
  <c r="AX19" i="49"/>
  <c r="AY19" i="49"/>
  <c r="AZ19" i="49"/>
  <c r="H146" i="49" s="1"/>
  <c r="BA19" i="49"/>
  <c r="BB19" i="49"/>
  <c r="J146" i="49" s="1"/>
  <c r="BC19" i="49"/>
  <c r="K146" i="49" s="1"/>
  <c r="BJ19" i="49"/>
  <c r="BK19" i="49"/>
  <c r="BL19" i="49"/>
  <c r="BM19" i="49"/>
  <c r="BN19" i="49"/>
  <c r="BO19" i="49"/>
  <c r="BP19" i="49"/>
  <c r="BQ19" i="49"/>
  <c r="BR19" i="49"/>
  <c r="BS19" i="49"/>
  <c r="BT19" i="49"/>
  <c r="BV19" i="49"/>
  <c r="BW19" i="49"/>
  <c r="BX19" i="49"/>
  <c r="BY19" i="49"/>
  <c r="BZ19" i="49"/>
  <c r="CA19" i="49"/>
  <c r="CW19" i="49" s="1"/>
  <c r="CB19" i="49"/>
  <c r="CX19" i="49" s="1"/>
  <c r="CC19" i="49"/>
  <c r="CY19" i="49" s="1"/>
  <c r="CD19" i="49"/>
  <c r="CZ19" i="49" s="1"/>
  <c r="CE19" i="49"/>
  <c r="DA19" i="49" s="1"/>
  <c r="CG19" i="49"/>
  <c r="CR19" i="49" s="1"/>
  <c r="CH19" i="49"/>
  <c r="CS19" i="49" s="1"/>
  <c r="CI19" i="49"/>
  <c r="CT19" i="49" s="1"/>
  <c r="CJ19" i="49"/>
  <c r="CK19" i="49"/>
  <c r="CL19" i="49"/>
  <c r="CM19" i="49"/>
  <c r="CN19" i="49"/>
  <c r="CO19" i="49"/>
  <c r="CP19" i="49"/>
  <c r="CU19" i="49"/>
  <c r="CV19" i="49"/>
  <c r="AK20" i="49"/>
  <c r="AL20" i="49"/>
  <c r="AM20" i="49"/>
  <c r="AN20" i="49"/>
  <c r="AO20" i="49"/>
  <c r="AP20" i="49"/>
  <c r="AQ20" i="49"/>
  <c r="AR20" i="49"/>
  <c r="AS20" i="49"/>
  <c r="AT20" i="49"/>
  <c r="AX20" i="49"/>
  <c r="AY20" i="49" s="1"/>
  <c r="AZ20" i="49"/>
  <c r="BA20" i="49"/>
  <c r="BC20" i="49"/>
  <c r="K147" i="49" s="1"/>
  <c r="BJ20" i="49"/>
  <c r="BK20" i="49"/>
  <c r="BL20" i="49"/>
  <c r="BM20" i="49"/>
  <c r="BN20" i="49"/>
  <c r="BO20" i="49"/>
  <c r="BP20" i="49"/>
  <c r="BP35" i="49" s="1"/>
  <c r="BQ20" i="49"/>
  <c r="BR20" i="49"/>
  <c r="BS20" i="49"/>
  <c r="BT20" i="49"/>
  <c r="BV20" i="49"/>
  <c r="BW20" i="49"/>
  <c r="BX20" i="49"/>
  <c r="BY20" i="49"/>
  <c r="BZ20" i="49"/>
  <c r="CA20" i="49"/>
  <c r="CB20" i="49"/>
  <c r="CX20" i="49" s="1"/>
  <c r="CC20" i="49"/>
  <c r="CY20" i="49" s="1"/>
  <c r="CD20" i="49"/>
  <c r="CZ20" i="49" s="1"/>
  <c r="CE20" i="49"/>
  <c r="DA20" i="49" s="1"/>
  <c r="CG20" i="49"/>
  <c r="CR20" i="49" s="1"/>
  <c r="CH20" i="49"/>
  <c r="CI20" i="49"/>
  <c r="CJ20" i="49"/>
  <c r="CK20" i="49"/>
  <c r="CL20" i="49"/>
  <c r="CW20" i="49" s="1"/>
  <c r="CM20" i="49"/>
  <c r="CN20" i="49"/>
  <c r="CO20" i="49"/>
  <c r="CP20" i="49"/>
  <c r="AK21" i="49"/>
  <c r="AL21" i="49"/>
  <c r="AM21" i="49"/>
  <c r="AN21" i="49"/>
  <c r="AO21" i="49"/>
  <c r="AP21" i="49"/>
  <c r="AQ21" i="49"/>
  <c r="AR21" i="49"/>
  <c r="AS21" i="49"/>
  <c r="AT21" i="49"/>
  <c r="AX21" i="49"/>
  <c r="I148" i="49" s="1"/>
  <c r="AY21" i="49"/>
  <c r="AZ21" i="49"/>
  <c r="H148" i="49" s="1"/>
  <c r="BC21" i="49"/>
  <c r="K148" i="49" s="1"/>
  <c r="BJ21" i="49"/>
  <c r="BK21" i="49"/>
  <c r="BL21" i="49"/>
  <c r="BM21" i="49"/>
  <c r="BN21" i="49"/>
  <c r="BO21" i="49"/>
  <c r="BP21" i="49"/>
  <c r="BQ21" i="49"/>
  <c r="BR21" i="49"/>
  <c r="BS21" i="49"/>
  <c r="BT21" i="49"/>
  <c r="BV21" i="49"/>
  <c r="BW21" i="49"/>
  <c r="BX21" i="49"/>
  <c r="BY21" i="49"/>
  <c r="BZ21" i="49"/>
  <c r="CA21" i="49"/>
  <c r="CB21" i="49"/>
  <c r="CC21" i="49"/>
  <c r="CD21" i="49"/>
  <c r="CE21" i="49"/>
  <c r="CG21" i="49"/>
  <c r="CR21" i="49" s="1"/>
  <c r="CH21" i="49"/>
  <c r="CS21" i="49" s="1"/>
  <c r="CI21" i="49"/>
  <c r="CT21" i="49" s="1"/>
  <c r="CJ21" i="49"/>
  <c r="CU21" i="49" s="1"/>
  <c r="CK21" i="49"/>
  <c r="CV21" i="49" s="1"/>
  <c r="CL21" i="49"/>
  <c r="CW21" i="49" s="1"/>
  <c r="CM21" i="49"/>
  <c r="CN21" i="49"/>
  <c r="CO21" i="49"/>
  <c r="CP21" i="49"/>
  <c r="CX21" i="49"/>
  <c r="CY21" i="49"/>
  <c r="CZ21" i="49"/>
  <c r="DA21" i="49"/>
  <c r="AK22" i="49"/>
  <c r="AL22" i="49"/>
  <c r="AM22" i="49"/>
  <c r="AN22" i="49"/>
  <c r="AO22" i="49"/>
  <c r="AP22" i="49"/>
  <c r="AQ22" i="49"/>
  <c r="AR22" i="49"/>
  <c r="AS22" i="49"/>
  <c r="AT22" i="49"/>
  <c r="AX22" i="49"/>
  <c r="I149" i="49" s="1"/>
  <c r="AZ22" i="49"/>
  <c r="H149" i="49" s="1"/>
  <c r="BC22" i="49"/>
  <c r="K149" i="49" s="1"/>
  <c r="BJ22" i="49"/>
  <c r="BK22" i="49"/>
  <c r="BL22" i="49"/>
  <c r="BM22" i="49"/>
  <c r="BN22" i="49"/>
  <c r="BO22" i="49"/>
  <c r="BP22" i="49"/>
  <c r="BQ22" i="49"/>
  <c r="BR22" i="49"/>
  <c r="BS22" i="49"/>
  <c r="BT22" i="49"/>
  <c r="BV22" i="49"/>
  <c r="BW22" i="49"/>
  <c r="BX22" i="49"/>
  <c r="BY22" i="49"/>
  <c r="BZ22" i="49"/>
  <c r="CA22" i="49"/>
  <c r="CB22" i="49"/>
  <c r="CC22" i="49"/>
  <c r="CD22" i="49"/>
  <c r="CZ22" i="49" s="1"/>
  <c r="CE22" i="49"/>
  <c r="DA22" i="49" s="1"/>
  <c r="CG22" i="49"/>
  <c r="CR22" i="49" s="1"/>
  <c r="CH22" i="49"/>
  <c r="CS22" i="49" s="1"/>
  <c r="CI22" i="49"/>
  <c r="CT22" i="49" s="1"/>
  <c r="CJ22" i="49"/>
  <c r="CU22" i="49" s="1"/>
  <c r="CK22" i="49"/>
  <c r="CV22" i="49" s="1"/>
  <c r="CL22" i="49"/>
  <c r="CW22" i="49" s="1"/>
  <c r="CM22" i="49"/>
  <c r="CX22" i="49" s="1"/>
  <c r="CN22" i="49"/>
  <c r="CY22" i="49" s="1"/>
  <c r="CO22" i="49"/>
  <c r="CP22" i="49"/>
  <c r="AK23" i="49"/>
  <c r="AL23" i="49"/>
  <c r="AM23" i="49"/>
  <c r="AN23" i="49"/>
  <c r="AO23" i="49"/>
  <c r="AP23" i="49"/>
  <c r="AQ23" i="49"/>
  <c r="AR23" i="49"/>
  <c r="AS23" i="49"/>
  <c r="AT23" i="49"/>
  <c r="AX23" i="49"/>
  <c r="AZ23" i="49"/>
  <c r="H150" i="49" s="1"/>
  <c r="BA23" i="49"/>
  <c r="BC23" i="49"/>
  <c r="BJ23" i="49"/>
  <c r="BK23" i="49"/>
  <c r="BL23" i="49"/>
  <c r="BM23" i="49"/>
  <c r="BN23" i="49"/>
  <c r="BO23" i="49"/>
  <c r="BP23" i="49"/>
  <c r="BQ23" i="49"/>
  <c r="BR23" i="49"/>
  <c r="BS23" i="49"/>
  <c r="BT23" i="49"/>
  <c r="BT34" i="49" s="1"/>
  <c r="BV23" i="49"/>
  <c r="BW23" i="49"/>
  <c r="BX23" i="49"/>
  <c r="BY23" i="49"/>
  <c r="BZ23" i="49"/>
  <c r="CA23" i="49"/>
  <c r="CB23" i="49"/>
  <c r="CC23" i="49"/>
  <c r="CD23" i="49"/>
  <c r="CE23" i="49"/>
  <c r="CG23" i="49"/>
  <c r="CH23" i="49"/>
  <c r="CI23" i="49"/>
  <c r="CJ23" i="49"/>
  <c r="CK23" i="49"/>
  <c r="CL23" i="49"/>
  <c r="CW23" i="49" s="1"/>
  <c r="CM23" i="49"/>
  <c r="CX23" i="49" s="1"/>
  <c r="CN23" i="49"/>
  <c r="CY23" i="49" s="1"/>
  <c r="CO23" i="49"/>
  <c r="CZ23" i="49" s="1"/>
  <c r="CP23" i="49"/>
  <c r="DA23" i="49" s="1"/>
  <c r="CR23" i="49"/>
  <c r="CS23" i="49"/>
  <c r="CT23" i="49"/>
  <c r="CU23" i="49"/>
  <c r="CV23" i="49"/>
  <c r="AK24" i="49"/>
  <c r="AL24" i="49"/>
  <c r="AM24" i="49"/>
  <c r="AN24" i="49"/>
  <c r="AO24" i="49"/>
  <c r="AP24" i="49"/>
  <c r="AQ24" i="49"/>
  <c r="AR24" i="49"/>
  <c r="AS24" i="49"/>
  <c r="AT24" i="49"/>
  <c r="AX24" i="49"/>
  <c r="I151" i="49" s="1"/>
  <c r="AY24" i="49"/>
  <c r="AZ24" i="49"/>
  <c r="H151" i="49" s="1"/>
  <c r="BA24" i="49"/>
  <c r="BB24" i="49"/>
  <c r="J151" i="49" s="1"/>
  <c r="BC24" i="49"/>
  <c r="BJ24" i="49"/>
  <c r="BK24" i="49"/>
  <c r="BL24" i="49"/>
  <c r="BM24" i="49"/>
  <c r="BN24" i="49"/>
  <c r="BO24" i="49"/>
  <c r="BP24" i="49"/>
  <c r="BQ24" i="49"/>
  <c r="BR24" i="49"/>
  <c r="BS24" i="49"/>
  <c r="BT24" i="49"/>
  <c r="BV24" i="49"/>
  <c r="BW24" i="49"/>
  <c r="BX24" i="49"/>
  <c r="BY24" i="49"/>
  <c r="BZ24" i="49"/>
  <c r="CA24" i="49"/>
  <c r="CW24" i="49" s="1"/>
  <c r="CB24" i="49"/>
  <c r="CC24" i="49"/>
  <c r="CD24" i="49"/>
  <c r="CE24" i="49"/>
  <c r="CG24" i="49"/>
  <c r="CH24" i="49"/>
  <c r="CI24" i="49"/>
  <c r="CJ24" i="49"/>
  <c r="CK24" i="49"/>
  <c r="CL24" i="49"/>
  <c r="CM24" i="49"/>
  <c r="CN24" i="49"/>
  <c r="CO24" i="49"/>
  <c r="CZ24" i="49" s="1"/>
  <c r="CP24" i="49"/>
  <c r="DA24" i="49" s="1"/>
  <c r="CR24" i="49"/>
  <c r="CS24" i="49"/>
  <c r="CT24" i="49"/>
  <c r="CU24" i="49"/>
  <c r="CV24" i="49"/>
  <c r="CX24" i="49"/>
  <c r="CY24" i="49"/>
  <c r="AK25" i="49"/>
  <c r="AL25" i="49"/>
  <c r="AM25" i="49"/>
  <c r="AN25" i="49"/>
  <c r="AO25" i="49"/>
  <c r="BB25" i="49" s="1"/>
  <c r="J152" i="49" s="1"/>
  <c r="AP25" i="49"/>
  <c r="AQ25" i="49"/>
  <c r="AR25" i="49"/>
  <c r="AS25" i="49"/>
  <c r="AT25" i="49"/>
  <c r="AX25" i="49"/>
  <c r="AY25" i="49"/>
  <c r="AZ25" i="49"/>
  <c r="H152" i="49" s="1"/>
  <c r="BA25" i="49"/>
  <c r="BC25" i="49"/>
  <c r="K152" i="49" s="1"/>
  <c r="BJ25" i="49"/>
  <c r="BK25" i="49"/>
  <c r="BL25" i="49"/>
  <c r="BM25" i="49"/>
  <c r="BN25" i="49"/>
  <c r="BO25" i="49"/>
  <c r="BP25" i="49"/>
  <c r="BQ25" i="49"/>
  <c r="BR25" i="49"/>
  <c r="BS25" i="49"/>
  <c r="BT25" i="49"/>
  <c r="BV25" i="49"/>
  <c r="BW25" i="49"/>
  <c r="BX25" i="49"/>
  <c r="BY25" i="49"/>
  <c r="BZ25" i="49"/>
  <c r="CA25" i="49"/>
  <c r="CB25" i="49"/>
  <c r="CX25" i="49" s="1"/>
  <c r="CC25" i="49"/>
  <c r="CD25" i="49"/>
  <c r="CZ25" i="49" s="1"/>
  <c r="CE25" i="49"/>
  <c r="DA25" i="49" s="1"/>
  <c r="CG25" i="49"/>
  <c r="CR25" i="49" s="1"/>
  <c r="CH25" i="49"/>
  <c r="CI25" i="49"/>
  <c r="CJ25" i="49"/>
  <c r="CK25" i="49"/>
  <c r="CL25" i="49"/>
  <c r="CM25" i="49"/>
  <c r="CN25" i="49"/>
  <c r="CY25" i="49" s="1"/>
  <c r="CO25" i="49"/>
  <c r="CP25" i="49"/>
  <c r="CS25" i="49"/>
  <c r="CT25" i="49"/>
  <c r="CU25" i="49"/>
  <c r="CV25" i="49"/>
  <c r="CW25" i="49"/>
  <c r="AK26" i="49"/>
  <c r="AL26" i="49"/>
  <c r="AM26" i="49"/>
  <c r="AN26" i="49"/>
  <c r="AO26" i="49"/>
  <c r="AP26" i="49"/>
  <c r="AQ26" i="49"/>
  <c r="AR26" i="49"/>
  <c r="AS26" i="49"/>
  <c r="AT26" i="49"/>
  <c r="AX26" i="49"/>
  <c r="I153" i="49" s="1"/>
  <c r="AY26" i="49"/>
  <c r="AZ26" i="49"/>
  <c r="H153" i="49" s="1"/>
  <c r="BC26" i="49"/>
  <c r="K153" i="49" s="1"/>
  <c r="BJ26" i="49"/>
  <c r="BK26" i="49"/>
  <c r="BL26" i="49"/>
  <c r="BM26" i="49"/>
  <c r="BN26" i="49"/>
  <c r="BO26" i="49"/>
  <c r="BP26" i="49"/>
  <c r="BQ26" i="49"/>
  <c r="BR26" i="49"/>
  <c r="BS26" i="49"/>
  <c r="BT26" i="49"/>
  <c r="BV26" i="49"/>
  <c r="BW26" i="49"/>
  <c r="BX26" i="49"/>
  <c r="BY26" i="49"/>
  <c r="BZ26" i="49"/>
  <c r="CA26" i="49"/>
  <c r="CB26" i="49"/>
  <c r="CC26" i="49"/>
  <c r="CD26" i="49"/>
  <c r="CZ26" i="49" s="1"/>
  <c r="CE26" i="49"/>
  <c r="CG26" i="49"/>
  <c r="CH26" i="49"/>
  <c r="CS26" i="49" s="1"/>
  <c r="CI26" i="49"/>
  <c r="CT26" i="49" s="1"/>
  <c r="CJ26" i="49"/>
  <c r="CK26" i="49"/>
  <c r="CL26" i="49"/>
  <c r="CM26" i="49"/>
  <c r="CN26" i="49"/>
  <c r="CO26" i="49"/>
  <c r="CP26" i="49"/>
  <c r="CR26" i="49"/>
  <c r="CV26" i="49"/>
  <c r="CW26" i="49"/>
  <c r="CX26" i="49"/>
  <c r="CY26" i="49"/>
  <c r="DA26" i="49"/>
  <c r="AK27" i="49"/>
  <c r="AL27" i="49"/>
  <c r="AM27" i="49"/>
  <c r="AN27" i="49"/>
  <c r="AO27" i="49"/>
  <c r="AP27" i="49"/>
  <c r="AQ27" i="49"/>
  <c r="AR27" i="49"/>
  <c r="AS27" i="49"/>
  <c r="AT27" i="49"/>
  <c r="AX27" i="49"/>
  <c r="AZ27" i="49"/>
  <c r="H154" i="49" s="1"/>
  <c r="BC27" i="49"/>
  <c r="K154" i="49" s="1"/>
  <c r="BJ27" i="49"/>
  <c r="BK27" i="49"/>
  <c r="BL27" i="49"/>
  <c r="BM27" i="49"/>
  <c r="BN27" i="49"/>
  <c r="BO27" i="49"/>
  <c r="BP27" i="49"/>
  <c r="BQ27" i="49"/>
  <c r="BR27" i="49"/>
  <c r="BS27" i="49"/>
  <c r="BT27" i="49"/>
  <c r="BV27" i="49"/>
  <c r="BW27" i="49"/>
  <c r="BX27" i="49"/>
  <c r="BY27" i="49"/>
  <c r="CU27" i="49" s="1"/>
  <c r="BZ27" i="49"/>
  <c r="CA27" i="49"/>
  <c r="CB27" i="49"/>
  <c r="CC27" i="49"/>
  <c r="CD27" i="49"/>
  <c r="CE27" i="49"/>
  <c r="CG27" i="49"/>
  <c r="CR27" i="49" s="1"/>
  <c r="CH27" i="49"/>
  <c r="CS27" i="49" s="1"/>
  <c r="CI27" i="49"/>
  <c r="CT27" i="49" s="1"/>
  <c r="CJ27" i="49"/>
  <c r="CK27" i="49"/>
  <c r="CL27" i="49"/>
  <c r="CM27" i="49"/>
  <c r="CN27" i="49"/>
  <c r="CO27" i="49"/>
  <c r="CP27" i="49"/>
  <c r="CV27" i="49"/>
  <c r="CW27" i="49"/>
  <c r="CX27" i="49"/>
  <c r="CZ27" i="49"/>
  <c r="DA27" i="49"/>
  <c r="AK28" i="49"/>
  <c r="AL28" i="49"/>
  <c r="AM28" i="49"/>
  <c r="AN28" i="49"/>
  <c r="AO28" i="49"/>
  <c r="AP28" i="49"/>
  <c r="AQ28" i="49"/>
  <c r="AR28" i="49"/>
  <c r="AS28" i="49"/>
  <c r="AT28" i="49"/>
  <c r="AX28" i="49"/>
  <c r="AY28" i="49" s="1"/>
  <c r="AZ28" i="49"/>
  <c r="BA28" i="49"/>
  <c r="BB28" i="49"/>
  <c r="J155" i="49" s="1"/>
  <c r="BC28" i="49"/>
  <c r="K155" i="49" s="1"/>
  <c r="BJ28" i="49"/>
  <c r="BK28" i="49"/>
  <c r="BL28" i="49"/>
  <c r="BM28" i="49"/>
  <c r="BN28" i="49"/>
  <c r="BO28" i="49"/>
  <c r="BP28" i="49"/>
  <c r="BQ28" i="49"/>
  <c r="BR28" i="49"/>
  <c r="BS28" i="49"/>
  <c r="BT28" i="49"/>
  <c r="BT40" i="49" s="1"/>
  <c r="W118" i="49" s="1"/>
  <c r="BV28" i="49"/>
  <c r="BW28" i="49"/>
  <c r="BX28" i="49"/>
  <c r="BY28" i="49"/>
  <c r="BZ28" i="49"/>
  <c r="CA28" i="49"/>
  <c r="CB28" i="49"/>
  <c r="CC28" i="49"/>
  <c r="CY28" i="49" s="1"/>
  <c r="CD28" i="49"/>
  <c r="CZ28" i="49" s="1"/>
  <c r="CE28" i="49"/>
  <c r="DA28" i="49" s="1"/>
  <c r="CG28" i="49"/>
  <c r="CH28" i="49"/>
  <c r="CS28" i="49" s="1"/>
  <c r="CI28" i="49"/>
  <c r="CT28" i="49" s="1"/>
  <c r="CJ28" i="49"/>
  <c r="CU28" i="49" s="1"/>
  <c r="CK28" i="49"/>
  <c r="CV28" i="49" s="1"/>
  <c r="CL28" i="49"/>
  <c r="CW28" i="49" s="1"/>
  <c r="CM28" i="49"/>
  <c r="CN28" i="49"/>
  <c r="CO28" i="49"/>
  <c r="CP28" i="49"/>
  <c r="AK29" i="49"/>
  <c r="AL29" i="49"/>
  <c r="AM29" i="49"/>
  <c r="AN29" i="49"/>
  <c r="AO29" i="49"/>
  <c r="AP29" i="49"/>
  <c r="AQ29" i="49"/>
  <c r="AR29" i="49"/>
  <c r="AS29" i="49"/>
  <c r="AT29" i="49"/>
  <c r="AX29" i="49"/>
  <c r="I156" i="49" s="1"/>
  <c r="AY29" i="49"/>
  <c r="AZ29" i="49"/>
  <c r="H156" i="49" s="1"/>
  <c r="BC29" i="49"/>
  <c r="K156" i="49" s="1"/>
  <c r="BJ29" i="49"/>
  <c r="BK29" i="49"/>
  <c r="BL29" i="49"/>
  <c r="BM29" i="49"/>
  <c r="BN29" i="49"/>
  <c r="BO29" i="49"/>
  <c r="BP29" i="49"/>
  <c r="BQ29" i="49"/>
  <c r="BR29" i="49"/>
  <c r="BS29" i="49"/>
  <c r="BT29" i="49"/>
  <c r="BV29" i="49"/>
  <c r="BW29" i="49"/>
  <c r="CS29" i="49" s="1"/>
  <c r="BX29" i="49"/>
  <c r="BY29" i="49"/>
  <c r="BZ29" i="49"/>
  <c r="CA29" i="49"/>
  <c r="CB29" i="49"/>
  <c r="CC29" i="49"/>
  <c r="CD29" i="49"/>
  <c r="CE29" i="49"/>
  <c r="CG29" i="49"/>
  <c r="CH29" i="49"/>
  <c r="CI29" i="49"/>
  <c r="CT29" i="49" s="1"/>
  <c r="CJ29" i="49"/>
  <c r="CU29" i="49" s="1"/>
  <c r="CK29" i="49"/>
  <c r="CV29" i="49" s="1"/>
  <c r="CL29" i="49"/>
  <c r="CW29" i="49" s="1"/>
  <c r="CM29" i="49"/>
  <c r="CX29" i="49" s="1"/>
  <c r="CN29" i="49"/>
  <c r="CY29" i="49" s="1"/>
  <c r="CO29" i="49"/>
  <c r="CZ29" i="49" s="1"/>
  <c r="CP29" i="49"/>
  <c r="DA29" i="49" s="1"/>
  <c r="CR29" i="49"/>
  <c r="AK30" i="49"/>
  <c r="AL30" i="49"/>
  <c r="AM30" i="49"/>
  <c r="AN30" i="49"/>
  <c r="AO30" i="49"/>
  <c r="AP30" i="49"/>
  <c r="AQ30" i="49"/>
  <c r="AR30" i="49"/>
  <c r="AS30" i="49"/>
  <c r="AT30" i="49"/>
  <c r="AX30" i="49"/>
  <c r="I157" i="49" s="1"/>
  <c r="AZ30" i="49"/>
  <c r="BC30" i="49"/>
  <c r="K157" i="49" s="1"/>
  <c r="BJ30" i="49"/>
  <c r="BK30" i="49"/>
  <c r="BL30" i="49"/>
  <c r="BM30" i="49"/>
  <c r="BM37" i="49" s="1"/>
  <c r="Q111" i="49" s="1"/>
  <c r="I102" i="49" s="1"/>
  <c r="BN30" i="49"/>
  <c r="BO30" i="49"/>
  <c r="BP30" i="49"/>
  <c r="BQ30" i="49"/>
  <c r="BR30" i="49"/>
  <c r="BS30" i="49"/>
  <c r="BT30" i="49"/>
  <c r="BV30" i="49"/>
  <c r="BW30" i="49"/>
  <c r="BX30" i="49"/>
  <c r="BY30" i="49"/>
  <c r="BZ30" i="49"/>
  <c r="CA30" i="49"/>
  <c r="CB30" i="49"/>
  <c r="CC30" i="49"/>
  <c r="CD30" i="49"/>
  <c r="CE30" i="49"/>
  <c r="CG30" i="49"/>
  <c r="CH30" i="49"/>
  <c r="CI30" i="49"/>
  <c r="CJ30" i="49"/>
  <c r="CK30" i="49"/>
  <c r="CL30" i="49"/>
  <c r="CM30" i="49"/>
  <c r="CX30" i="49" s="1"/>
  <c r="CN30" i="49"/>
  <c r="CY30" i="49" s="1"/>
  <c r="CO30" i="49"/>
  <c r="CZ30" i="49" s="1"/>
  <c r="CP30" i="49"/>
  <c r="DA30" i="49" s="1"/>
  <c r="CR30" i="49"/>
  <c r="CS30" i="49"/>
  <c r="CT30" i="49"/>
  <c r="CU30" i="49"/>
  <c r="CW30" i="49"/>
  <c r="AK31" i="49"/>
  <c r="AL31" i="49"/>
  <c r="AM31" i="49"/>
  <c r="AN31" i="49"/>
  <c r="AO31" i="49"/>
  <c r="AP31" i="49"/>
  <c r="AQ31" i="49"/>
  <c r="AR31" i="49"/>
  <c r="AS31" i="49"/>
  <c r="AT31" i="49"/>
  <c r="AX31" i="49"/>
  <c r="I158" i="49" s="1"/>
  <c r="AZ31" i="49"/>
  <c r="H158" i="49" s="1"/>
  <c r="BA31" i="49"/>
  <c r="BC31" i="49"/>
  <c r="K158" i="49" s="1"/>
  <c r="BJ31" i="49"/>
  <c r="BK31" i="49"/>
  <c r="BL31" i="49"/>
  <c r="BM31" i="49"/>
  <c r="BN31" i="49"/>
  <c r="BO31" i="49"/>
  <c r="BP31" i="49"/>
  <c r="BQ31" i="49"/>
  <c r="BR31" i="49"/>
  <c r="BS31" i="49"/>
  <c r="BT31" i="49"/>
  <c r="BV31" i="49"/>
  <c r="BW31" i="49"/>
  <c r="BX31" i="49"/>
  <c r="BY31" i="49"/>
  <c r="BZ31" i="49"/>
  <c r="CA31" i="49"/>
  <c r="CB31" i="49"/>
  <c r="CC31" i="49"/>
  <c r="CD31" i="49"/>
  <c r="CE31" i="49"/>
  <c r="CG31" i="49"/>
  <c r="CH31" i="49"/>
  <c r="CI31" i="49"/>
  <c r="CJ31" i="49"/>
  <c r="CK31" i="49"/>
  <c r="CL31" i="49"/>
  <c r="CW31" i="49" s="1"/>
  <c r="CM31" i="49"/>
  <c r="CX31" i="49" s="1"/>
  <c r="CN31" i="49"/>
  <c r="CY31" i="49" s="1"/>
  <c r="CO31" i="49"/>
  <c r="CZ31" i="49" s="1"/>
  <c r="CP31" i="49"/>
  <c r="DA31" i="49" s="1"/>
  <c r="CR31" i="49"/>
  <c r="CS31" i="49"/>
  <c r="CT31" i="49"/>
  <c r="CU31" i="49"/>
  <c r="CV31" i="49"/>
  <c r="AK32" i="49"/>
  <c r="AL32" i="49"/>
  <c r="AM32" i="49"/>
  <c r="AN32" i="49"/>
  <c r="AO32" i="49"/>
  <c r="AP32" i="49"/>
  <c r="AQ32" i="49"/>
  <c r="AR32" i="49"/>
  <c r="AS32" i="49"/>
  <c r="AT32" i="49"/>
  <c r="AX32" i="49"/>
  <c r="AZ32" i="49"/>
  <c r="H159" i="49" s="1"/>
  <c r="BC32" i="49"/>
  <c r="BJ32" i="49"/>
  <c r="BK32" i="49"/>
  <c r="BL32" i="49"/>
  <c r="BM32" i="49"/>
  <c r="BN32" i="49"/>
  <c r="BO32" i="49"/>
  <c r="BP32" i="49"/>
  <c r="BQ32" i="49"/>
  <c r="BR32" i="49"/>
  <c r="BS32" i="49"/>
  <c r="BS37" i="49" s="1"/>
  <c r="Q117" i="49" s="1"/>
  <c r="BT32" i="49"/>
  <c r="BT37" i="49" s="1"/>
  <c r="Q118" i="49" s="1"/>
  <c r="BV32" i="49"/>
  <c r="BV37" i="49" s="1"/>
  <c r="P109" i="49" s="1"/>
  <c r="G103" i="49" s="1"/>
  <c r="BW32" i="49"/>
  <c r="BX32" i="49"/>
  <c r="BY32" i="49"/>
  <c r="CU32" i="49" s="1"/>
  <c r="BZ32" i="49"/>
  <c r="CA32" i="49"/>
  <c r="CB32" i="49"/>
  <c r="CC32" i="49"/>
  <c r="CD32" i="49"/>
  <c r="CE32" i="49"/>
  <c r="CG32" i="49"/>
  <c r="CH32" i="49"/>
  <c r="CI32" i="49"/>
  <c r="CJ32" i="49"/>
  <c r="CK32" i="49"/>
  <c r="CL32" i="49"/>
  <c r="CM32" i="49"/>
  <c r="CN32" i="49"/>
  <c r="CO32" i="49"/>
  <c r="CZ32" i="49" s="1"/>
  <c r="CP32" i="49"/>
  <c r="DA32" i="49" s="1"/>
  <c r="CR32" i="49"/>
  <c r="CS32" i="49"/>
  <c r="CT32" i="49"/>
  <c r="CV32" i="49"/>
  <c r="CW32" i="49"/>
  <c r="CX32" i="49"/>
  <c r="CY32" i="49"/>
  <c r="AK33" i="49"/>
  <c r="AL33" i="49"/>
  <c r="AM33" i="49"/>
  <c r="AN33" i="49"/>
  <c r="AO33" i="49"/>
  <c r="AP33" i="49"/>
  <c r="AQ33" i="49"/>
  <c r="AR33" i="49"/>
  <c r="AS33" i="49"/>
  <c r="AT33" i="49"/>
  <c r="AX33" i="49"/>
  <c r="I160" i="49" s="1"/>
  <c r="AY33" i="49"/>
  <c r="AZ33" i="49"/>
  <c r="H160" i="49" s="1"/>
  <c r="BA33" i="49"/>
  <c r="BC33" i="49"/>
  <c r="BJ33" i="49"/>
  <c r="BK33" i="49"/>
  <c r="BL33" i="49"/>
  <c r="BM33" i="49"/>
  <c r="BN33" i="49"/>
  <c r="BO33" i="49"/>
  <c r="BP33" i="49"/>
  <c r="BQ33" i="49"/>
  <c r="BR33" i="49"/>
  <c r="BS33" i="49"/>
  <c r="BT33" i="49"/>
  <c r="BV33" i="49"/>
  <c r="BW33" i="49"/>
  <c r="CS33" i="49" s="1"/>
  <c r="BX33" i="49"/>
  <c r="CT33" i="49" s="1"/>
  <c r="BY33" i="49"/>
  <c r="CU33" i="49" s="1"/>
  <c r="BZ33" i="49"/>
  <c r="CV33" i="49" s="1"/>
  <c r="CA33" i="49"/>
  <c r="AD37" i="49" s="1"/>
  <c r="CB33" i="49"/>
  <c r="CX33" i="49" s="1"/>
  <c r="CC33" i="49"/>
  <c r="CD33" i="49"/>
  <c r="CZ33" i="49" s="1"/>
  <c r="CE33" i="49"/>
  <c r="CG33" i="49"/>
  <c r="CR33" i="49" s="1"/>
  <c r="CH33" i="49"/>
  <c r="CI33" i="49"/>
  <c r="CJ33" i="49"/>
  <c r="CK33" i="49"/>
  <c r="CL33" i="49"/>
  <c r="CM33" i="49"/>
  <c r="CN33" i="49"/>
  <c r="CO33" i="49"/>
  <c r="CP33" i="49"/>
  <c r="CY33" i="49"/>
  <c r="DA33" i="49"/>
  <c r="H34" i="49"/>
  <c r="I34" i="49"/>
  <c r="J34" i="49"/>
  <c r="K34" i="49"/>
  <c r="L34" i="49"/>
  <c r="M34" i="49"/>
  <c r="N34" i="49"/>
  <c r="O34" i="49"/>
  <c r="P34" i="49"/>
  <c r="Q34" i="49"/>
  <c r="R34" i="49"/>
  <c r="Y34" i="49"/>
  <c r="Z34" i="49"/>
  <c r="AA34" i="49"/>
  <c r="AB34" i="49"/>
  <c r="AC34" i="49"/>
  <c r="AD34" i="49"/>
  <c r="AE34" i="49"/>
  <c r="AF34" i="49"/>
  <c r="AG34" i="49"/>
  <c r="AH34" i="49"/>
  <c r="BV34" i="49"/>
  <c r="H35" i="49"/>
  <c r="I35" i="49"/>
  <c r="J35" i="49"/>
  <c r="K35" i="49"/>
  <c r="L35" i="49"/>
  <c r="M35" i="49"/>
  <c r="N35" i="49"/>
  <c r="O35" i="49"/>
  <c r="P35" i="49"/>
  <c r="Q35" i="49"/>
  <c r="R35" i="49"/>
  <c r="Y35" i="49"/>
  <c r="Z35" i="49"/>
  <c r="AA35" i="49"/>
  <c r="AB35" i="49"/>
  <c r="AC35" i="49"/>
  <c r="AD35" i="49"/>
  <c r="AE35" i="49"/>
  <c r="AF35" i="49"/>
  <c r="AG35" i="49"/>
  <c r="AH35" i="49"/>
  <c r="BT35" i="49"/>
  <c r="H36" i="49"/>
  <c r="I36" i="49"/>
  <c r="J36" i="49"/>
  <c r="K36" i="49"/>
  <c r="L36" i="49"/>
  <c r="M36" i="49"/>
  <c r="N36" i="49"/>
  <c r="O36" i="49"/>
  <c r="P36" i="49"/>
  <c r="Q36" i="49"/>
  <c r="Y36" i="49"/>
  <c r="Z36" i="49"/>
  <c r="AA36" i="49"/>
  <c r="AB36" i="49"/>
  <c r="AC36" i="49"/>
  <c r="AD36" i="49"/>
  <c r="AE36" i="49"/>
  <c r="AF36" i="49"/>
  <c r="AG36" i="49"/>
  <c r="AH36" i="49"/>
  <c r="CW36" i="49"/>
  <c r="CW39" i="49" s="1"/>
  <c r="K37" i="49"/>
  <c r="K39" i="49" s="1"/>
  <c r="L37" i="49"/>
  <c r="L39" i="49" s="1"/>
  <c r="K38" i="49"/>
  <c r="BJ40" i="49"/>
  <c r="W108" i="49" s="1"/>
  <c r="F100" i="49" s="1"/>
  <c r="BK40" i="49"/>
  <c r="W109" i="49" s="1"/>
  <c r="G100" i="49" s="1"/>
  <c r="BL40" i="49"/>
  <c r="W110" i="49" s="1"/>
  <c r="H100" i="49" s="1"/>
  <c r="CC40" i="49"/>
  <c r="CD40" i="49"/>
  <c r="V117" i="49" s="1"/>
  <c r="CE40" i="49"/>
  <c r="V118" i="49" s="1"/>
  <c r="I41" i="49"/>
  <c r="J41" i="49"/>
  <c r="K41" i="49"/>
  <c r="L41" i="49"/>
  <c r="M41" i="49"/>
  <c r="N41" i="49"/>
  <c r="O41" i="49"/>
  <c r="P41" i="49"/>
  <c r="Q41" i="49"/>
  <c r="R41" i="49"/>
  <c r="K135" i="48"/>
  <c r="I140" i="48"/>
  <c r="K140" i="48"/>
  <c r="I141" i="48"/>
  <c r="K141" i="48"/>
  <c r="K144" i="48"/>
  <c r="I147" i="48"/>
  <c r="K147" i="48"/>
  <c r="I151" i="48"/>
  <c r="K160" i="48"/>
  <c r="U117" i="48"/>
  <c r="B65" i="48"/>
  <c r="B66" i="48"/>
  <c r="B67" i="48"/>
  <c r="AN3" i="48"/>
  <c r="AO3" i="48"/>
  <c r="AP3" i="48"/>
  <c r="AQ3" i="48"/>
  <c r="AR3" i="48"/>
  <c r="AS3" i="48"/>
  <c r="AT3" i="48"/>
  <c r="AX3" i="48"/>
  <c r="I133" i="48" s="1"/>
  <c r="AZ3" i="48"/>
  <c r="H133" i="48" s="1"/>
  <c r="BC3" i="48"/>
  <c r="K133" i="48" s="1"/>
  <c r="BJ3" i="48"/>
  <c r="BK3" i="48"/>
  <c r="AK3" i="48" s="1"/>
  <c r="BL3" i="48"/>
  <c r="CH3" i="48" s="1"/>
  <c r="CS3" i="48" s="1"/>
  <c r="BM3" i="48"/>
  <c r="CI3" i="48" s="1"/>
  <c r="CT3" i="48" s="1"/>
  <c r="BN3" i="48"/>
  <c r="BO3" i="48"/>
  <c r="BP3" i="48"/>
  <c r="BQ3" i="48"/>
  <c r="BQ38" i="48" s="1"/>
  <c r="S115" i="48" s="1"/>
  <c r="BR3" i="48"/>
  <c r="BS3" i="48"/>
  <c r="BT3" i="48"/>
  <c r="BV3" i="48"/>
  <c r="BW3" i="48"/>
  <c r="BX3" i="48"/>
  <c r="BY3" i="48"/>
  <c r="BZ3" i="48"/>
  <c r="CA3" i="48"/>
  <c r="CB3" i="48"/>
  <c r="CX3" i="48" s="1"/>
  <c r="CC3" i="48"/>
  <c r="CD3" i="48"/>
  <c r="CD38" i="48" s="1"/>
  <c r="R117" i="48" s="1"/>
  <c r="CE3" i="48"/>
  <c r="CJ3" i="48"/>
  <c r="CU3" i="48" s="1"/>
  <c r="CK3" i="48"/>
  <c r="CV3" i="48" s="1"/>
  <c r="CL3" i="48"/>
  <c r="CM3" i="48"/>
  <c r="CN3" i="48"/>
  <c r="CO3" i="48"/>
  <c r="CP3" i="48"/>
  <c r="DA3" i="48"/>
  <c r="AL4" i="48"/>
  <c r="AM4" i="48"/>
  <c r="AN4" i="48"/>
  <c r="AO4" i="48"/>
  <c r="AP4" i="48"/>
  <c r="AQ4" i="48"/>
  <c r="AR4" i="48"/>
  <c r="AS4" i="48"/>
  <c r="AT4" i="48"/>
  <c r="AX4" i="48"/>
  <c r="AY4" i="48" s="1"/>
  <c r="AZ4" i="48"/>
  <c r="H134" i="48" s="1"/>
  <c r="BA4" i="48"/>
  <c r="BC4" i="48"/>
  <c r="K134" i="48" s="1"/>
  <c r="BJ4" i="48"/>
  <c r="BK4" i="48"/>
  <c r="AK4" i="48" s="1"/>
  <c r="BL4" i="48"/>
  <c r="BM4" i="48"/>
  <c r="BN4" i="48"/>
  <c r="BN38" i="48" s="1"/>
  <c r="S112" i="48" s="1"/>
  <c r="J96" i="48" s="1"/>
  <c r="BO4" i="48"/>
  <c r="BO36" i="48" s="1"/>
  <c r="BP4" i="48"/>
  <c r="BP36" i="48" s="1"/>
  <c r="BQ4" i="48"/>
  <c r="BQ36" i="48" s="1"/>
  <c r="BR4" i="48"/>
  <c r="BR36" i="48" s="1"/>
  <c r="BS4" i="48"/>
  <c r="BS36" i="48" s="1"/>
  <c r="BT4" i="48"/>
  <c r="BT38" i="48" s="1"/>
  <c r="S118" i="48" s="1"/>
  <c r="BV4" i="48"/>
  <c r="BW4" i="48"/>
  <c r="BX4" i="48"/>
  <c r="BY4" i="48"/>
  <c r="BZ4" i="48"/>
  <c r="CA4" i="48"/>
  <c r="CB4" i="48"/>
  <c r="CC4" i="48"/>
  <c r="CD4" i="48"/>
  <c r="CE4" i="48"/>
  <c r="CG4" i="48"/>
  <c r="CR4" i="48" s="1"/>
  <c r="CH4" i="48"/>
  <c r="CS4" i="48" s="1"/>
  <c r="CI4" i="48"/>
  <c r="CT4" i="48" s="1"/>
  <c r="CJ4" i="48"/>
  <c r="CU4" i="48" s="1"/>
  <c r="CK4" i="48"/>
  <c r="CV4" i="48" s="1"/>
  <c r="CL4" i="48"/>
  <c r="CW4" i="48" s="1"/>
  <c r="CM4" i="48"/>
  <c r="CX4" i="48" s="1"/>
  <c r="CN4" i="48"/>
  <c r="CY4" i="48" s="1"/>
  <c r="CO4" i="48"/>
  <c r="CP4" i="48"/>
  <c r="AK5" i="48"/>
  <c r="AL5" i="48"/>
  <c r="AM5" i="48"/>
  <c r="AN5" i="48"/>
  <c r="AO5" i="48"/>
  <c r="AP5" i="48"/>
  <c r="AQ5" i="48"/>
  <c r="AR5" i="48"/>
  <c r="AS5" i="48"/>
  <c r="AT5" i="48"/>
  <c r="AX5" i="48"/>
  <c r="I135" i="48" s="1"/>
  <c r="AZ5" i="48"/>
  <c r="BA5" i="48" s="1"/>
  <c r="BC5" i="48"/>
  <c r="BJ5" i="48"/>
  <c r="CG5" i="48" s="1"/>
  <c r="CR5" i="48" s="1"/>
  <c r="BK5" i="48"/>
  <c r="BL5" i="48"/>
  <c r="BM5" i="48"/>
  <c r="CI5" i="48" s="1"/>
  <c r="BN5" i="48"/>
  <c r="BO5" i="48"/>
  <c r="BP5" i="48"/>
  <c r="BQ5" i="48"/>
  <c r="BR5" i="48"/>
  <c r="BS5" i="48"/>
  <c r="BT5" i="48"/>
  <c r="BV5" i="48"/>
  <c r="BW5" i="48"/>
  <c r="BX5" i="48"/>
  <c r="BY5" i="48"/>
  <c r="CU5" i="48" s="1"/>
  <c r="BZ5" i="48"/>
  <c r="CV5" i="48" s="1"/>
  <c r="CA5" i="48"/>
  <c r="CB5" i="48"/>
  <c r="CC5" i="48"/>
  <c r="CD5" i="48"/>
  <c r="CE5" i="48"/>
  <c r="CH5" i="48"/>
  <c r="CJ5" i="48"/>
  <c r="CK5" i="48"/>
  <c r="CL5" i="48"/>
  <c r="CW5" i="48" s="1"/>
  <c r="CM5" i="48"/>
  <c r="CX5" i="48" s="1"/>
  <c r="CN5" i="48"/>
  <c r="CY5" i="48" s="1"/>
  <c r="CO5" i="48"/>
  <c r="CZ5" i="48" s="1"/>
  <c r="CP5" i="48"/>
  <c r="DA5" i="48" s="1"/>
  <c r="CS5" i="48"/>
  <c r="AK6" i="48"/>
  <c r="AL6" i="48"/>
  <c r="AN6" i="48"/>
  <c r="AO6" i="48"/>
  <c r="AP6" i="48"/>
  <c r="AQ6" i="48"/>
  <c r="AR6" i="48"/>
  <c r="AS6" i="48"/>
  <c r="AT6" i="48"/>
  <c r="AX6" i="48"/>
  <c r="AY6" i="48" s="1"/>
  <c r="AZ6" i="48"/>
  <c r="H136" i="48" s="1"/>
  <c r="BA6" i="48"/>
  <c r="BC6" i="48"/>
  <c r="K136" i="48" s="1"/>
  <c r="BJ6" i="48"/>
  <c r="BK6" i="48"/>
  <c r="CG6" i="48" s="1"/>
  <c r="CR6" i="48" s="1"/>
  <c r="BL6" i="48"/>
  <c r="CH6" i="48" s="1"/>
  <c r="BM6" i="48"/>
  <c r="AM6" i="48" s="1"/>
  <c r="BN6" i="48"/>
  <c r="BO6" i="48"/>
  <c r="BP6" i="48"/>
  <c r="BQ6" i="48"/>
  <c r="BR6" i="48"/>
  <c r="BS6" i="48"/>
  <c r="BT6" i="48"/>
  <c r="BV6" i="48"/>
  <c r="BW6" i="48"/>
  <c r="BX6" i="48"/>
  <c r="BY6" i="48"/>
  <c r="BZ6" i="48"/>
  <c r="CA6" i="48"/>
  <c r="CB6" i="48"/>
  <c r="CC6" i="48"/>
  <c r="CD6" i="48"/>
  <c r="CE6" i="48"/>
  <c r="CJ6" i="48"/>
  <c r="CU6" i="48" s="1"/>
  <c r="CK6" i="48"/>
  <c r="CV6" i="48" s="1"/>
  <c r="CL6" i="48"/>
  <c r="CW6" i="48" s="1"/>
  <c r="CM6" i="48"/>
  <c r="CN6" i="48"/>
  <c r="CO6" i="48"/>
  <c r="CZ6" i="48" s="1"/>
  <c r="CP6" i="48"/>
  <c r="DA6" i="48" s="1"/>
  <c r="CX6" i="48"/>
  <c r="CY6" i="48"/>
  <c r="AK7" i="48"/>
  <c r="AM7" i="48"/>
  <c r="AN7" i="48"/>
  <c r="AO7" i="48"/>
  <c r="AP7" i="48"/>
  <c r="AQ7" i="48"/>
  <c r="AR7" i="48"/>
  <c r="AS7" i="48"/>
  <c r="AT7" i="48"/>
  <c r="AX7" i="48"/>
  <c r="I137" i="48" s="1"/>
  <c r="AY7" i="48"/>
  <c r="AZ7" i="48"/>
  <c r="H137" i="48" s="1"/>
  <c r="BC7" i="48"/>
  <c r="K137" i="48" s="1"/>
  <c r="BJ7" i="48"/>
  <c r="CG7" i="48" s="1"/>
  <c r="BK7" i="48"/>
  <c r="BL7" i="48"/>
  <c r="CI7" i="48" s="1"/>
  <c r="BM7" i="48"/>
  <c r="BN7" i="48"/>
  <c r="BO7" i="48"/>
  <c r="BP7" i="48"/>
  <c r="BQ7" i="48"/>
  <c r="BR7" i="48"/>
  <c r="BS7" i="48"/>
  <c r="BT7" i="48"/>
  <c r="BV7" i="48"/>
  <c r="BW7" i="48"/>
  <c r="CS7" i="48" s="1"/>
  <c r="BX7" i="48"/>
  <c r="BY7" i="48"/>
  <c r="CU7" i="48" s="1"/>
  <c r="BZ7" i="48"/>
  <c r="CA7" i="48"/>
  <c r="CB7" i="48"/>
  <c r="CX7" i="48" s="1"/>
  <c r="CC7" i="48"/>
  <c r="CD7" i="48"/>
  <c r="CE7" i="48"/>
  <c r="CH7" i="48"/>
  <c r="CJ7" i="48"/>
  <c r="CK7" i="48"/>
  <c r="CL7" i="48"/>
  <c r="CM7" i="48"/>
  <c r="CN7" i="48"/>
  <c r="CO7" i="48"/>
  <c r="CZ7" i="48" s="1"/>
  <c r="CP7" i="48"/>
  <c r="CY7" i="48"/>
  <c r="DA7" i="48"/>
  <c r="AK8" i="48"/>
  <c r="AL8" i="48"/>
  <c r="AM8" i="48"/>
  <c r="AN8" i="48"/>
  <c r="AO8" i="48"/>
  <c r="BB8" i="48" s="1"/>
  <c r="J138" i="48" s="1"/>
  <c r="AP8" i="48"/>
  <c r="AQ8" i="48"/>
  <c r="AR8" i="48"/>
  <c r="AS8" i="48"/>
  <c r="AT8" i="48"/>
  <c r="AX8" i="48"/>
  <c r="I138" i="48" s="1"/>
  <c r="AZ8" i="48"/>
  <c r="H138" i="48" s="1"/>
  <c r="BA8" i="48"/>
  <c r="BC8" i="48"/>
  <c r="K138" i="48" s="1"/>
  <c r="BJ8" i="48"/>
  <c r="BK8" i="48"/>
  <c r="CG8" i="48" s="1"/>
  <c r="BL8" i="48"/>
  <c r="CH8" i="48" s="1"/>
  <c r="BM8" i="48"/>
  <c r="CI8" i="48" s="1"/>
  <c r="CT8" i="48" s="1"/>
  <c r="BN8" i="48"/>
  <c r="BO8" i="48"/>
  <c r="BP8" i="48"/>
  <c r="BQ8" i="48"/>
  <c r="BR8" i="48"/>
  <c r="BS8" i="48"/>
  <c r="BT8" i="48"/>
  <c r="BV8" i="48"/>
  <c r="BW8" i="48"/>
  <c r="BX8" i="48"/>
  <c r="BY8" i="48"/>
  <c r="BZ8" i="48"/>
  <c r="CA8" i="48"/>
  <c r="CB8" i="48"/>
  <c r="CX8" i="48" s="1"/>
  <c r="CC8" i="48"/>
  <c r="CD8" i="48"/>
  <c r="CE8" i="48"/>
  <c r="CJ8" i="48"/>
  <c r="CU8" i="48" s="1"/>
  <c r="CK8" i="48"/>
  <c r="CL8" i="48"/>
  <c r="CM8" i="48"/>
  <c r="CN8" i="48"/>
  <c r="CO8" i="48"/>
  <c r="CP8" i="48"/>
  <c r="AX9" i="48"/>
  <c r="AY9" i="48" s="1"/>
  <c r="AZ9" i="48"/>
  <c r="BA9" i="48" s="1"/>
  <c r="BB9" i="48"/>
  <c r="BC9" i="48"/>
  <c r="BJ9" i="48"/>
  <c r="BK9" i="48"/>
  <c r="BL9" i="48"/>
  <c r="BM9" i="48"/>
  <c r="BN9" i="48"/>
  <c r="BO9" i="48"/>
  <c r="BP9" i="48"/>
  <c r="BQ9" i="48"/>
  <c r="BR9" i="48"/>
  <c r="BS9" i="48"/>
  <c r="BT9" i="48"/>
  <c r="BV9" i="48"/>
  <c r="CH9" i="48" s="1"/>
  <c r="CS9" i="48" s="1"/>
  <c r="BW9" i="48"/>
  <c r="CI9" i="48" s="1"/>
  <c r="CT9" i="48" s="1"/>
  <c r="BX9" i="48"/>
  <c r="BY9" i="48"/>
  <c r="CU9" i="48" s="1"/>
  <c r="BZ9" i="48"/>
  <c r="CV9" i="48" s="1"/>
  <c r="CA9" i="48"/>
  <c r="CB9" i="48"/>
  <c r="CC9" i="48"/>
  <c r="CD9" i="48"/>
  <c r="CE9" i="48"/>
  <c r="CJ9" i="48"/>
  <c r="CK9" i="48"/>
  <c r="CL9" i="48"/>
  <c r="CM9" i="48"/>
  <c r="CN9" i="48"/>
  <c r="CY9" i="48" s="1"/>
  <c r="CO9" i="48"/>
  <c r="CZ9" i="48" s="1"/>
  <c r="CP9" i="48"/>
  <c r="CW9" i="48"/>
  <c r="CX9" i="48"/>
  <c r="AX10" i="48"/>
  <c r="AY10" i="48" s="1"/>
  <c r="AZ10" i="48"/>
  <c r="BA10" i="48" s="1"/>
  <c r="BB10" i="48"/>
  <c r="BC10" i="48"/>
  <c r="BJ10" i="48"/>
  <c r="BK10" i="48"/>
  <c r="BL10" i="48"/>
  <c r="BM10" i="48"/>
  <c r="BN10" i="48"/>
  <c r="BO10" i="48"/>
  <c r="BP10" i="48"/>
  <c r="BQ10" i="48"/>
  <c r="BR10" i="48"/>
  <c r="BS10" i="48"/>
  <c r="BT10" i="48"/>
  <c r="BV10" i="48"/>
  <c r="CH10" i="48" s="1"/>
  <c r="BW10" i="48"/>
  <c r="CI10" i="48" s="1"/>
  <c r="BX10" i="48"/>
  <c r="BY10" i="48"/>
  <c r="BZ10" i="48"/>
  <c r="CA10" i="48"/>
  <c r="CB10" i="48"/>
  <c r="CC10" i="48"/>
  <c r="CD10" i="48"/>
  <c r="CE10" i="48"/>
  <c r="CJ10" i="48"/>
  <c r="CK10" i="48"/>
  <c r="CL10" i="48"/>
  <c r="CW10" i="48" s="1"/>
  <c r="CM10" i="48"/>
  <c r="CX10" i="48" s="1"/>
  <c r="CN10" i="48"/>
  <c r="CO10" i="48"/>
  <c r="CP10" i="48"/>
  <c r="DA10" i="48" s="1"/>
  <c r="CY10" i="48"/>
  <c r="AX11" i="48"/>
  <c r="AY11" i="48" s="1"/>
  <c r="AZ11" i="48"/>
  <c r="BA11" i="48" s="1"/>
  <c r="BB11" i="48"/>
  <c r="BC11" i="48"/>
  <c r="BJ11" i="48"/>
  <c r="BK11" i="48"/>
  <c r="BL11" i="48"/>
  <c r="BM11" i="48"/>
  <c r="BN11" i="48"/>
  <c r="BO11" i="48"/>
  <c r="BP11" i="48"/>
  <c r="BQ11" i="48"/>
  <c r="BR11" i="48"/>
  <c r="BS11" i="48"/>
  <c r="BT11" i="48"/>
  <c r="BV11" i="48"/>
  <c r="BW11" i="48"/>
  <c r="CI11" i="48" s="1"/>
  <c r="CT11" i="48" s="1"/>
  <c r="BX11" i="48"/>
  <c r="BY11" i="48"/>
  <c r="CU11" i="48" s="1"/>
  <c r="BZ11" i="48"/>
  <c r="CV11" i="48" s="1"/>
  <c r="CA11" i="48"/>
  <c r="CB11" i="48"/>
  <c r="CC11" i="48"/>
  <c r="CD11" i="48"/>
  <c r="CZ11" i="48" s="1"/>
  <c r="CE11" i="48"/>
  <c r="DA11" i="48" s="1"/>
  <c r="CJ11" i="48"/>
  <c r="CK11" i="48"/>
  <c r="CL11" i="48"/>
  <c r="CM11" i="48"/>
  <c r="CN11" i="48"/>
  <c r="CO11" i="48"/>
  <c r="CP11" i="48"/>
  <c r="CW11" i="48"/>
  <c r="CX11" i="48"/>
  <c r="CY11" i="48"/>
  <c r="AK12" i="48"/>
  <c r="AL12" i="48"/>
  <c r="AM12" i="48"/>
  <c r="AN12" i="48"/>
  <c r="AO12" i="48"/>
  <c r="BB12" i="48" s="1"/>
  <c r="J139" i="48" s="1"/>
  <c r="AP12" i="48"/>
  <c r="AQ12" i="48"/>
  <c r="AR12" i="48"/>
  <c r="AS12" i="48"/>
  <c r="AT12" i="48"/>
  <c r="AX12" i="48"/>
  <c r="AZ12" i="48"/>
  <c r="H139" i="48" s="1"/>
  <c r="BC12" i="48"/>
  <c r="K139" i="48" s="1"/>
  <c r="BJ12" i="48"/>
  <c r="BK12" i="48"/>
  <c r="BL12" i="48"/>
  <c r="BM12" i="48"/>
  <c r="BN12" i="48"/>
  <c r="BO12" i="48"/>
  <c r="BP12" i="48"/>
  <c r="BQ12" i="48"/>
  <c r="BR12" i="48"/>
  <c r="BS12" i="48"/>
  <c r="BT12" i="48"/>
  <c r="BV12" i="48"/>
  <c r="BW12" i="48"/>
  <c r="BX12" i="48"/>
  <c r="BY12" i="48"/>
  <c r="BZ12" i="48"/>
  <c r="CA12" i="48"/>
  <c r="CB12" i="48"/>
  <c r="CX12" i="48" s="1"/>
  <c r="CC12" i="48"/>
  <c r="CY12" i="48" s="1"/>
  <c r="CD12" i="48"/>
  <c r="CZ12" i="48" s="1"/>
  <c r="CE12" i="48"/>
  <c r="DA12" i="48" s="1"/>
  <c r="CG12" i="48"/>
  <c r="CH12" i="48"/>
  <c r="CS12" i="48" s="1"/>
  <c r="CI12" i="48"/>
  <c r="CJ12" i="48"/>
  <c r="CK12" i="48"/>
  <c r="CV12" i="48" s="1"/>
  <c r="CL12" i="48"/>
  <c r="CW12" i="48" s="1"/>
  <c r="CM12" i="48"/>
  <c r="CN12" i="48"/>
  <c r="CO12" i="48"/>
  <c r="CP12" i="48"/>
  <c r="AK13" i="48"/>
  <c r="AL13" i="48"/>
  <c r="AM13" i="48"/>
  <c r="AN13" i="48"/>
  <c r="AO13" i="48"/>
  <c r="AP13" i="48"/>
  <c r="AQ13" i="48"/>
  <c r="AR13" i="48"/>
  <c r="AS13" i="48"/>
  <c r="AT13" i="48"/>
  <c r="AX13" i="48"/>
  <c r="AY13" i="48" s="1"/>
  <c r="AZ13" i="48"/>
  <c r="H140" i="48" s="1"/>
  <c r="BC13" i="48"/>
  <c r="BJ13" i="48"/>
  <c r="BK13" i="48"/>
  <c r="CG13" i="48" s="1"/>
  <c r="BL13" i="48"/>
  <c r="BM13" i="48"/>
  <c r="CI13" i="48" s="1"/>
  <c r="CT13" i="48" s="1"/>
  <c r="BN13" i="48"/>
  <c r="BO13" i="48"/>
  <c r="BO39" i="48" s="1"/>
  <c r="U113" i="48" s="1"/>
  <c r="K98" i="48" s="1"/>
  <c r="BP13" i="48"/>
  <c r="BP39" i="48" s="1"/>
  <c r="U114" i="48" s="1"/>
  <c r="BQ13" i="48"/>
  <c r="BR13" i="48"/>
  <c r="BS13" i="48"/>
  <c r="BS39" i="48" s="1"/>
  <c r="BT13" i="48"/>
  <c r="BV13" i="48"/>
  <c r="BW13" i="48"/>
  <c r="BX13" i="48"/>
  <c r="BY13" i="48"/>
  <c r="BZ13" i="48"/>
  <c r="CA13" i="48"/>
  <c r="CB13" i="48"/>
  <c r="CC13" i="48"/>
  <c r="CD13" i="48"/>
  <c r="CE13" i="48"/>
  <c r="DA13" i="48" s="1"/>
  <c r="CJ13" i="48"/>
  <c r="CU13" i="48" s="1"/>
  <c r="CK13" i="48"/>
  <c r="CV13" i="48" s="1"/>
  <c r="CL13" i="48"/>
  <c r="CW13" i="48" s="1"/>
  <c r="CM13" i="48"/>
  <c r="CN13" i="48"/>
  <c r="CO13" i="48"/>
  <c r="CZ13" i="48" s="1"/>
  <c r="CP13" i="48"/>
  <c r="CX13" i="48"/>
  <c r="AK14" i="48"/>
  <c r="AL14" i="48"/>
  <c r="AN14" i="48"/>
  <c r="AO14" i="48"/>
  <c r="AP14" i="48"/>
  <c r="AQ14" i="48"/>
  <c r="AR14" i="48"/>
  <c r="AS14" i="48"/>
  <c r="AT14" i="48"/>
  <c r="AX14" i="48"/>
  <c r="AY14" i="48" s="1"/>
  <c r="AZ14" i="48"/>
  <c r="BA14" i="48" s="1"/>
  <c r="BC14" i="48"/>
  <c r="BJ14" i="48"/>
  <c r="BK14" i="48"/>
  <c r="BL14" i="48"/>
  <c r="CH14" i="48" s="1"/>
  <c r="CS14" i="48" s="1"/>
  <c r="BM14" i="48"/>
  <c r="AM14" i="48" s="1"/>
  <c r="BN14" i="48"/>
  <c r="BO14" i="48"/>
  <c r="BP14" i="48"/>
  <c r="BQ14" i="48"/>
  <c r="BR14" i="48"/>
  <c r="BS14" i="48"/>
  <c r="BT14" i="48"/>
  <c r="BV14" i="48"/>
  <c r="BW14" i="48"/>
  <c r="BX14" i="48"/>
  <c r="BY14" i="48"/>
  <c r="BZ14" i="48"/>
  <c r="CA14" i="48"/>
  <c r="CB14" i="48"/>
  <c r="CC14" i="48"/>
  <c r="CD14" i="48"/>
  <c r="CE14" i="48"/>
  <c r="DA14" i="48" s="1"/>
  <c r="CG14" i="48"/>
  <c r="CI14" i="48"/>
  <c r="CT14" i="48" s="1"/>
  <c r="CJ14" i="48"/>
  <c r="CK14" i="48"/>
  <c r="CL14" i="48"/>
  <c r="CW14" i="48" s="1"/>
  <c r="CM14" i="48"/>
  <c r="CX14" i="48" s="1"/>
  <c r="CN14" i="48"/>
  <c r="CY14" i="48" s="1"/>
  <c r="CO14" i="48"/>
  <c r="CZ14" i="48" s="1"/>
  <c r="CP14" i="48"/>
  <c r="AN15" i="48"/>
  <c r="AO15" i="48"/>
  <c r="AP15" i="48"/>
  <c r="AQ15" i="48"/>
  <c r="AR15" i="48"/>
  <c r="AS15" i="48"/>
  <c r="AT15" i="48"/>
  <c r="AX15" i="48"/>
  <c r="AZ15" i="48"/>
  <c r="BA15" i="48" s="1"/>
  <c r="BC15" i="48"/>
  <c r="K142" i="48" s="1"/>
  <c r="BJ15" i="48"/>
  <c r="BK15" i="48"/>
  <c r="AK15" i="48" s="1"/>
  <c r="BL15" i="48"/>
  <c r="AL15" i="48" s="1"/>
  <c r="BM15" i="48"/>
  <c r="AM15" i="48" s="1"/>
  <c r="BN15" i="48"/>
  <c r="BO15" i="48"/>
  <c r="BP15" i="48"/>
  <c r="BQ15" i="48"/>
  <c r="BR15" i="48"/>
  <c r="BS15" i="48"/>
  <c r="BT15" i="48"/>
  <c r="BV15" i="48"/>
  <c r="BW15" i="48"/>
  <c r="BX15" i="48"/>
  <c r="BY15" i="48"/>
  <c r="BZ15" i="48"/>
  <c r="CA15" i="48"/>
  <c r="CB15" i="48"/>
  <c r="CC15" i="48"/>
  <c r="CD15" i="48"/>
  <c r="CE15" i="48"/>
  <c r="CH15" i="48"/>
  <c r="CJ15" i="48"/>
  <c r="CU15" i="48" s="1"/>
  <c r="CK15" i="48"/>
  <c r="CL15" i="48"/>
  <c r="CW15" i="48" s="1"/>
  <c r="CM15" i="48"/>
  <c r="CX15" i="48" s="1"/>
  <c r="CN15" i="48"/>
  <c r="CY15" i="48" s="1"/>
  <c r="CO15" i="48"/>
  <c r="CZ15" i="48" s="1"/>
  <c r="CP15" i="48"/>
  <c r="DA15" i="48" s="1"/>
  <c r="AK16" i="48"/>
  <c r="AL16" i="48"/>
  <c r="BB16" i="48" s="1"/>
  <c r="J143" i="48" s="1"/>
  <c r="AM16" i="48"/>
  <c r="AN16" i="48"/>
  <c r="AO16" i="48"/>
  <c r="AP16" i="48"/>
  <c r="AQ16" i="48"/>
  <c r="AR16" i="48"/>
  <c r="AS16" i="48"/>
  <c r="AT16" i="48"/>
  <c r="AX16" i="48"/>
  <c r="I143" i="48" s="1"/>
  <c r="AY16" i="48"/>
  <c r="AZ16" i="48"/>
  <c r="H143" i="48" s="1"/>
  <c r="BA16" i="48"/>
  <c r="BC16" i="48"/>
  <c r="K143" i="48" s="1"/>
  <c r="BJ16" i="48"/>
  <c r="BK16" i="48"/>
  <c r="BL16" i="48"/>
  <c r="CI16" i="48" s="1"/>
  <c r="BM16" i="48"/>
  <c r="BN16" i="48"/>
  <c r="BO16" i="48"/>
  <c r="BP16" i="48"/>
  <c r="BQ16" i="48"/>
  <c r="BR16" i="48"/>
  <c r="BS16" i="48"/>
  <c r="BT16" i="48"/>
  <c r="BV16" i="48"/>
  <c r="BW16" i="48"/>
  <c r="BX16" i="48"/>
  <c r="BY16" i="48"/>
  <c r="BZ16" i="48"/>
  <c r="CV16" i="48" s="1"/>
  <c r="CA16" i="48"/>
  <c r="CB16" i="48"/>
  <c r="CC16" i="48"/>
  <c r="CY16" i="48" s="1"/>
  <c r="CD16" i="48"/>
  <c r="CE16" i="48"/>
  <c r="CG16" i="48"/>
  <c r="CR16" i="48" s="1"/>
  <c r="CH16" i="48"/>
  <c r="CS16" i="48" s="1"/>
  <c r="CJ16" i="48"/>
  <c r="CU16" i="48" s="1"/>
  <c r="CK16" i="48"/>
  <c r="CL16" i="48"/>
  <c r="CM16" i="48"/>
  <c r="CN16" i="48"/>
  <c r="CO16" i="48"/>
  <c r="CZ16" i="48" s="1"/>
  <c r="CP16" i="48"/>
  <c r="DA16" i="48" s="1"/>
  <c r="CW16" i="48"/>
  <c r="CX16" i="48"/>
  <c r="AK17" i="48"/>
  <c r="AL17" i="48"/>
  <c r="AM17" i="48"/>
  <c r="AN17" i="48"/>
  <c r="AO17" i="48"/>
  <c r="AP17" i="48"/>
  <c r="AQ17" i="48"/>
  <c r="AR17" i="48"/>
  <c r="AS17" i="48"/>
  <c r="AT17" i="48"/>
  <c r="AX17" i="48"/>
  <c r="I144" i="48" s="1"/>
  <c r="AY17" i="48"/>
  <c r="AZ17" i="48"/>
  <c r="H144" i="48" s="1"/>
  <c r="BC17" i="48"/>
  <c r="BJ17" i="48"/>
  <c r="BK17" i="48"/>
  <c r="CG17" i="48" s="1"/>
  <c r="CR17" i="48" s="1"/>
  <c r="BL17" i="48"/>
  <c r="BM17" i="48"/>
  <c r="CI17" i="48" s="1"/>
  <c r="BN17" i="48"/>
  <c r="BO17" i="48"/>
  <c r="BP17" i="48"/>
  <c r="BQ17" i="48"/>
  <c r="BR17" i="48"/>
  <c r="BS17" i="48"/>
  <c r="BT17" i="48"/>
  <c r="BV17" i="48"/>
  <c r="BW17" i="48"/>
  <c r="BX17" i="48"/>
  <c r="BY17" i="48"/>
  <c r="BZ17" i="48"/>
  <c r="CA17" i="48"/>
  <c r="CB17" i="48"/>
  <c r="CX17" i="48" s="1"/>
  <c r="CC17" i="48"/>
  <c r="CY17" i="48" s="1"/>
  <c r="CD17" i="48"/>
  <c r="CE17" i="48"/>
  <c r="DA17" i="48" s="1"/>
  <c r="CH17" i="48"/>
  <c r="CS17" i="48" s="1"/>
  <c r="CJ17" i="48"/>
  <c r="CK17" i="48"/>
  <c r="CL17" i="48"/>
  <c r="CW17" i="48" s="1"/>
  <c r="CM17" i="48"/>
  <c r="CN17" i="48"/>
  <c r="CO17" i="48"/>
  <c r="CZ17" i="48" s="1"/>
  <c r="CP17" i="48"/>
  <c r="AN18" i="48"/>
  <c r="AO18" i="48"/>
  <c r="AP18" i="48"/>
  <c r="AQ18" i="48"/>
  <c r="AR18" i="48"/>
  <c r="AS18" i="48"/>
  <c r="AT18" i="48"/>
  <c r="AX18" i="48"/>
  <c r="I145" i="48" s="1"/>
  <c r="AY18" i="48"/>
  <c r="AZ18" i="48"/>
  <c r="H145" i="48" s="1"/>
  <c r="BA18" i="48"/>
  <c r="BC18" i="48"/>
  <c r="K145" i="48" s="1"/>
  <c r="BJ18" i="48"/>
  <c r="BK18" i="48"/>
  <c r="AK18" i="48" s="1"/>
  <c r="BL18" i="48"/>
  <c r="AL18" i="48" s="1"/>
  <c r="BM18" i="48"/>
  <c r="AM18" i="48" s="1"/>
  <c r="BN18" i="48"/>
  <c r="BO18" i="48"/>
  <c r="BP18" i="48"/>
  <c r="BQ18" i="48"/>
  <c r="BR18" i="48"/>
  <c r="BS18" i="48"/>
  <c r="BT18" i="48"/>
  <c r="BV18" i="48"/>
  <c r="BW18" i="48"/>
  <c r="BX18" i="48"/>
  <c r="BY18" i="48"/>
  <c r="BZ18" i="48"/>
  <c r="CA18" i="48"/>
  <c r="CB18" i="48"/>
  <c r="CC18" i="48"/>
  <c r="CY18" i="48" s="1"/>
  <c r="CD18" i="48"/>
  <c r="CZ18" i="48" s="1"/>
  <c r="CE18" i="48"/>
  <c r="DA18" i="48" s="1"/>
  <c r="CG18" i="48"/>
  <c r="CR18" i="48" s="1"/>
  <c r="CH18" i="48"/>
  <c r="CI18" i="48"/>
  <c r="CJ18" i="48"/>
  <c r="CK18" i="48"/>
  <c r="CV18" i="48" s="1"/>
  <c r="CL18" i="48"/>
  <c r="CW18" i="48" s="1"/>
  <c r="CM18" i="48"/>
  <c r="CN18" i="48"/>
  <c r="CO18" i="48"/>
  <c r="CP18" i="48"/>
  <c r="CX18" i="48"/>
  <c r="AK19" i="48"/>
  <c r="AL19" i="48"/>
  <c r="AM19" i="48"/>
  <c r="AN19" i="48"/>
  <c r="AO19" i="48"/>
  <c r="BB19" i="48" s="1"/>
  <c r="J146" i="48" s="1"/>
  <c r="AP19" i="48"/>
  <c r="AQ19" i="48"/>
  <c r="AR19" i="48"/>
  <c r="AS19" i="48"/>
  <c r="AT19" i="48"/>
  <c r="AX19" i="48"/>
  <c r="I146" i="48" s="1"/>
  <c r="AY19" i="48"/>
  <c r="AZ19" i="48"/>
  <c r="H146" i="48" s="1"/>
  <c r="BA19" i="48"/>
  <c r="BC19" i="48"/>
  <c r="K146" i="48" s="1"/>
  <c r="BJ19" i="48"/>
  <c r="BK19" i="48"/>
  <c r="BL19" i="48"/>
  <c r="BM19" i="48"/>
  <c r="CI19" i="48" s="1"/>
  <c r="CT19" i="48" s="1"/>
  <c r="BN19" i="48"/>
  <c r="BO19" i="48"/>
  <c r="BP19" i="48"/>
  <c r="BQ19" i="48"/>
  <c r="BR19" i="48"/>
  <c r="BS19" i="48"/>
  <c r="BT19" i="48"/>
  <c r="BV19" i="48"/>
  <c r="BW19" i="48"/>
  <c r="BX19" i="48"/>
  <c r="BY19" i="48"/>
  <c r="BZ19" i="48"/>
  <c r="CA19" i="48"/>
  <c r="CB19" i="48"/>
  <c r="CC19" i="48"/>
  <c r="CY19" i="48" s="1"/>
  <c r="CD19" i="48"/>
  <c r="CZ19" i="48" s="1"/>
  <c r="CE19" i="48"/>
  <c r="CG19" i="48"/>
  <c r="CH19" i="48"/>
  <c r="CJ19" i="48"/>
  <c r="CU19" i="48" s="1"/>
  <c r="CK19" i="48"/>
  <c r="CL19" i="48"/>
  <c r="CW19" i="48" s="1"/>
  <c r="CM19" i="48"/>
  <c r="CX19" i="48" s="1"/>
  <c r="CN19" i="48"/>
  <c r="CO19" i="48"/>
  <c r="CP19" i="48"/>
  <c r="DA19" i="48"/>
  <c r="AK20" i="48"/>
  <c r="AL20" i="48"/>
  <c r="AM20" i="48"/>
  <c r="AN20" i="48"/>
  <c r="AO20" i="48"/>
  <c r="AP20" i="48"/>
  <c r="AQ20" i="48"/>
  <c r="AR20" i="48"/>
  <c r="AS20" i="48"/>
  <c r="AT20" i="48"/>
  <c r="AX20" i="48"/>
  <c r="AY20" i="48"/>
  <c r="AZ20" i="48"/>
  <c r="H147" i="48" s="1"/>
  <c r="BC20" i="48"/>
  <c r="BJ20" i="48"/>
  <c r="BK20" i="48"/>
  <c r="CG20" i="48" s="1"/>
  <c r="CR20" i="48" s="1"/>
  <c r="BL20" i="48"/>
  <c r="BM20" i="48"/>
  <c r="BN20" i="48"/>
  <c r="BO20" i="48"/>
  <c r="BP20" i="48"/>
  <c r="BQ20" i="48"/>
  <c r="BR20" i="48"/>
  <c r="BS20" i="48"/>
  <c r="BT20" i="48"/>
  <c r="BV20" i="48"/>
  <c r="BW20" i="48"/>
  <c r="BX20" i="48"/>
  <c r="BY20" i="48"/>
  <c r="BZ20" i="48"/>
  <c r="CA20" i="48"/>
  <c r="CB20" i="48"/>
  <c r="CC20" i="48"/>
  <c r="CD20" i="48"/>
  <c r="CE20" i="48"/>
  <c r="CH20" i="48"/>
  <c r="CS20" i="48" s="1"/>
  <c r="CI20" i="48"/>
  <c r="CT20" i="48" s="1"/>
  <c r="CJ20" i="48"/>
  <c r="CU20" i="48" s="1"/>
  <c r="CK20" i="48"/>
  <c r="CV20" i="48" s="1"/>
  <c r="CL20" i="48"/>
  <c r="CW20" i="48" s="1"/>
  <c r="CM20" i="48"/>
  <c r="CX20" i="48" s="1"/>
  <c r="CN20" i="48"/>
  <c r="CY20" i="48" s="1"/>
  <c r="CO20" i="48"/>
  <c r="CZ20" i="48" s="1"/>
  <c r="CP20" i="48"/>
  <c r="DA20" i="48" s="1"/>
  <c r="AN21" i="48"/>
  <c r="AO21" i="48"/>
  <c r="AP21" i="48"/>
  <c r="AQ21" i="48"/>
  <c r="AR21" i="48"/>
  <c r="AS21" i="48"/>
  <c r="AT21" i="48"/>
  <c r="AX21" i="48"/>
  <c r="I148" i="48" s="1"/>
  <c r="AZ21" i="48"/>
  <c r="H148" i="48" s="1"/>
  <c r="BA21" i="48"/>
  <c r="BC21" i="48"/>
  <c r="K148" i="48" s="1"/>
  <c r="BJ21" i="48"/>
  <c r="BK21" i="48"/>
  <c r="AK21" i="48" s="1"/>
  <c r="BL21" i="48"/>
  <c r="AL21" i="48" s="1"/>
  <c r="BM21" i="48"/>
  <c r="AM21" i="48" s="1"/>
  <c r="BN21" i="48"/>
  <c r="BO21" i="48"/>
  <c r="BP21" i="48"/>
  <c r="BQ21" i="48"/>
  <c r="BR21" i="48"/>
  <c r="BS21" i="48"/>
  <c r="BT21" i="48"/>
  <c r="BV21" i="48"/>
  <c r="BW21" i="48"/>
  <c r="BX21" i="48"/>
  <c r="BY21" i="48"/>
  <c r="BZ21" i="48"/>
  <c r="CA21" i="48"/>
  <c r="CB21" i="48"/>
  <c r="CC21" i="48"/>
  <c r="CD21" i="48"/>
  <c r="CE21" i="48"/>
  <c r="CH21" i="48"/>
  <c r="CS21" i="48" s="1"/>
  <c r="CI21" i="48"/>
  <c r="CJ21" i="48"/>
  <c r="CK21" i="48"/>
  <c r="CL21" i="48"/>
  <c r="CW21" i="48" s="1"/>
  <c r="CM21" i="48"/>
  <c r="CX21" i="48" s="1"/>
  <c r="CN21" i="48"/>
  <c r="CY21" i="48" s="1"/>
  <c r="CO21" i="48"/>
  <c r="CZ21" i="48" s="1"/>
  <c r="CP21" i="48"/>
  <c r="DA21" i="48" s="1"/>
  <c r="AK22" i="48"/>
  <c r="AL22" i="48"/>
  <c r="AM22" i="48"/>
  <c r="AN22" i="48"/>
  <c r="AO22" i="48"/>
  <c r="AP22" i="48"/>
  <c r="AQ22" i="48"/>
  <c r="AR22" i="48"/>
  <c r="AS22" i="48"/>
  <c r="AT22" i="48"/>
  <c r="AX22" i="48"/>
  <c r="I149" i="48" s="1"/>
  <c r="AZ22" i="48"/>
  <c r="BC22" i="48"/>
  <c r="K149" i="48" s="1"/>
  <c r="BJ22" i="48"/>
  <c r="CG22" i="48" s="1"/>
  <c r="BK22" i="48"/>
  <c r="BL22" i="48"/>
  <c r="BM22" i="48"/>
  <c r="BN22" i="48"/>
  <c r="BO22" i="48"/>
  <c r="BP22" i="48"/>
  <c r="BQ22" i="48"/>
  <c r="BR22" i="48"/>
  <c r="BS22" i="48"/>
  <c r="BT22" i="48"/>
  <c r="BV22" i="48"/>
  <c r="BW22" i="48"/>
  <c r="CS22" i="48" s="1"/>
  <c r="BX22" i="48"/>
  <c r="CT22" i="48" s="1"/>
  <c r="BY22" i="48"/>
  <c r="CU22" i="48" s="1"/>
  <c r="BZ22" i="48"/>
  <c r="CA22" i="48"/>
  <c r="CB22" i="48"/>
  <c r="CC22" i="48"/>
  <c r="CD22" i="48"/>
  <c r="CE22" i="48"/>
  <c r="CH22" i="48"/>
  <c r="CI22" i="48"/>
  <c r="CJ22" i="48"/>
  <c r="CK22" i="48"/>
  <c r="CL22" i="48"/>
  <c r="CW22" i="48" s="1"/>
  <c r="CM22" i="48"/>
  <c r="CX22" i="48" s="1"/>
  <c r="CN22" i="48"/>
  <c r="CY22" i="48" s="1"/>
  <c r="CO22" i="48"/>
  <c r="CZ22" i="48" s="1"/>
  <c r="CP22" i="48"/>
  <c r="DA22" i="48" s="1"/>
  <c r="CV22" i="48"/>
  <c r="AK23" i="48"/>
  <c r="AL23" i="48"/>
  <c r="BB23" i="48" s="1"/>
  <c r="J150" i="48" s="1"/>
  <c r="AM23" i="48"/>
  <c r="AN23" i="48"/>
  <c r="AO23" i="48"/>
  <c r="AP23" i="48"/>
  <c r="AQ23" i="48"/>
  <c r="AR23" i="48"/>
  <c r="AS23" i="48"/>
  <c r="AT23" i="48"/>
  <c r="AX23" i="48"/>
  <c r="I150" i="48" s="1"/>
  <c r="AZ23" i="48"/>
  <c r="H150" i="48" s="1"/>
  <c r="BC23" i="48"/>
  <c r="K150" i="48" s="1"/>
  <c r="BJ23" i="48"/>
  <c r="CG23" i="48" s="1"/>
  <c r="BK23" i="48"/>
  <c r="BL23" i="48"/>
  <c r="CH23" i="48" s="1"/>
  <c r="CS23" i="48" s="1"/>
  <c r="BM23" i="48"/>
  <c r="CI23" i="48" s="1"/>
  <c r="CT23" i="48" s="1"/>
  <c r="BN23" i="48"/>
  <c r="BO23" i="48"/>
  <c r="BP23" i="48"/>
  <c r="BQ23" i="48"/>
  <c r="BR23" i="48"/>
  <c r="BS23" i="48"/>
  <c r="BT23" i="48"/>
  <c r="BV23" i="48"/>
  <c r="BW23" i="48"/>
  <c r="BX23" i="48"/>
  <c r="BY23" i="48"/>
  <c r="BZ23" i="48"/>
  <c r="CA23" i="48"/>
  <c r="CB23" i="48"/>
  <c r="CC23" i="48"/>
  <c r="CD23" i="48"/>
  <c r="CE23" i="48"/>
  <c r="CJ23" i="48"/>
  <c r="CK23" i="48"/>
  <c r="CV23" i="48" s="1"/>
  <c r="CL23" i="48"/>
  <c r="CM23" i="48"/>
  <c r="CN23" i="48"/>
  <c r="CO23" i="48"/>
  <c r="CP23" i="48"/>
  <c r="DA23" i="48" s="1"/>
  <c r="CW23" i="48"/>
  <c r="CX23" i="48"/>
  <c r="CY23" i="48"/>
  <c r="CZ23" i="48"/>
  <c r="AN24" i="48"/>
  <c r="AO24" i="48"/>
  <c r="AP24" i="48"/>
  <c r="AQ24" i="48"/>
  <c r="AR24" i="48"/>
  <c r="AS24" i="48"/>
  <c r="AT24" i="48"/>
  <c r="AX24" i="48"/>
  <c r="AY24" i="48"/>
  <c r="AZ24" i="48"/>
  <c r="H151" i="48" s="1"/>
  <c r="BC24" i="48"/>
  <c r="K151" i="48" s="1"/>
  <c r="BJ24" i="48"/>
  <c r="BK24" i="48"/>
  <c r="AK24" i="48" s="1"/>
  <c r="BL24" i="48"/>
  <c r="CH24" i="48" s="1"/>
  <c r="CS24" i="48" s="1"/>
  <c r="BM24" i="48"/>
  <c r="AM24" i="48" s="1"/>
  <c r="BN24" i="48"/>
  <c r="BO24" i="48"/>
  <c r="BP24" i="48"/>
  <c r="BQ24" i="48"/>
  <c r="BR24" i="48"/>
  <c r="BS24" i="48"/>
  <c r="BT24" i="48"/>
  <c r="BV24" i="48"/>
  <c r="BW24" i="48"/>
  <c r="BX24" i="48"/>
  <c r="BY24" i="48"/>
  <c r="BZ24" i="48"/>
  <c r="CA24" i="48"/>
  <c r="CB24" i="48"/>
  <c r="CX24" i="48" s="1"/>
  <c r="CC24" i="48"/>
  <c r="CY24" i="48" s="1"/>
  <c r="CD24" i="48"/>
  <c r="CZ24" i="48" s="1"/>
  <c r="CE24" i="48"/>
  <c r="DA24" i="48" s="1"/>
  <c r="CG24" i="48"/>
  <c r="CR24" i="48" s="1"/>
  <c r="CI24" i="48"/>
  <c r="CJ24" i="48"/>
  <c r="CK24" i="48"/>
  <c r="CL24" i="48"/>
  <c r="CM24" i="48"/>
  <c r="CN24" i="48"/>
  <c r="CO24" i="48"/>
  <c r="CP24" i="48"/>
  <c r="AK25" i="48"/>
  <c r="AL25" i="48"/>
  <c r="AM25" i="48"/>
  <c r="AN25" i="48"/>
  <c r="AO25" i="48"/>
  <c r="AP25" i="48"/>
  <c r="AQ25" i="48"/>
  <c r="AR25" i="48"/>
  <c r="AS25" i="48"/>
  <c r="AT25" i="48"/>
  <c r="AX25" i="48"/>
  <c r="I152" i="48" s="1"/>
  <c r="AY25" i="48"/>
  <c r="AZ25" i="48"/>
  <c r="BA25" i="48" s="1"/>
  <c r="BC25" i="48"/>
  <c r="K152" i="48" s="1"/>
  <c r="BJ25" i="48"/>
  <c r="CG25" i="48" s="1"/>
  <c r="CR25" i="48" s="1"/>
  <c r="BK25" i="48"/>
  <c r="BL25" i="48"/>
  <c r="CI25" i="48" s="1"/>
  <c r="CT25" i="48" s="1"/>
  <c r="BM25" i="48"/>
  <c r="BN25" i="48"/>
  <c r="BO25" i="48"/>
  <c r="BP25" i="48"/>
  <c r="BQ25" i="48"/>
  <c r="BR25" i="48"/>
  <c r="BS25" i="48"/>
  <c r="BT25" i="48"/>
  <c r="BV25" i="48"/>
  <c r="BW25" i="48"/>
  <c r="BX25" i="48"/>
  <c r="BY25" i="48"/>
  <c r="BZ25" i="48"/>
  <c r="CA25" i="48"/>
  <c r="CW25" i="48" s="1"/>
  <c r="CB25" i="48"/>
  <c r="CX25" i="48" s="1"/>
  <c r="CC25" i="48"/>
  <c r="CY25" i="48" s="1"/>
  <c r="CD25" i="48"/>
  <c r="CZ25" i="48" s="1"/>
  <c r="CE25" i="48"/>
  <c r="DA25" i="48" s="1"/>
  <c r="CH25" i="48"/>
  <c r="CS25" i="48" s="1"/>
  <c r="CJ25" i="48"/>
  <c r="CK25" i="48"/>
  <c r="CL25" i="48"/>
  <c r="CM25" i="48"/>
  <c r="CN25" i="48"/>
  <c r="CO25" i="48"/>
  <c r="CP25" i="48"/>
  <c r="AK26" i="48"/>
  <c r="AL26" i="48"/>
  <c r="AM26" i="48"/>
  <c r="AN26" i="48"/>
  <c r="AO26" i="48"/>
  <c r="BB26" i="48" s="1"/>
  <c r="J153" i="48" s="1"/>
  <c r="AP26" i="48"/>
  <c r="AQ26" i="48"/>
  <c r="AR26" i="48"/>
  <c r="AS26" i="48"/>
  <c r="AT26" i="48"/>
  <c r="AX26" i="48"/>
  <c r="I153" i="48" s="1"/>
  <c r="AY26" i="48"/>
  <c r="AZ26" i="48"/>
  <c r="BC26" i="48"/>
  <c r="K153" i="48" s="1"/>
  <c r="BJ26" i="48"/>
  <c r="BK26" i="48"/>
  <c r="CG26" i="48" s="1"/>
  <c r="BL26" i="48"/>
  <c r="BM26" i="48"/>
  <c r="CI26" i="48" s="1"/>
  <c r="BN26" i="48"/>
  <c r="BO26" i="48"/>
  <c r="BP26" i="48"/>
  <c r="BQ26" i="48"/>
  <c r="BR26" i="48"/>
  <c r="BS26" i="48"/>
  <c r="BT26" i="48"/>
  <c r="BV26" i="48"/>
  <c r="BW26" i="48"/>
  <c r="BX26" i="48"/>
  <c r="BY26" i="48"/>
  <c r="BZ26" i="48"/>
  <c r="CA26" i="48"/>
  <c r="CW26" i="48" s="1"/>
  <c r="CB26" i="48"/>
  <c r="CC26" i="48"/>
  <c r="CD26" i="48"/>
  <c r="CZ26" i="48" s="1"/>
  <c r="CE26" i="48"/>
  <c r="CJ26" i="48"/>
  <c r="CK26" i="48"/>
  <c r="CL26" i="48"/>
  <c r="CM26" i="48"/>
  <c r="CX26" i="48" s="1"/>
  <c r="CN26" i="48"/>
  <c r="CY26" i="48" s="1"/>
  <c r="CO26" i="48"/>
  <c r="CP26" i="48"/>
  <c r="DA26" i="48"/>
  <c r="AK27" i="48"/>
  <c r="AL27" i="48"/>
  <c r="AN27" i="48"/>
  <c r="AO27" i="48"/>
  <c r="AP27" i="48"/>
  <c r="AQ27" i="48"/>
  <c r="AR27" i="48"/>
  <c r="AS27" i="48"/>
  <c r="AT27" i="48"/>
  <c r="AX27" i="48"/>
  <c r="I154" i="48" s="1"/>
  <c r="AY27" i="48"/>
  <c r="AZ27" i="48"/>
  <c r="H154" i="48" s="1"/>
  <c r="BC27" i="48"/>
  <c r="K154" i="48" s="1"/>
  <c r="BJ27" i="48"/>
  <c r="BK27" i="48"/>
  <c r="BL27" i="48"/>
  <c r="BM27" i="48"/>
  <c r="AM27" i="48" s="1"/>
  <c r="BN27" i="48"/>
  <c r="BN40" i="48" s="1"/>
  <c r="W112" i="48" s="1"/>
  <c r="J100" i="48" s="1"/>
  <c r="BO27" i="48"/>
  <c r="BO40" i="48" s="1"/>
  <c r="W113" i="48" s="1"/>
  <c r="K100" i="48" s="1"/>
  <c r="BP27" i="48"/>
  <c r="BQ27" i="48"/>
  <c r="BR27" i="48"/>
  <c r="BS27" i="48"/>
  <c r="BT27" i="48"/>
  <c r="BV27" i="48"/>
  <c r="BW27" i="48"/>
  <c r="BX27" i="48"/>
  <c r="BY27" i="48"/>
  <c r="BZ27" i="48"/>
  <c r="CA27" i="48"/>
  <c r="CB27" i="48"/>
  <c r="CC27" i="48"/>
  <c r="CD27" i="48"/>
  <c r="CE27" i="48"/>
  <c r="CG27" i="48"/>
  <c r="CH27" i="48"/>
  <c r="CI27" i="48"/>
  <c r="CJ27" i="48"/>
  <c r="CU27" i="48" s="1"/>
  <c r="CK27" i="48"/>
  <c r="CV27" i="48" s="1"/>
  <c r="CL27" i="48"/>
  <c r="CW27" i="48" s="1"/>
  <c r="CM27" i="48"/>
  <c r="CX27" i="48" s="1"/>
  <c r="CN27" i="48"/>
  <c r="CY27" i="48" s="1"/>
  <c r="CO27" i="48"/>
  <c r="CZ27" i="48" s="1"/>
  <c r="CP27" i="48"/>
  <c r="DA27" i="48" s="1"/>
  <c r="AM28" i="48"/>
  <c r="AN28" i="48"/>
  <c r="AO28" i="48"/>
  <c r="AP28" i="48"/>
  <c r="AQ28" i="48"/>
  <c r="AR28" i="48"/>
  <c r="AS28" i="48"/>
  <c r="AT28" i="48"/>
  <c r="AX28" i="48"/>
  <c r="AZ28" i="48"/>
  <c r="H155" i="48" s="1"/>
  <c r="BA28" i="48"/>
  <c r="BC28" i="48"/>
  <c r="K155" i="48" s="1"/>
  <c r="BJ28" i="48"/>
  <c r="BK28" i="48"/>
  <c r="CG28" i="48" s="1"/>
  <c r="CR28" i="48" s="1"/>
  <c r="BL28" i="48"/>
  <c r="CI28" i="48" s="1"/>
  <c r="BM28" i="48"/>
  <c r="BN28" i="48"/>
  <c r="BO28" i="48"/>
  <c r="BP28" i="48"/>
  <c r="BQ28" i="48"/>
  <c r="BR28" i="48"/>
  <c r="BS28" i="48"/>
  <c r="BT28" i="48"/>
  <c r="BV28" i="48"/>
  <c r="BW28" i="48"/>
  <c r="BX28" i="48"/>
  <c r="BY28" i="48"/>
  <c r="BZ28" i="48"/>
  <c r="CA28" i="48"/>
  <c r="CB28" i="48"/>
  <c r="CC28" i="48"/>
  <c r="CD28" i="48"/>
  <c r="CE28" i="48"/>
  <c r="CH28" i="48"/>
  <c r="CS28" i="48" s="1"/>
  <c r="CJ28" i="48"/>
  <c r="CU28" i="48" s="1"/>
  <c r="CK28" i="48"/>
  <c r="CV28" i="48" s="1"/>
  <c r="CL28" i="48"/>
  <c r="CW28" i="48" s="1"/>
  <c r="CM28" i="48"/>
  <c r="CX28" i="48" s="1"/>
  <c r="CN28" i="48"/>
  <c r="CY28" i="48" s="1"/>
  <c r="CO28" i="48"/>
  <c r="CZ28" i="48" s="1"/>
  <c r="CP28" i="48"/>
  <c r="DA28" i="48" s="1"/>
  <c r="AK29" i="48"/>
  <c r="AL29" i="48"/>
  <c r="AM29" i="48"/>
  <c r="AN29" i="48"/>
  <c r="AO29" i="48"/>
  <c r="AP29" i="48"/>
  <c r="AQ29" i="48"/>
  <c r="AR29" i="48"/>
  <c r="AS29" i="48"/>
  <c r="AT29" i="48"/>
  <c r="AX29" i="48"/>
  <c r="AY29" i="48" s="1"/>
  <c r="AZ29" i="48"/>
  <c r="H156" i="48" s="1"/>
  <c r="BC29" i="48"/>
  <c r="K156" i="48" s="1"/>
  <c r="BJ29" i="48"/>
  <c r="BK29" i="48"/>
  <c r="CH29" i="48" s="1"/>
  <c r="CS29" i="48" s="1"/>
  <c r="BL29" i="48"/>
  <c r="BM29" i="48"/>
  <c r="BN29" i="48"/>
  <c r="BO29" i="48"/>
  <c r="BP29" i="48"/>
  <c r="BQ29" i="48"/>
  <c r="BR29" i="48"/>
  <c r="BS29" i="48"/>
  <c r="BT29" i="48"/>
  <c r="BV29" i="48"/>
  <c r="CR29" i="48" s="1"/>
  <c r="BW29" i="48"/>
  <c r="BX29" i="48"/>
  <c r="BY29" i="48"/>
  <c r="CU29" i="48" s="1"/>
  <c r="BZ29" i="48"/>
  <c r="CA29" i="48"/>
  <c r="CB29" i="48"/>
  <c r="CC29" i="48"/>
  <c r="CD29" i="48"/>
  <c r="CE29" i="48"/>
  <c r="CG29" i="48"/>
  <c r="CI29" i="48"/>
  <c r="CJ29" i="48"/>
  <c r="CK29" i="48"/>
  <c r="CL29" i="48"/>
  <c r="CM29" i="48"/>
  <c r="CX29" i="48" s="1"/>
  <c r="CN29" i="48"/>
  <c r="CY29" i="48" s="1"/>
  <c r="CO29" i="48"/>
  <c r="CZ29" i="48" s="1"/>
  <c r="CP29" i="48"/>
  <c r="DA29" i="48" s="1"/>
  <c r="CW29" i="48"/>
  <c r="AK30" i="48"/>
  <c r="AL30" i="48"/>
  <c r="AM30" i="48"/>
  <c r="AN30" i="48"/>
  <c r="AO30" i="48"/>
  <c r="BB30" i="48" s="1"/>
  <c r="J157" i="48" s="1"/>
  <c r="AP30" i="48"/>
  <c r="AQ30" i="48"/>
  <c r="AR30" i="48"/>
  <c r="AS30" i="48"/>
  <c r="AT30" i="48"/>
  <c r="AX30" i="48"/>
  <c r="I157" i="48" s="1"/>
  <c r="AY30" i="48"/>
  <c r="AZ30" i="48"/>
  <c r="H157" i="48" s="1"/>
  <c r="BC30" i="48"/>
  <c r="K157" i="48" s="1"/>
  <c r="BJ30" i="48"/>
  <c r="BK30" i="48"/>
  <c r="BL30" i="48"/>
  <c r="BM30" i="48"/>
  <c r="CI30" i="48" s="1"/>
  <c r="CT30" i="48" s="1"/>
  <c r="BN30" i="48"/>
  <c r="BO30" i="48"/>
  <c r="BP30" i="48"/>
  <c r="BQ30" i="48"/>
  <c r="BR30" i="48"/>
  <c r="BS30" i="48"/>
  <c r="BT30" i="48"/>
  <c r="BV30" i="48"/>
  <c r="BW30" i="48"/>
  <c r="BX30" i="48"/>
  <c r="BY30" i="48"/>
  <c r="BZ30" i="48"/>
  <c r="CA30" i="48"/>
  <c r="CB30" i="48"/>
  <c r="CC30" i="48"/>
  <c r="CY30" i="48" s="1"/>
  <c r="CD30" i="48"/>
  <c r="CE30" i="48"/>
  <c r="CG30" i="48"/>
  <c r="CR30" i="48" s="1"/>
  <c r="CH30" i="48"/>
  <c r="CJ30" i="48"/>
  <c r="CU30" i="48" s="1"/>
  <c r="CK30" i="48"/>
  <c r="CV30" i="48" s="1"/>
  <c r="CL30" i="48"/>
  <c r="CW30" i="48" s="1"/>
  <c r="CM30" i="48"/>
  <c r="CN30" i="48"/>
  <c r="CO30" i="48"/>
  <c r="CP30" i="48"/>
  <c r="CX30" i="48"/>
  <c r="AN31" i="48"/>
  <c r="AO31" i="48"/>
  <c r="AP31" i="48"/>
  <c r="AQ31" i="48"/>
  <c r="AR31" i="48"/>
  <c r="AS31" i="48"/>
  <c r="AT31" i="48"/>
  <c r="AX31" i="48"/>
  <c r="I158" i="48" s="1"/>
  <c r="AY31" i="48"/>
  <c r="AZ31" i="48"/>
  <c r="H158" i="48" s="1"/>
  <c r="BC31" i="48"/>
  <c r="K158" i="48" s="1"/>
  <c r="BJ31" i="48"/>
  <c r="BK31" i="48"/>
  <c r="AK31" i="48" s="1"/>
  <c r="BL31" i="48"/>
  <c r="AL31" i="48" s="1"/>
  <c r="BM31" i="48"/>
  <c r="AM31" i="48" s="1"/>
  <c r="BN31" i="48"/>
  <c r="BO31" i="48"/>
  <c r="BP31" i="48"/>
  <c r="BQ31" i="48"/>
  <c r="BR31" i="48"/>
  <c r="BS31" i="48"/>
  <c r="BT31" i="48"/>
  <c r="BV31" i="48"/>
  <c r="BW31" i="48"/>
  <c r="BX31" i="48"/>
  <c r="BY31" i="48"/>
  <c r="BZ31" i="48"/>
  <c r="CV31" i="48" s="1"/>
  <c r="CA31" i="48"/>
  <c r="CW31" i="48" s="1"/>
  <c r="CB31" i="48"/>
  <c r="CX31" i="48" s="1"/>
  <c r="CC31" i="48"/>
  <c r="CY31" i="48" s="1"/>
  <c r="CD31" i="48"/>
  <c r="CZ31" i="48" s="1"/>
  <c r="CE31" i="48"/>
  <c r="DA31" i="48" s="1"/>
  <c r="CG31" i="48"/>
  <c r="CH31" i="48"/>
  <c r="CJ31" i="48"/>
  <c r="CK31" i="48"/>
  <c r="CL31" i="48"/>
  <c r="CM31" i="48"/>
  <c r="CN31" i="48"/>
  <c r="CO31" i="48"/>
  <c r="CP31" i="48"/>
  <c r="AL32" i="48"/>
  <c r="AM32" i="48"/>
  <c r="AN32" i="48"/>
  <c r="AO32" i="48"/>
  <c r="AP32" i="48"/>
  <c r="AQ32" i="48"/>
  <c r="AR32" i="48"/>
  <c r="AS32" i="48"/>
  <c r="AT32" i="48"/>
  <c r="AX32" i="48"/>
  <c r="AZ32" i="48"/>
  <c r="H159" i="48" s="1"/>
  <c r="BC32" i="48"/>
  <c r="K159" i="48" s="1"/>
  <c r="BJ32" i="48"/>
  <c r="BK32" i="48"/>
  <c r="CH32" i="48" s="1"/>
  <c r="BL32" i="48"/>
  <c r="BM32" i="48"/>
  <c r="BN32" i="48"/>
  <c r="BO32" i="48"/>
  <c r="BP32" i="48"/>
  <c r="BQ32" i="48"/>
  <c r="BR32" i="48"/>
  <c r="BS32" i="48"/>
  <c r="BT32" i="48"/>
  <c r="BV32" i="48"/>
  <c r="BW32" i="48"/>
  <c r="BX32" i="48"/>
  <c r="BY32" i="48"/>
  <c r="BZ32" i="48"/>
  <c r="CA32" i="48"/>
  <c r="CB32" i="48"/>
  <c r="CX32" i="48" s="1"/>
  <c r="CC32" i="48"/>
  <c r="CY32" i="48" s="1"/>
  <c r="CD32" i="48"/>
  <c r="CZ32" i="48" s="1"/>
  <c r="CE32" i="48"/>
  <c r="DA32" i="48" s="1"/>
  <c r="CG32" i="48"/>
  <c r="CI32" i="48"/>
  <c r="CT32" i="48" s="1"/>
  <c r="CJ32" i="48"/>
  <c r="CU32" i="48" s="1"/>
  <c r="CK32" i="48"/>
  <c r="CV32" i="48" s="1"/>
  <c r="CL32" i="48"/>
  <c r="CW32" i="48" s="1"/>
  <c r="CM32" i="48"/>
  <c r="CN32" i="48"/>
  <c r="CO32" i="48"/>
  <c r="CP32" i="48"/>
  <c r="AK33" i="48"/>
  <c r="AL33" i="48"/>
  <c r="AM33" i="48"/>
  <c r="AN33" i="48"/>
  <c r="AO33" i="48"/>
  <c r="AP33" i="48"/>
  <c r="AQ33" i="48"/>
  <c r="AR33" i="48"/>
  <c r="AS33" i="48"/>
  <c r="AT33" i="48"/>
  <c r="AX33" i="48"/>
  <c r="AY33" i="48" s="1"/>
  <c r="AZ33" i="48"/>
  <c r="H160" i="48" s="1"/>
  <c r="BA33" i="48"/>
  <c r="BC33" i="48"/>
  <c r="BJ33" i="48"/>
  <c r="BK33" i="48"/>
  <c r="BL33" i="48"/>
  <c r="BM33" i="48"/>
  <c r="CI33" i="48" s="1"/>
  <c r="CT33" i="48" s="1"/>
  <c r="BN33" i="48"/>
  <c r="BO33" i="48"/>
  <c r="BP33" i="48"/>
  <c r="BQ33" i="48"/>
  <c r="BR33" i="48"/>
  <c r="BS33" i="48"/>
  <c r="BT33" i="48"/>
  <c r="BV33" i="48"/>
  <c r="BW33" i="48"/>
  <c r="BX33" i="48"/>
  <c r="BY33" i="48"/>
  <c r="BZ33" i="48"/>
  <c r="CA33" i="48"/>
  <c r="CB33" i="48"/>
  <c r="CX33" i="48" s="1"/>
  <c r="CC33" i="48"/>
  <c r="CD33" i="48"/>
  <c r="CE33" i="48"/>
  <c r="CG33" i="48"/>
  <c r="CR33" i="48" s="1"/>
  <c r="CH33" i="48"/>
  <c r="CS33" i="48" s="1"/>
  <c r="CJ33" i="48"/>
  <c r="CU33" i="48" s="1"/>
  <c r="CK33" i="48"/>
  <c r="CV33" i="48" s="1"/>
  <c r="CL33" i="48"/>
  <c r="CW33" i="48" s="1"/>
  <c r="CM33" i="48"/>
  <c r="CN33" i="48"/>
  <c r="CY33" i="48" s="1"/>
  <c r="CO33" i="48"/>
  <c r="CP33" i="48"/>
  <c r="CZ33" i="48"/>
  <c r="DA33" i="48"/>
  <c r="H34" i="48"/>
  <c r="I34" i="48"/>
  <c r="J34" i="48"/>
  <c r="K34" i="48"/>
  <c r="L34" i="48"/>
  <c r="M34" i="48"/>
  <c r="N34" i="48"/>
  <c r="O34" i="48"/>
  <c r="P34" i="48"/>
  <c r="Q34" i="48"/>
  <c r="R34" i="48"/>
  <c r="Y34" i="48"/>
  <c r="Z34" i="48"/>
  <c r="AA34" i="48"/>
  <c r="AB34" i="48"/>
  <c r="AC34" i="48"/>
  <c r="AD34" i="48"/>
  <c r="AE34" i="48"/>
  <c r="AF34" i="48"/>
  <c r="AG34" i="48"/>
  <c r="AH34" i="48"/>
  <c r="H35" i="48"/>
  <c r="I35" i="48"/>
  <c r="J35" i="48"/>
  <c r="K35" i="48"/>
  <c r="L35" i="48"/>
  <c r="M35" i="48"/>
  <c r="N35" i="48"/>
  <c r="O35" i="48"/>
  <c r="P35" i="48"/>
  <c r="Q35" i="48"/>
  <c r="R35" i="48"/>
  <c r="Y35" i="48"/>
  <c r="Z35" i="48"/>
  <c r="AA35" i="48"/>
  <c r="AB35" i="48"/>
  <c r="AC35" i="48"/>
  <c r="AD35" i="48"/>
  <c r="AE35" i="48"/>
  <c r="AF35" i="48"/>
  <c r="AG35" i="48"/>
  <c r="AH35" i="48"/>
  <c r="H36" i="48"/>
  <c r="I36" i="48"/>
  <c r="J36" i="48"/>
  <c r="K36" i="48"/>
  <c r="L36" i="48"/>
  <c r="M36" i="48"/>
  <c r="N36" i="48"/>
  <c r="O36" i="48"/>
  <c r="P36" i="48"/>
  <c r="Q36" i="48"/>
  <c r="R36" i="48"/>
  <c r="Y36" i="48"/>
  <c r="Z36" i="48"/>
  <c r="AA36" i="48"/>
  <c r="AB36" i="48"/>
  <c r="AC36" i="48"/>
  <c r="AD36" i="48"/>
  <c r="AE36" i="48"/>
  <c r="AF36" i="48"/>
  <c r="AG36" i="48"/>
  <c r="AH36" i="48"/>
  <c r="BQ37" i="48"/>
  <c r="Q115" i="48" s="1"/>
  <c r="BS37" i="48"/>
  <c r="Q117" i="48" s="1"/>
  <c r="BT37" i="48"/>
  <c r="Q118" i="48" s="1"/>
  <c r="CB39" i="48"/>
  <c r="T115" i="48" s="1"/>
  <c r="BW40" i="48"/>
  <c r="V110" i="48" s="1"/>
  <c r="H101" i="48" s="1"/>
  <c r="L41" i="48"/>
  <c r="M41" i="48"/>
  <c r="N41" i="48"/>
  <c r="O41" i="48"/>
  <c r="P41" i="48"/>
  <c r="Q41" i="48"/>
  <c r="R41" i="48"/>
  <c r="CH36" i="47" a="1"/>
  <c r="CH36" i="47"/>
  <c r="K45" i="47" s="1"/>
  <c r="K134" i="47"/>
  <c r="K135" i="47"/>
  <c r="H136" i="47"/>
  <c r="I136" i="47"/>
  <c r="K136" i="47"/>
  <c r="I140" i="47"/>
  <c r="K140" i="47"/>
  <c r="H141" i="47"/>
  <c r="I141" i="47"/>
  <c r="K141" i="47"/>
  <c r="H142" i="47"/>
  <c r="K142" i="47"/>
  <c r="K144" i="47"/>
  <c r="K145" i="47"/>
  <c r="H146" i="47"/>
  <c r="I146" i="47"/>
  <c r="H147" i="47"/>
  <c r="I147" i="47"/>
  <c r="K147" i="47"/>
  <c r="K149" i="47"/>
  <c r="I151" i="47"/>
  <c r="H152" i="47"/>
  <c r="I152" i="47"/>
  <c r="K152" i="47"/>
  <c r="K154" i="47"/>
  <c r="K155" i="47"/>
  <c r="K156" i="47"/>
  <c r="I160" i="47"/>
  <c r="K160" i="47"/>
  <c r="G101" i="47"/>
  <c r="B65" i="47"/>
  <c r="B66" i="47"/>
  <c r="B67" i="47"/>
  <c r="AK3" i="47"/>
  <c r="AL3" i="47"/>
  <c r="AM3" i="47"/>
  <c r="AN3" i="47"/>
  <c r="AO3" i="47"/>
  <c r="AP3" i="47"/>
  <c r="AQ3" i="47"/>
  <c r="AR3" i="47"/>
  <c r="AS3" i="47"/>
  <c r="AT3" i="47"/>
  <c r="AX3" i="47"/>
  <c r="I133" i="47" s="1"/>
  <c r="AZ3" i="47"/>
  <c r="H133" i="47" s="1"/>
  <c r="BA3" i="47"/>
  <c r="AX44" i="47" s="1"/>
  <c r="BC3" i="47"/>
  <c r="K133" i="47" s="1"/>
  <c r="BJ3" i="47"/>
  <c r="BK3" i="47"/>
  <c r="BL3" i="47"/>
  <c r="BM3" i="47"/>
  <c r="BN3" i="47"/>
  <c r="BO3" i="47"/>
  <c r="BP3" i="47"/>
  <c r="BQ3" i="47"/>
  <c r="BR3" i="47"/>
  <c r="BS3" i="47"/>
  <c r="BT3" i="47"/>
  <c r="BV3" i="47"/>
  <c r="BW3" i="47"/>
  <c r="BX3" i="47"/>
  <c r="BY3" i="47"/>
  <c r="BZ3" i="47"/>
  <c r="CA3" i="47"/>
  <c r="CB3" i="47"/>
  <c r="CB35" i="47" s="1"/>
  <c r="CC3" i="47"/>
  <c r="CD3" i="47"/>
  <c r="CD38" i="47" s="1"/>
  <c r="R117" i="47" s="1"/>
  <c r="CE3" i="47"/>
  <c r="CG3" i="47"/>
  <c r="CR3" i="47" s="1"/>
  <c r="CH3" i="47"/>
  <c r="CS3" i="47" s="1"/>
  <c r="CI3" i="47"/>
  <c r="CT3" i="47" s="1"/>
  <c r="CJ3" i="47"/>
  <c r="CU3" i="47" s="1"/>
  <c r="CK3" i="47"/>
  <c r="CV3" i="47" s="1"/>
  <c r="CL3" i="47"/>
  <c r="CM3" i="47"/>
  <c r="CN3" i="47"/>
  <c r="CO3" i="47"/>
  <c r="CP3" i="47"/>
  <c r="DA3" i="47"/>
  <c r="AK4" i="47"/>
  <c r="AL4" i="47"/>
  <c r="AM4" i="47"/>
  <c r="AN4" i="47"/>
  <c r="AO4" i="47"/>
  <c r="AP4" i="47"/>
  <c r="AQ4" i="47"/>
  <c r="AR4" i="47"/>
  <c r="AS4" i="47"/>
  <c r="AT4" i="47"/>
  <c r="AX4" i="47"/>
  <c r="AY4" i="47" s="1"/>
  <c r="AZ4" i="47"/>
  <c r="H134" i="47" s="1"/>
  <c r="BA4" i="47"/>
  <c r="BC4" i="47"/>
  <c r="BJ4" i="47"/>
  <c r="BK4" i="47"/>
  <c r="BL4" i="47"/>
  <c r="BM4" i="47"/>
  <c r="BM34" i="47" s="1"/>
  <c r="BN4" i="47"/>
  <c r="R36" i="47" s="1"/>
  <c r="BO4" i="47"/>
  <c r="BO38" i="47" s="1"/>
  <c r="S113" i="47" s="1"/>
  <c r="K96" i="47" s="1"/>
  <c r="BP4" i="47"/>
  <c r="BP38" i="47" s="1"/>
  <c r="S114" i="47" s="1"/>
  <c r="BQ4" i="47"/>
  <c r="BQ38" i="47" s="1"/>
  <c r="S115" i="47" s="1"/>
  <c r="BR4" i="47"/>
  <c r="BS4" i="47"/>
  <c r="BT4" i="47"/>
  <c r="BT38" i="47" s="1"/>
  <c r="S118" i="47" s="1"/>
  <c r="BV4" i="47"/>
  <c r="BV38" i="47" s="1"/>
  <c r="R109" i="47" s="1"/>
  <c r="G97" i="47" s="1"/>
  <c r="BW4" i="47"/>
  <c r="CS4" i="47" s="1"/>
  <c r="BX4" i="47"/>
  <c r="BY4" i="47"/>
  <c r="BZ4" i="47"/>
  <c r="CA4" i="47"/>
  <c r="CB4" i="47"/>
  <c r="CC4" i="47"/>
  <c r="CD4" i="47"/>
  <c r="CE4" i="47"/>
  <c r="CG4" i="47"/>
  <c r="CH4" i="47"/>
  <c r="CI4" i="47"/>
  <c r="CI35" i="47" s="1" a="1"/>
  <c r="CI35" i="47" s="1"/>
  <c r="C46" i="47" s="1"/>
  <c r="CJ4" i="47"/>
  <c r="CU4" i="47" s="1"/>
  <c r="CK4" i="47"/>
  <c r="CV4" i="47" s="1"/>
  <c r="CL4" i="47"/>
  <c r="CW4" i="47" s="1"/>
  <c r="CM4" i="47"/>
  <c r="CX4" i="47" s="1"/>
  <c r="CN4" i="47"/>
  <c r="CY4" i="47" s="1"/>
  <c r="CO4" i="47"/>
  <c r="CZ4" i="47" s="1"/>
  <c r="CP4" i="47"/>
  <c r="DA36" i="47" s="1"/>
  <c r="DA39" i="47" s="1"/>
  <c r="CR4" i="47"/>
  <c r="AK5" i="47"/>
  <c r="AL5" i="47"/>
  <c r="AM5" i="47"/>
  <c r="AN5" i="47"/>
  <c r="AO5" i="47"/>
  <c r="AP5" i="47"/>
  <c r="AQ5" i="47"/>
  <c r="AR5" i="47"/>
  <c r="AS5" i="47"/>
  <c r="AT5" i="47"/>
  <c r="AX5" i="47"/>
  <c r="I135" i="47" s="1"/>
  <c r="AY5" i="47"/>
  <c r="AZ5" i="47"/>
  <c r="BA5" i="47" s="1"/>
  <c r="BC5" i="47"/>
  <c r="BJ5" i="47"/>
  <c r="BK5" i="47"/>
  <c r="BL5" i="47"/>
  <c r="BM5" i="47"/>
  <c r="BN5" i="47"/>
  <c r="BO5" i="47"/>
  <c r="BP5" i="47"/>
  <c r="BQ5" i="47"/>
  <c r="BR5" i="47"/>
  <c r="BS5" i="47"/>
  <c r="BT5" i="47"/>
  <c r="BV5" i="47"/>
  <c r="BW5" i="47"/>
  <c r="BX5" i="47"/>
  <c r="BY5" i="47"/>
  <c r="CU5" i="47" s="1"/>
  <c r="BZ5" i="47"/>
  <c r="CA5" i="47"/>
  <c r="CB5" i="47"/>
  <c r="CC5" i="47"/>
  <c r="CD5" i="47"/>
  <c r="CE5" i="47"/>
  <c r="CG5" i="47"/>
  <c r="CH5" i="47"/>
  <c r="CI5" i="47"/>
  <c r="CT36" i="47" s="1"/>
  <c r="CT39" i="47" s="1"/>
  <c r="CJ5" i="47"/>
  <c r="CK5" i="47"/>
  <c r="CL5" i="47"/>
  <c r="CW5" i="47" s="1"/>
  <c r="CM5" i="47"/>
  <c r="CX5" i="47" s="1"/>
  <c r="CN5" i="47"/>
  <c r="CY5" i="47" s="1"/>
  <c r="CO5" i="47"/>
  <c r="CZ5" i="47" s="1"/>
  <c r="CP5" i="47"/>
  <c r="DA5" i="47" s="1"/>
  <c r="CR5" i="47"/>
  <c r="CS5" i="47"/>
  <c r="CV5" i="47"/>
  <c r="AK6" i="47"/>
  <c r="AL6" i="47"/>
  <c r="AM6" i="47"/>
  <c r="AN6" i="47"/>
  <c r="AO6" i="47"/>
  <c r="AP6" i="47"/>
  <c r="AQ6" i="47"/>
  <c r="AR6" i="47"/>
  <c r="AS6" i="47"/>
  <c r="AT6" i="47"/>
  <c r="AX6" i="47"/>
  <c r="AY6" i="47" s="1"/>
  <c r="AZ6" i="47"/>
  <c r="BA6" i="47"/>
  <c r="BC6" i="47"/>
  <c r="BJ6" i="47"/>
  <c r="BK6" i="47"/>
  <c r="BL6" i="47"/>
  <c r="BM6" i="47"/>
  <c r="BN6" i="47"/>
  <c r="BO6" i="47"/>
  <c r="BP6" i="47"/>
  <c r="BQ6" i="47"/>
  <c r="BR6" i="47"/>
  <c r="BS6" i="47"/>
  <c r="BT6" i="47"/>
  <c r="BV6" i="47"/>
  <c r="CR6" i="47" s="1"/>
  <c r="BW6" i="47"/>
  <c r="CS6" i="47" s="1"/>
  <c r="BX6" i="47"/>
  <c r="BY6" i="47"/>
  <c r="BZ6" i="47"/>
  <c r="CA6" i="47"/>
  <c r="CB6" i="47"/>
  <c r="CC6" i="47"/>
  <c r="CD6" i="47"/>
  <c r="CE6" i="47"/>
  <c r="CG6" i="47"/>
  <c r="CH6" i="47"/>
  <c r="CI6" i="47"/>
  <c r="CJ6" i="47"/>
  <c r="CK6" i="47"/>
  <c r="CL6" i="47"/>
  <c r="CW6" i="47" s="1"/>
  <c r="CM6" i="47"/>
  <c r="CN6" i="47"/>
  <c r="CO6" i="47"/>
  <c r="CZ6" i="47" s="1"/>
  <c r="CP6" i="47"/>
  <c r="DA6" i="47" s="1"/>
  <c r="CT6" i="47"/>
  <c r="CU6" i="47"/>
  <c r="CV6" i="47"/>
  <c r="CX6" i="47"/>
  <c r="CY6" i="47"/>
  <c r="AK7" i="47"/>
  <c r="AL7" i="47"/>
  <c r="AM7" i="47"/>
  <c r="AN7" i="47"/>
  <c r="AO7" i="47"/>
  <c r="AP7" i="47"/>
  <c r="BB7" i="47" s="1"/>
  <c r="J137" i="47" s="1"/>
  <c r="AQ7" i="47"/>
  <c r="AR7" i="47"/>
  <c r="AS7" i="47"/>
  <c r="AT7" i="47"/>
  <c r="AX7" i="47"/>
  <c r="I137" i="47" s="1"/>
  <c r="AY7" i="47"/>
  <c r="AZ7" i="47"/>
  <c r="H137" i="47" s="1"/>
  <c r="BA7" i="47"/>
  <c r="BC7" i="47"/>
  <c r="K137" i="47" s="1"/>
  <c r="BJ7" i="47"/>
  <c r="BK7" i="47"/>
  <c r="BL7" i="47"/>
  <c r="BM7" i="47"/>
  <c r="BN7" i="47"/>
  <c r="BO7" i="47"/>
  <c r="BP7" i="47"/>
  <c r="BQ7" i="47"/>
  <c r="BR7" i="47"/>
  <c r="BS7" i="47"/>
  <c r="BT7" i="47"/>
  <c r="BV7" i="47"/>
  <c r="BW7" i="47"/>
  <c r="CS7" i="47" s="1"/>
  <c r="BX7" i="47"/>
  <c r="BX38" i="47" s="1"/>
  <c r="R111" i="47" s="1"/>
  <c r="I97" i="47" s="1"/>
  <c r="BY7" i="47"/>
  <c r="BZ7" i="47"/>
  <c r="CV7" i="47" s="1"/>
  <c r="CA7" i="47"/>
  <c r="CA35" i="47" s="1"/>
  <c r="CB7" i="47"/>
  <c r="CX7" i="47" s="1"/>
  <c r="CC7" i="47"/>
  <c r="CD7" i="47"/>
  <c r="CE7" i="47"/>
  <c r="CG7" i="47"/>
  <c r="CR7" i="47" s="1"/>
  <c r="CH7" i="47"/>
  <c r="CI7" i="47"/>
  <c r="CJ7" i="47"/>
  <c r="CK7" i="47"/>
  <c r="CL7" i="47"/>
  <c r="CM7" i="47"/>
  <c r="CN7" i="47"/>
  <c r="CO7" i="47"/>
  <c r="CZ7" i="47" s="1"/>
  <c r="CP7" i="47"/>
  <c r="CY7" i="47"/>
  <c r="DA7" i="47"/>
  <c r="AK8" i="47"/>
  <c r="AL8" i="47"/>
  <c r="AM8" i="47"/>
  <c r="AN8" i="47"/>
  <c r="AO8" i="47"/>
  <c r="AP8" i="47"/>
  <c r="AQ8" i="47"/>
  <c r="AR8" i="47"/>
  <c r="AS8" i="47"/>
  <c r="AT8" i="47"/>
  <c r="AX8" i="47"/>
  <c r="I138" i="47" s="1"/>
  <c r="AY8" i="47"/>
  <c r="AZ8" i="47"/>
  <c r="H138" i="47" s="1"/>
  <c r="BA8" i="47"/>
  <c r="BB8" i="47"/>
  <c r="J138" i="47" s="1"/>
  <c r="BC8" i="47"/>
  <c r="K138" i="47" s="1"/>
  <c r="BJ8" i="47"/>
  <c r="BJ35" i="47" s="1"/>
  <c r="BK8" i="47"/>
  <c r="BL8" i="47"/>
  <c r="BM8" i="47"/>
  <c r="BN8" i="47"/>
  <c r="BO8" i="47"/>
  <c r="BP8" i="47"/>
  <c r="BQ8" i="47"/>
  <c r="BR8" i="47"/>
  <c r="BS8" i="47"/>
  <c r="BT8" i="47"/>
  <c r="BV8" i="47"/>
  <c r="BW8" i="47"/>
  <c r="CS8" i="47" s="1"/>
  <c r="BX8" i="47"/>
  <c r="BY8" i="47"/>
  <c r="BZ8" i="47"/>
  <c r="CV8" i="47" s="1"/>
  <c r="CA8" i="47"/>
  <c r="CW8" i="47" s="1"/>
  <c r="CB8" i="47"/>
  <c r="CX8" i="47" s="1"/>
  <c r="CC8" i="47"/>
  <c r="CC34" i="47" s="1"/>
  <c r="CD8" i="47"/>
  <c r="CD36" i="47" s="1"/>
  <c r="CE8" i="47"/>
  <c r="CE35" i="47" s="1"/>
  <c r="CG8" i="47"/>
  <c r="CH8" i="47"/>
  <c r="CI8" i="47"/>
  <c r="CT8" i="47" s="1"/>
  <c r="CJ8" i="47"/>
  <c r="CU8" i="47" s="1"/>
  <c r="CK8" i="47"/>
  <c r="CL8" i="47"/>
  <c r="CM8" i="47"/>
  <c r="CN8" i="47"/>
  <c r="CO8" i="47"/>
  <c r="CP8" i="47"/>
  <c r="AX9" i="47"/>
  <c r="AY9" i="47"/>
  <c r="AZ9" i="47"/>
  <c r="BA9" i="47"/>
  <c r="BB9" i="47"/>
  <c r="BC9" i="47"/>
  <c r="BJ9" i="47"/>
  <c r="BK9" i="47"/>
  <c r="BL9" i="47"/>
  <c r="BM9" i="47"/>
  <c r="BN9" i="47"/>
  <c r="BO9" i="47"/>
  <c r="BP9" i="47"/>
  <c r="BQ9" i="47"/>
  <c r="BR9" i="47"/>
  <c r="BS9" i="47"/>
  <c r="BT9" i="47"/>
  <c r="BV9" i="47"/>
  <c r="BW9" i="47"/>
  <c r="BX9" i="47"/>
  <c r="BY9" i="47"/>
  <c r="BZ9" i="47"/>
  <c r="CV9" i="47" s="1"/>
  <c r="CA9" i="47"/>
  <c r="CB9" i="47"/>
  <c r="CX9" i="47" s="1"/>
  <c r="CC9" i="47"/>
  <c r="CD9" i="47"/>
  <c r="CE9" i="47"/>
  <c r="CG9" i="47"/>
  <c r="CH9" i="47"/>
  <c r="CI9" i="47"/>
  <c r="CJ9" i="47"/>
  <c r="CK9" i="47"/>
  <c r="CL9" i="47"/>
  <c r="CM9" i="47"/>
  <c r="CN9" i="47"/>
  <c r="CY9" i="47" s="1"/>
  <c r="CO9" i="47"/>
  <c r="CZ9" i="47" s="1"/>
  <c r="CP9" i="47"/>
  <c r="DA9" i="47" s="1"/>
  <c r="CR9" i="47"/>
  <c r="CS9" i="47"/>
  <c r="CT9" i="47"/>
  <c r="CU9" i="47"/>
  <c r="CW9" i="47"/>
  <c r="AX10" i="47"/>
  <c r="AY10" i="47"/>
  <c r="AZ10" i="47"/>
  <c r="BA10" i="47"/>
  <c r="BB10" i="47"/>
  <c r="BC10" i="47"/>
  <c r="BJ10" i="47"/>
  <c r="BK10" i="47"/>
  <c r="BL10" i="47"/>
  <c r="BL34" i="47" s="1"/>
  <c r="BM10" i="47"/>
  <c r="BN10" i="47"/>
  <c r="BO10" i="47"/>
  <c r="BP10" i="47"/>
  <c r="BQ10" i="47"/>
  <c r="BR10" i="47"/>
  <c r="BS10" i="47"/>
  <c r="BT10" i="47"/>
  <c r="BV10" i="47"/>
  <c r="BW10" i="47"/>
  <c r="BX10" i="47"/>
  <c r="BY10" i="47"/>
  <c r="BZ10" i="47"/>
  <c r="CA10" i="47"/>
  <c r="CB10" i="47"/>
  <c r="CC10" i="47"/>
  <c r="CD10" i="47"/>
  <c r="CE10" i="47"/>
  <c r="CG10" i="47"/>
  <c r="CR10" i="47" s="1"/>
  <c r="CH10" i="47"/>
  <c r="CS10" i="47" s="1"/>
  <c r="CI10" i="47"/>
  <c r="CT10" i="47" s="1"/>
  <c r="CJ10" i="47"/>
  <c r="CU10" i="47" s="1"/>
  <c r="CK10" i="47"/>
  <c r="CL10" i="47"/>
  <c r="CM10" i="47"/>
  <c r="CX10" i="47" s="1"/>
  <c r="CN10" i="47"/>
  <c r="CO10" i="47"/>
  <c r="CZ10" i="47" s="1"/>
  <c r="CP10" i="47"/>
  <c r="CY10" i="47"/>
  <c r="AX11" i="47"/>
  <c r="AY11" i="47"/>
  <c r="AZ11" i="47"/>
  <c r="BA11" i="47"/>
  <c r="BB11" i="47"/>
  <c r="BC11" i="47"/>
  <c r="BJ11" i="47"/>
  <c r="BK11" i="47"/>
  <c r="BL11" i="47"/>
  <c r="BM11" i="47"/>
  <c r="BN11" i="47"/>
  <c r="BO11" i="47"/>
  <c r="BP11" i="47"/>
  <c r="BQ11" i="47"/>
  <c r="BR11" i="47"/>
  <c r="BS11" i="47"/>
  <c r="BT11" i="47"/>
  <c r="BV11" i="47"/>
  <c r="CR11" i="47" s="1"/>
  <c r="BW11" i="47"/>
  <c r="BX11" i="47"/>
  <c r="BY11" i="47"/>
  <c r="CU11" i="47" s="1"/>
  <c r="BZ11" i="47"/>
  <c r="CV11" i="47" s="1"/>
  <c r="CA11" i="47"/>
  <c r="CB11" i="47"/>
  <c r="CC11" i="47"/>
  <c r="CD11" i="47"/>
  <c r="CE11" i="47"/>
  <c r="DA11" i="47" s="1"/>
  <c r="CG11" i="47"/>
  <c r="CH11" i="47"/>
  <c r="CS11" i="47" s="1"/>
  <c r="CI11" i="47"/>
  <c r="CT11" i="47" s="1"/>
  <c r="CJ11" i="47"/>
  <c r="CK11" i="47"/>
  <c r="CL11" i="47"/>
  <c r="CM11" i="47"/>
  <c r="CN11" i="47"/>
  <c r="CO11" i="47"/>
  <c r="CP11" i="47"/>
  <c r="CW11" i="47"/>
  <c r="CX11" i="47"/>
  <c r="CY11" i="47"/>
  <c r="CZ11" i="47"/>
  <c r="AK12" i="47"/>
  <c r="AL12" i="47"/>
  <c r="AM12" i="47"/>
  <c r="AN12" i="47"/>
  <c r="AO12" i="47"/>
  <c r="AP12" i="47"/>
  <c r="AQ12" i="47"/>
  <c r="AR12" i="47"/>
  <c r="AS12" i="47"/>
  <c r="AT12" i="47"/>
  <c r="AX12" i="47"/>
  <c r="AZ12" i="47"/>
  <c r="H139" i="47" s="1"/>
  <c r="BA12" i="47"/>
  <c r="BB12" i="47"/>
  <c r="J139" i="47" s="1"/>
  <c r="BC12" i="47"/>
  <c r="K139" i="47" s="1"/>
  <c r="BJ12" i="47"/>
  <c r="BJ39" i="47" s="1"/>
  <c r="U108" i="47" s="1"/>
  <c r="F98" i="47" s="1"/>
  <c r="BK12" i="47"/>
  <c r="BK39" i="47" s="1"/>
  <c r="U109" i="47" s="1"/>
  <c r="G98" i="47" s="1"/>
  <c r="BL12" i="47"/>
  <c r="BM12" i="47"/>
  <c r="BN12" i="47"/>
  <c r="BO12" i="47"/>
  <c r="BP12" i="47"/>
  <c r="BQ12" i="47"/>
  <c r="BR12" i="47"/>
  <c r="BS12" i="47"/>
  <c r="BT12" i="47"/>
  <c r="BV12" i="47"/>
  <c r="BW12" i="47"/>
  <c r="BX12" i="47"/>
  <c r="BY12" i="47"/>
  <c r="BZ12" i="47"/>
  <c r="CA12" i="47"/>
  <c r="CB12" i="47"/>
  <c r="CX12" i="47" s="1"/>
  <c r="CC12" i="47"/>
  <c r="CY12" i="47" s="1"/>
  <c r="CD12" i="47"/>
  <c r="CZ12" i="47" s="1"/>
  <c r="CE12" i="47"/>
  <c r="DA12" i="47" s="1"/>
  <c r="CG12" i="47"/>
  <c r="CR12" i="47" s="1"/>
  <c r="CH12" i="47"/>
  <c r="CS12" i="47" s="1"/>
  <c r="CI12" i="47"/>
  <c r="CT12" i="47" s="1"/>
  <c r="CJ12" i="47"/>
  <c r="CK12" i="47"/>
  <c r="CV12" i="47" s="1"/>
  <c r="CL12" i="47"/>
  <c r="CW12" i="47" s="1"/>
  <c r="CM12" i="47"/>
  <c r="CN12" i="47"/>
  <c r="CO12" i="47"/>
  <c r="CP12" i="47"/>
  <c r="AK13" i="47"/>
  <c r="AL13" i="47"/>
  <c r="AM13" i="47"/>
  <c r="AN13" i="47"/>
  <c r="AO13" i="47"/>
  <c r="AP13" i="47"/>
  <c r="AQ13" i="47"/>
  <c r="AR13" i="47"/>
  <c r="AS13" i="47"/>
  <c r="AT13" i="47"/>
  <c r="AX13" i="47"/>
  <c r="AY13" i="47" s="1"/>
  <c r="AZ13" i="47"/>
  <c r="H140" i="47" s="1"/>
  <c r="BA13" i="47"/>
  <c r="BC13" i="47"/>
  <c r="BJ13" i="47"/>
  <c r="BK13" i="47"/>
  <c r="BL13" i="47"/>
  <c r="BL39" i="47" s="1"/>
  <c r="U110" i="47" s="1"/>
  <c r="H98" i="47" s="1"/>
  <c r="BM13" i="47"/>
  <c r="BM39" i="47" s="1"/>
  <c r="U111" i="47" s="1"/>
  <c r="I98" i="47" s="1"/>
  <c r="BN13" i="47"/>
  <c r="BN39" i="47" s="1"/>
  <c r="U112" i="47" s="1"/>
  <c r="J98" i="47" s="1"/>
  <c r="BO13" i="47"/>
  <c r="BO39" i="47" s="1"/>
  <c r="U113" i="47" s="1"/>
  <c r="K98" i="47" s="1"/>
  <c r="BP13" i="47"/>
  <c r="BP39" i="47" s="1"/>
  <c r="U114" i="47" s="1"/>
  <c r="BQ13" i="47"/>
  <c r="BQ39" i="47" s="1"/>
  <c r="U115" i="47" s="1"/>
  <c r="BR13" i="47"/>
  <c r="BR39" i="47" s="1"/>
  <c r="U116" i="47" s="1"/>
  <c r="BS13" i="47"/>
  <c r="BS39" i="47" s="1"/>
  <c r="U117" i="47" s="1"/>
  <c r="BT13" i="47"/>
  <c r="BV13" i="47"/>
  <c r="BW13" i="47"/>
  <c r="BX13" i="47"/>
  <c r="BY13" i="47"/>
  <c r="BZ13" i="47"/>
  <c r="CA13" i="47"/>
  <c r="CB13" i="47"/>
  <c r="CC13" i="47"/>
  <c r="CD13" i="47"/>
  <c r="CE13" i="47"/>
  <c r="DA13" i="47" s="1"/>
  <c r="CG13" i="47"/>
  <c r="CR13" i="47" s="1"/>
  <c r="CH13" i="47"/>
  <c r="CI13" i="47"/>
  <c r="CT13" i="47" s="1"/>
  <c r="CJ13" i="47"/>
  <c r="CK13" i="47"/>
  <c r="CV13" i="47" s="1"/>
  <c r="CL13" i="47"/>
  <c r="CW13" i="47" s="1"/>
  <c r="CM13" i="47"/>
  <c r="CN13" i="47"/>
  <c r="CY13" i="47" s="1"/>
  <c r="CO13" i="47"/>
  <c r="CZ13" i="47" s="1"/>
  <c r="CP13" i="47"/>
  <c r="CX13" i="47"/>
  <c r="AK14" i="47"/>
  <c r="AL14" i="47"/>
  <c r="AM14" i="47"/>
  <c r="AN14" i="47"/>
  <c r="AO14" i="47"/>
  <c r="AP14" i="47"/>
  <c r="AQ14" i="47"/>
  <c r="AR14" i="47"/>
  <c r="AS14" i="47"/>
  <c r="AT14" i="47"/>
  <c r="AX14" i="47"/>
  <c r="AY14" i="47" s="1"/>
  <c r="AZ14" i="47"/>
  <c r="BA14" i="47"/>
  <c r="BC14" i="47"/>
  <c r="BJ14" i="47"/>
  <c r="BK14" i="47"/>
  <c r="BL14" i="47"/>
  <c r="BM14" i="47"/>
  <c r="BN14" i="47"/>
  <c r="BO14" i="47"/>
  <c r="BP14" i="47"/>
  <c r="BQ14" i="47"/>
  <c r="BR14" i="47"/>
  <c r="BS14" i="47"/>
  <c r="BT14" i="47"/>
  <c r="BV14" i="47"/>
  <c r="BW14" i="47"/>
  <c r="BX14" i="47"/>
  <c r="BY14" i="47"/>
  <c r="BZ14" i="47"/>
  <c r="CA14" i="47"/>
  <c r="CB14" i="47"/>
  <c r="CC14" i="47"/>
  <c r="CD14" i="47"/>
  <c r="CE14" i="47"/>
  <c r="DA14" i="47" s="1"/>
  <c r="CG14" i="47"/>
  <c r="CH14" i="47"/>
  <c r="CI14" i="47"/>
  <c r="CT14" i="47" s="1"/>
  <c r="CJ14" i="47"/>
  <c r="CK14" i="47"/>
  <c r="CV14" i="47" s="1"/>
  <c r="CL14" i="47"/>
  <c r="CW14" i="47" s="1"/>
  <c r="CM14" i="47"/>
  <c r="CX14" i="47" s="1"/>
  <c r="CN14" i="47"/>
  <c r="CY14" i="47" s="1"/>
  <c r="CO14" i="47"/>
  <c r="CZ14" i="47" s="1"/>
  <c r="CP14" i="47"/>
  <c r="CR14" i="47"/>
  <c r="CS14" i="47"/>
  <c r="AK15" i="47"/>
  <c r="AL15" i="47"/>
  <c r="AM15" i="47"/>
  <c r="AN15" i="47"/>
  <c r="AO15" i="47"/>
  <c r="AP15" i="47"/>
  <c r="AQ15" i="47"/>
  <c r="AR15" i="47"/>
  <c r="AS15" i="47"/>
  <c r="AT15" i="47"/>
  <c r="AX15" i="47"/>
  <c r="AZ15" i="47"/>
  <c r="BA15" i="47" s="1"/>
  <c r="BC15" i="47"/>
  <c r="BJ15" i="47"/>
  <c r="BK15" i="47"/>
  <c r="BL15" i="47"/>
  <c r="BM15" i="47"/>
  <c r="BN15" i="47"/>
  <c r="BO15" i="47"/>
  <c r="BP15" i="47"/>
  <c r="BQ15" i="47"/>
  <c r="BR15" i="47"/>
  <c r="BS15" i="47"/>
  <c r="BT15" i="47"/>
  <c r="BV15" i="47"/>
  <c r="BW15" i="47"/>
  <c r="CS15" i="47" s="1"/>
  <c r="BX15" i="47"/>
  <c r="BY15" i="47"/>
  <c r="CU15" i="47" s="1"/>
  <c r="BZ15" i="47"/>
  <c r="BZ39" i="47" s="1"/>
  <c r="T113" i="47" s="1"/>
  <c r="K99" i="47" s="1"/>
  <c r="CA15" i="47"/>
  <c r="CB15" i="47"/>
  <c r="CC15" i="47"/>
  <c r="CD15" i="47"/>
  <c r="CE15" i="47"/>
  <c r="CG15" i="47"/>
  <c r="CH15" i="47"/>
  <c r="CI15" i="47"/>
  <c r="CJ15" i="47"/>
  <c r="CK15" i="47"/>
  <c r="CL15" i="47"/>
  <c r="CW15" i="47" s="1"/>
  <c r="CM15" i="47"/>
  <c r="CX15" i="47" s="1"/>
  <c r="CN15" i="47"/>
  <c r="CY15" i="47" s="1"/>
  <c r="CO15" i="47"/>
  <c r="CP15" i="47"/>
  <c r="DA15" i="47" s="1"/>
  <c r="CR15" i="47"/>
  <c r="CT15" i="47"/>
  <c r="AK16" i="47"/>
  <c r="AL16" i="47"/>
  <c r="AM16" i="47"/>
  <c r="AN16" i="47"/>
  <c r="AO16" i="47"/>
  <c r="AP16" i="47"/>
  <c r="AQ16" i="47"/>
  <c r="AR16" i="47"/>
  <c r="AS16" i="47"/>
  <c r="AT16" i="47"/>
  <c r="AX16" i="47"/>
  <c r="I143" i="47" s="1"/>
  <c r="AY16" i="47"/>
  <c r="AZ16" i="47"/>
  <c r="H143" i="47" s="1"/>
  <c r="BA16" i="47"/>
  <c r="BB16" i="47"/>
  <c r="J143" i="47" s="1"/>
  <c r="BC16" i="47"/>
  <c r="K143" i="47" s="1"/>
  <c r="BJ16" i="47"/>
  <c r="BK16" i="47"/>
  <c r="BL16" i="47"/>
  <c r="BM16" i="47"/>
  <c r="BN16" i="47"/>
  <c r="BO16" i="47"/>
  <c r="BP16" i="47"/>
  <c r="BQ16" i="47"/>
  <c r="BR16" i="47"/>
  <c r="BS16" i="47"/>
  <c r="BT16" i="47"/>
  <c r="BV16" i="47"/>
  <c r="BW16" i="47"/>
  <c r="BX16" i="47"/>
  <c r="CT16" i="47" s="1"/>
  <c r="BY16" i="47"/>
  <c r="BZ16" i="47"/>
  <c r="CV16" i="47" s="1"/>
  <c r="CA16" i="47"/>
  <c r="CB16" i="47"/>
  <c r="CC16" i="47"/>
  <c r="CD16" i="47"/>
  <c r="CE16" i="47"/>
  <c r="CG16" i="47"/>
  <c r="CH16" i="47"/>
  <c r="CI16" i="47"/>
  <c r="CJ16" i="47"/>
  <c r="CK16" i="47"/>
  <c r="CL16" i="47"/>
  <c r="CM16" i="47"/>
  <c r="CN16" i="47"/>
  <c r="CO16" i="47"/>
  <c r="CZ16" i="47" s="1"/>
  <c r="CP16" i="47"/>
  <c r="DA16" i="47" s="1"/>
  <c r="CR16" i="47"/>
  <c r="CS16" i="47"/>
  <c r="CU16" i="47"/>
  <c r="CW16" i="47"/>
  <c r="CX16" i="47"/>
  <c r="CY16" i="47"/>
  <c r="AK17" i="47"/>
  <c r="AL17" i="47"/>
  <c r="AM17" i="47"/>
  <c r="AN17" i="47"/>
  <c r="AO17" i="47"/>
  <c r="AP17" i="47"/>
  <c r="BB17" i="47" s="1"/>
  <c r="J144" i="47" s="1"/>
  <c r="AQ17" i="47"/>
  <c r="AR17" i="47"/>
  <c r="AS17" i="47"/>
  <c r="AT17" i="47"/>
  <c r="AX17" i="47"/>
  <c r="I144" i="47" s="1"/>
  <c r="AZ17" i="47"/>
  <c r="H144" i="47" s="1"/>
  <c r="BA17" i="47"/>
  <c r="BC17" i="47"/>
  <c r="BJ17" i="47"/>
  <c r="BK17" i="47"/>
  <c r="BL17" i="47"/>
  <c r="BM17" i="47"/>
  <c r="BN17" i="47"/>
  <c r="BO17" i="47"/>
  <c r="BP17" i="47"/>
  <c r="BQ17" i="47"/>
  <c r="BR17" i="47"/>
  <c r="BS17" i="47"/>
  <c r="BS37" i="47" s="1"/>
  <c r="Q117" i="47" s="1"/>
  <c r="BT17" i="47"/>
  <c r="BV17" i="47"/>
  <c r="BW17" i="47"/>
  <c r="BX17" i="47"/>
  <c r="CT17" i="47" s="1"/>
  <c r="BY17" i="47"/>
  <c r="CU17" i="47" s="1"/>
  <c r="BZ17" i="47"/>
  <c r="CA17" i="47"/>
  <c r="CB17" i="47"/>
  <c r="CX17" i="47" s="1"/>
  <c r="CC17" i="47"/>
  <c r="CY17" i="47" s="1"/>
  <c r="CD17" i="47"/>
  <c r="CE17" i="47"/>
  <c r="DA17" i="47" s="1"/>
  <c r="CG17" i="47"/>
  <c r="CH17" i="47"/>
  <c r="CI17" i="47"/>
  <c r="CJ17" i="47"/>
  <c r="CK17" i="47"/>
  <c r="CL17" i="47"/>
  <c r="CM17" i="47"/>
  <c r="CN17" i="47"/>
  <c r="CO17" i="47"/>
  <c r="CZ17" i="47" s="1"/>
  <c r="CP17" i="47"/>
  <c r="CS17" i="47"/>
  <c r="CV17" i="47"/>
  <c r="CW17" i="47"/>
  <c r="AK18" i="47"/>
  <c r="AL18" i="47"/>
  <c r="AM18" i="47"/>
  <c r="AN18" i="47"/>
  <c r="AO18" i="47"/>
  <c r="AP18" i="47"/>
  <c r="AQ18" i="47"/>
  <c r="AR18" i="47"/>
  <c r="AS18" i="47"/>
  <c r="BB18" i="47" s="1"/>
  <c r="J145" i="47" s="1"/>
  <c r="AT18" i="47"/>
  <c r="AX18" i="47"/>
  <c r="I145" i="47" s="1"/>
  <c r="AY18" i="47"/>
  <c r="AZ18" i="47"/>
  <c r="H145" i="47" s="1"/>
  <c r="BA18" i="47"/>
  <c r="BC18" i="47"/>
  <c r="BJ18" i="47"/>
  <c r="BK18" i="47"/>
  <c r="BL18" i="47"/>
  <c r="BM18" i="47"/>
  <c r="BN18" i="47"/>
  <c r="BO18" i="47"/>
  <c r="BP18" i="47"/>
  <c r="BQ18" i="47"/>
  <c r="BR18" i="47"/>
  <c r="BS18" i="47"/>
  <c r="BT18" i="47"/>
  <c r="BV18" i="47"/>
  <c r="BW18" i="47"/>
  <c r="CS18" i="47" s="1"/>
  <c r="BX18" i="47"/>
  <c r="BY18" i="47"/>
  <c r="BZ18" i="47"/>
  <c r="CA18" i="47"/>
  <c r="CB18" i="47"/>
  <c r="CX18" i="47" s="1"/>
  <c r="CC18" i="47"/>
  <c r="CY18" i="47" s="1"/>
  <c r="CD18" i="47"/>
  <c r="CZ18" i="47" s="1"/>
  <c r="CE18" i="47"/>
  <c r="CG18" i="47"/>
  <c r="CR18" i="47" s="1"/>
  <c r="CH18" i="47"/>
  <c r="CI18" i="47"/>
  <c r="CT18" i="47" s="1"/>
  <c r="CJ18" i="47"/>
  <c r="CU18" i="47" s="1"/>
  <c r="CK18" i="47"/>
  <c r="CL18" i="47"/>
  <c r="CM18" i="47"/>
  <c r="CN18" i="47"/>
  <c r="CO18" i="47"/>
  <c r="CP18" i="47"/>
  <c r="CV18" i="47"/>
  <c r="CW18" i="47"/>
  <c r="DA18" i="47"/>
  <c r="AK19" i="47"/>
  <c r="AL19" i="47"/>
  <c r="AM19" i="47"/>
  <c r="AN19" i="47"/>
  <c r="AO19" i="47"/>
  <c r="AP19" i="47"/>
  <c r="AQ19" i="47"/>
  <c r="AR19" i="47"/>
  <c r="AS19" i="47"/>
  <c r="AT19" i="47"/>
  <c r="AX19" i="47"/>
  <c r="AY19" i="47"/>
  <c r="AZ19" i="47"/>
  <c r="BA19" i="47"/>
  <c r="BB19" i="47"/>
  <c r="J146" i="47" s="1"/>
  <c r="BC19" i="47"/>
  <c r="K146" i="47" s="1"/>
  <c r="BJ19" i="47"/>
  <c r="BK19" i="47"/>
  <c r="BL19" i="47"/>
  <c r="BM19" i="47"/>
  <c r="BN19" i="47"/>
  <c r="BO19" i="47"/>
  <c r="BP19" i="47"/>
  <c r="BQ19" i="47"/>
  <c r="BR19" i="47"/>
  <c r="BS19" i="47"/>
  <c r="BT19" i="47"/>
  <c r="BV19" i="47"/>
  <c r="BW19" i="47"/>
  <c r="BX19" i="47"/>
  <c r="BY19" i="47"/>
  <c r="BZ19" i="47"/>
  <c r="CV19" i="47" s="1"/>
  <c r="CA19" i="47"/>
  <c r="CB19" i="47"/>
  <c r="CC19" i="47"/>
  <c r="CY19" i="47" s="1"/>
  <c r="CD19" i="47"/>
  <c r="CE19" i="47"/>
  <c r="CG19" i="47"/>
  <c r="CR19" i="47" s="1"/>
  <c r="CH19" i="47"/>
  <c r="CS19" i="47" s="1"/>
  <c r="CI19" i="47"/>
  <c r="CT19" i="47" s="1"/>
  <c r="CJ19" i="47"/>
  <c r="CU19" i="47" s="1"/>
  <c r="CK19" i="47"/>
  <c r="CL19" i="47"/>
  <c r="CW19" i="47" s="1"/>
  <c r="CM19" i="47"/>
  <c r="CX19" i="47" s="1"/>
  <c r="CN19" i="47"/>
  <c r="CO19" i="47"/>
  <c r="CP19" i="47"/>
  <c r="DA19" i="47"/>
  <c r="AK20" i="47"/>
  <c r="AL20" i="47"/>
  <c r="AM20" i="47"/>
  <c r="AN20" i="47"/>
  <c r="AO20" i="47"/>
  <c r="BB20" i="47" s="1"/>
  <c r="J147" i="47" s="1"/>
  <c r="AP20" i="47"/>
  <c r="AQ20" i="47"/>
  <c r="AR20" i="47"/>
  <c r="AS20" i="47"/>
  <c r="AT20" i="47"/>
  <c r="AX20" i="47"/>
  <c r="AY20" i="47"/>
  <c r="AZ20" i="47"/>
  <c r="BA20" i="47"/>
  <c r="BC20" i="47"/>
  <c r="BJ20" i="47"/>
  <c r="BK20" i="47"/>
  <c r="BL20" i="47"/>
  <c r="BM20" i="47"/>
  <c r="BN20" i="47"/>
  <c r="BO20" i="47"/>
  <c r="BP20" i="47"/>
  <c r="BQ20" i="47"/>
  <c r="BQ37" i="47" s="1"/>
  <c r="Q115" i="47" s="1"/>
  <c r="BR20" i="47"/>
  <c r="BS20" i="47"/>
  <c r="BT20" i="47"/>
  <c r="BV20" i="47"/>
  <c r="BW20" i="47"/>
  <c r="BX20" i="47"/>
  <c r="BY20" i="47"/>
  <c r="BZ20" i="47"/>
  <c r="CA20" i="47"/>
  <c r="CB20" i="47"/>
  <c r="CC20" i="47"/>
  <c r="CD20" i="47"/>
  <c r="CE20" i="47"/>
  <c r="CG20" i="47"/>
  <c r="CR20" i="47" s="1"/>
  <c r="CH20" i="47"/>
  <c r="CS20" i="47" s="1"/>
  <c r="CI20" i="47"/>
  <c r="CJ20" i="47"/>
  <c r="CU20" i="47" s="1"/>
  <c r="CK20" i="47"/>
  <c r="CV20" i="47" s="1"/>
  <c r="CL20" i="47"/>
  <c r="CM20" i="47"/>
  <c r="CX20" i="47" s="1"/>
  <c r="CN20" i="47"/>
  <c r="CY20" i="47" s="1"/>
  <c r="CO20" i="47"/>
  <c r="CZ20" i="47" s="1"/>
  <c r="CP20" i="47"/>
  <c r="DA20" i="47" s="1"/>
  <c r="AK21" i="47"/>
  <c r="AL21" i="47"/>
  <c r="AM21" i="47"/>
  <c r="AN21" i="47"/>
  <c r="AO21" i="47"/>
  <c r="AP21" i="47"/>
  <c r="AQ21" i="47"/>
  <c r="AR21" i="47"/>
  <c r="AS21" i="47"/>
  <c r="AT21" i="47"/>
  <c r="AX21" i="47"/>
  <c r="I148" i="47" s="1"/>
  <c r="AZ21" i="47"/>
  <c r="H148" i="47" s="1"/>
  <c r="BA21" i="47"/>
  <c r="BC21" i="47"/>
  <c r="K148" i="47" s="1"/>
  <c r="BJ21" i="47"/>
  <c r="BK21" i="47"/>
  <c r="BL21" i="47"/>
  <c r="BM21" i="47"/>
  <c r="BN21" i="47"/>
  <c r="BO21" i="47"/>
  <c r="BP21" i="47"/>
  <c r="BQ21" i="47"/>
  <c r="BR21" i="47"/>
  <c r="BS21" i="47"/>
  <c r="BT21" i="47"/>
  <c r="BV21" i="47"/>
  <c r="BW21" i="47"/>
  <c r="BX21" i="47"/>
  <c r="BY21" i="47"/>
  <c r="BZ21" i="47"/>
  <c r="CA21" i="47"/>
  <c r="CB21" i="47"/>
  <c r="CC21" i="47"/>
  <c r="CD21" i="47"/>
  <c r="CE21" i="47"/>
  <c r="CG21" i="47"/>
  <c r="CR21" i="47" s="1"/>
  <c r="CH21" i="47"/>
  <c r="CI21" i="47"/>
  <c r="CJ21" i="47"/>
  <c r="CU21" i="47" s="1"/>
  <c r="CK21" i="47"/>
  <c r="CV21" i="47" s="1"/>
  <c r="CL21" i="47"/>
  <c r="CW21" i="47" s="1"/>
  <c r="CM21" i="47"/>
  <c r="CX21" i="47" s="1"/>
  <c r="CN21" i="47"/>
  <c r="CY21" i="47" s="1"/>
  <c r="CO21" i="47"/>
  <c r="CZ21" i="47" s="1"/>
  <c r="CP21" i="47"/>
  <c r="DA21" i="47" s="1"/>
  <c r="CS21" i="47"/>
  <c r="CT21" i="47"/>
  <c r="AK22" i="47"/>
  <c r="AL22" i="47"/>
  <c r="AM22" i="47"/>
  <c r="AN22" i="47"/>
  <c r="AO22" i="47"/>
  <c r="AP22" i="47"/>
  <c r="AQ22" i="47"/>
  <c r="AR22" i="47"/>
  <c r="AS22" i="47"/>
  <c r="AT22" i="47"/>
  <c r="AX22" i="47"/>
  <c r="I149" i="47" s="1"/>
  <c r="AZ22" i="47"/>
  <c r="BC22" i="47"/>
  <c r="BJ22" i="47"/>
  <c r="BK22" i="47"/>
  <c r="BL22" i="47"/>
  <c r="BM22" i="47"/>
  <c r="BN22" i="47"/>
  <c r="BO22" i="47"/>
  <c r="BP22" i="47"/>
  <c r="BQ22" i="47"/>
  <c r="BR22" i="47"/>
  <c r="BS22" i="47"/>
  <c r="BT22" i="47"/>
  <c r="BV22" i="47"/>
  <c r="BW22" i="47"/>
  <c r="CS22" i="47" s="1"/>
  <c r="BX22" i="47"/>
  <c r="BY22" i="47"/>
  <c r="CU22" i="47" s="1"/>
  <c r="BZ22" i="47"/>
  <c r="CA22" i="47"/>
  <c r="CB22" i="47"/>
  <c r="CC22" i="47"/>
  <c r="CD22" i="47"/>
  <c r="CE22" i="47"/>
  <c r="CG22" i="47"/>
  <c r="CH22" i="47"/>
  <c r="CI22" i="47"/>
  <c r="CJ22" i="47"/>
  <c r="CK22" i="47"/>
  <c r="CL22" i="47"/>
  <c r="CM22" i="47"/>
  <c r="CN22" i="47"/>
  <c r="CY22" i="47" s="1"/>
  <c r="CO22" i="47"/>
  <c r="CZ22" i="47" s="1"/>
  <c r="CP22" i="47"/>
  <c r="DA22" i="47" s="1"/>
  <c r="CR22" i="47"/>
  <c r="CT22" i="47"/>
  <c r="CV22" i="47"/>
  <c r="CW22" i="47"/>
  <c r="AK23" i="47"/>
  <c r="AL23" i="47"/>
  <c r="AM23" i="47"/>
  <c r="AN23" i="47"/>
  <c r="AO23" i="47"/>
  <c r="AP23" i="47"/>
  <c r="AQ23" i="47"/>
  <c r="AR23" i="47"/>
  <c r="AS23" i="47"/>
  <c r="AT23" i="47"/>
  <c r="AX23" i="47"/>
  <c r="I150" i="47" s="1"/>
  <c r="AY23" i="47"/>
  <c r="AZ23" i="47"/>
  <c r="H150" i="47" s="1"/>
  <c r="BA23" i="47"/>
  <c r="BB23" i="47"/>
  <c r="J150" i="47" s="1"/>
  <c r="BC23" i="47"/>
  <c r="K150" i="47" s="1"/>
  <c r="BJ23" i="47"/>
  <c r="BK23" i="47"/>
  <c r="BL23" i="47"/>
  <c r="BM23" i="47"/>
  <c r="BN23" i="47"/>
  <c r="BO23" i="47"/>
  <c r="BP23" i="47"/>
  <c r="BQ23" i="47"/>
  <c r="BR23" i="47"/>
  <c r="BS23" i="47"/>
  <c r="BT23" i="47"/>
  <c r="BV23" i="47"/>
  <c r="CR23" i="47" s="1"/>
  <c r="BW23" i="47"/>
  <c r="BX23" i="47"/>
  <c r="CT23" i="47" s="1"/>
  <c r="BY23" i="47"/>
  <c r="BZ23" i="47"/>
  <c r="CA23" i="47"/>
  <c r="CW23" i="47" s="1"/>
  <c r="CB23" i="47"/>
  <c r="CX23" i="47" s="1"/>
  <c r="CC23" i="47"/>
  <c r="CD23" i="47"/>
  <c r="CZ23" i="47" s="1"/>
  <c r="CE23" i="47"/>
  <c r="CG23" i="47"/>
  <c r="CH23" i="47"/>
  <c r="CI23" i="47"/>
  <c r="CJ23" i="47"/>
  <c r="CK23" i="47"/>
  <c r="CL23" i="47"/>
  <c r="CM23" i="47"/>
  <c r="CN23" i="47"/>
  <c r="CO23" i="47"/>
  <c r="CP23" i="47"/>
  <c r="DA23" i="47" s="1"/>
  <c r="CS23" i="47"/>
  <c r="CU23" i="47"/>
  <c r="CV23" i="47"/>
  <c r="CY23" i="47"/>
  <c r="AK24" i="47"/>
  <c r="AL24" i="47"/>
  <c r="AM24" i="47"/>
  <c r="AN24" i="47"/>
  <c r="AO24" i="47"/>
  <c r="AP24" i="47"/>
  <c r="AQ24" i="47"/>
  <c r="AR24" i="47"/>
  <c r="AS24" i="47"/>
  <c r="AT24" i="47"/>
  <c r="AX24" i="47"/>
  <c r="AY24" i="47"/>
  <c r="AZ24" i="47"/>
  <c r="H151" i="47" s="1"/>
  <c r="BA24" i="47"/>
  <c r="BB24" i="47"/>
  <c r="J151" i="47" s="1"/>
  <c r="BC24" i="47"/>
  <c r="K151" i="47" s="1"/>
  <c r="BJ24" i="47"/>
  <c r="BK24" i="47"/>
  <c r="BL24" i="47"/>
  <c r="BM24" i="47"/>
  <c r="BN24" i="47"/>
  <c r="BO24" i="47"/>
  <c r="BP24" i="47"/>
  <c r="BQ24" i="47"/>
  <c r="BR24" i="47"/>
  <c r="BS24" i="47"/>
  <c r="BT24" i="47"/>
  <c r="BV24" i="47"/>
  <c r="BW24" i="47"/>
  <c r="BX24" i="47"/>
  <c r="CT24" i="47" s="1"/>
  <c r="BY24" i="47"/>
  <c r="CU24" i="47" s="1"/>
  <c r="BZ24" i="47"/>
  <c r="CV24" i="47" s="1"/>
  <c r="CA24" i="47"/>
  <c r="CW24" i="47" s="1"/>
  <c r="CB24" i="47"/>
  <c r="CX24" i="47" s="1"/>
  <c r="CC24" i="47"/>
  <c r="CY24" i="47" s="1"/>
  <c r="CD24" i="47"/>
  <c r="CZ24" i="47" s="1"/>
  <c r="CE24" i="47"/>
  <c r="DA24" i="47" s="1"/>
  <c r="CG24" i="47"/>
  <c r="CR24" i="47" s="1"/>
  <c r="CH24" i="47"/>
  <c r="CS24" i="47" s="1"/>
  <c r="CI24" i="47"/>
  <c r="CJ24" i="47"/>
  <c r="CK24" i="47"/>
  <c r="CL24" i="47"/>
  <c r="CM24" i="47"/>
  <c r="CN24" i="47"/>
  <c r="CO24" i="47"/>
  <c r="CP24" i="47"/>
  <c r="AK25" i="47"/>
  <c r="AL25" i="47"/>
  <c r="BB25" i="47" s="1"/>
  <c r="J152" i="47" s="1"/>
  <c r="AM25" i="47"/>
  <c r="AN25" i="47"/>
  <c r="AO25" i="47"/>
  <c r="AP25" i="47"/>
  <c r="AQ25" i="47"/>
  <c r="AR25" i="47"/>
  <c r="AS25" i="47"/>
  <c r="AT25" i="47"/>
  <c r="AX25" i="47"/>
  <c r="AY25" i="47"/>
  <c r="AZ25" i="47"/>
  <c r="BA25" i="47" s="1"/>
  <c r="BC25" i="47"/>
  <c r="BJ25" i="47"/>
  <c r="BK25" i="47"/>
  <c r="BL25" i="47"/>
  <c r="BM25" i="47"/>
  <c r="BN25" i="47"/>
  <c r="BO25" i="47"/>
  <c r="BP25" i="47"/>
  <c r="BQ25" i="47"/>
  <c r="BR25" i="47"/>
  <c r="BS25" i="47"/>
  <c r="BT25" i="47"/>
  <c r="BV25" i="47"/>
  <c r="BW25" i="47"/>
  <c r="BX25" i="47"/>
  <c r="BY25" i="47"/>
  <c r="BZ25" i="47"/>
  <c r="CA25" i="47"/>
  <c r="CB25" i="47"/>
  <c r="CX25" i="47" s="1"/>
  <c r="CC25" i="47"/>
  <c r="CY25" i="47" s="1"/>
  <c r="CD25" i="47"/>
  <c r="CZ25" i="47" s="1"/>
  <c r="CE25" i="47"/>
  <c r="DA25" i="47" s="1"/>
  <c r="CG25" i="47"/>
  <c r="CR25" i="47" s="1"/>
  <c r="CH25" i="47"/>
  <c r="CS25" i="47" s="1"/>
  <c r="CI25" i="47"/>
  <c r="CT25" i="47" s="1"/>
  <c r="CJ25" i="47"/>
  <c r="CU25" i="47" s="1"/>
  <c r="CK25" i="47"/>
  <c r="CV25" i="47" s="1"/>
  <c r="CL25" i="47"/>
  <c r="CM25" i="47"/>
  <c r="CN25" i="47"/>
  <c r="CO25" i="47"/>
  <c r="CP25" i="47"/>
  <c r="CW25" i="47"/>
  <c r="AK26" i="47"/>
  <c r="AL26" i="47"/>
  <c r="AM26" i="47"/>
  <c r="AN26" i="47"/>
  <c r="AO26" i="47"/>
  <c r="BB26" i="47" s="1"/>
  <c r="J153" i="47" s="1"/>
  <c r="AP26" i="47"/>
  <c r="AQ26" i="47"/>
  <c r="AR26" i="47"/>
  <c r="AS26" i="47"/>
  <c r="AT26" i="47"/>
  <c r="AX26" i="47"/>
  <c r="I153" i="47" s="1"/>
  <c r="AY26" i="47"/>
  <c r="AZ26" i="47"/>
  <c r="BC26" i="47"/>
  <c r="K153" i="47" s="1"/>
  <c r="BJ26" i="47"/>
  <c r="BK26" i="47"/>
  <c r="BL26" i="47"/>
  <c r="BM26" i="47"/>
  <c r="BN26" i="47"/>
  <c r="BO26" i="47"/>
  <c r="BP26" i="47"/>
  <c r="BQ26" i="47"/>
  <c r="BR26" i="47"/>
  <c r="BS26" i="47"/>
  <c r="BT26" i="47"/>
  <c r="BV26" i="47"/>
  <c r="BW26" i="47"/>
  <c r="BX26" i="47"/>
  <c r="BY26" i="47"/>
  <c r="BZ26" i="47"/>
  <c r="CA26" i="47"/>
  <c r="CW26" i="47" s="1"/>
  <c r="CB26" i="47"/>
  <c r="CC26" i="47"/>
  <c r="CD26" i="47"/>
  <c r="CZ26" i="47" s="1"/>
  <c r="CE26" i="47"/>
  <c r="CG26" i="47"/>
  <c r="CR26" i="47" s="1"/>
  <c r="CH26" i="47"/>
  <c r="CS26" i="47" s="1"/>
  <c r="CI26" i="47"/>
  <c r="CT26" i="47" s="1"/>
  <c r="CJ26" i="47"/>
  <c r="CU26" i="47" s="1"/>
  <c r="CK26" i="47"/>
  <c r="CV26" i="47" s="1"/>
  <c r="CL26" i="47"/>
  <c r="CM26" i="47"/>
  <c r="CX26" i="47" s="1"/>
  <c r="CN26" i="47"/>
  <c r="CO26" i="47"/>
  <c r="CP26" i="47"/>
  <c r="DA26" i="47"/>
  <c r="AK27" i="47"/>
  <c r="AL27" i="47"/>
  <c r="AM27" i="47"/>
  <c r="AN27" i="47"/>
  <c r="AO27" i="47"/>
  <c r="AP27" i="47"/>
  <c r="AQ27" i="47"/>
  <c r="AR27" i="47"/>
  <c r="AS27" i="47"/>
  <c r="AT27" i="47"/>
  <c r="AX27" i="47"/>
  <c r="AY27" i="47" s="1"/>
  <c r="AZ27" i="47"/>
  <c r="H154" i="47" s="1"/>
  <c r="BC27" i="47"/>
  <c r="BJ27" i="47"/>
  <c r="BK27" i="47"/>
  <c r="BL27" i="47"/>
  <c r="BM27" i="47"/>
  <c r="BN27" i="47"/>
  <c r="BO27" i="47"/>
  <c r="BP27" i="47"/>
  <c r="BP40" i="47" s="1"/>
  <c r="W114" i="47" s="1"/>
  <c r="BQ27" i="47"/>
  <c r="BQ40" i="47" s="1"/>
  <c r="W115" i="47" s="1"/>
  <c r="BR27" i="47"/>
  <c r="BS27" i="47"/>
  <c r="BT27" i="47"/>
  <c r="BT40" i="47" s="1"/>
  <c r="W118" i="47" s="1"/>
  <c r="BV27" i="47"/>
  <c r="BV40" i="47" s="1"/>
  <c r="V109" i="47" s="1"/>
  <c r="BW27" i="47"/>
  <c r="BX27" i="47"/>
  <c r="BY27" i="47"/>
  <c r="BZ27" i="47"/>
  <c r="CA27" i="47"/>
  <c r="CB27" i="47"/>
  <c r="CC27" i="47"/>
  <c r="CD27" i="47"/>
  <c r="CE27" i="47"/>
  <c r="CG27" i="47"/>
  <c r="CH27" i="47"/>
  <c r="CI27" i="47"/>
  <c r="CT27" i="47" s="1"/>
  <c r="CJ27" i="47"/>
  <c r="CU27" i="47" s="1"/>
  <c r="CK27" i="47"/>
  <c r="CL27" i="47"/>
  <c r="CW27" i="47" s="1"/>
  <c r="CM27" i="47"/>
  <c r="CX27" i="47" s="1"/>
  <c r="CN27" i="47"/>
  <c r="CY27" i="47" s="1"/>
  <c r="CO27" i="47"/>
  <c r="CP27" i="47"/>
  <c r="DA27" i="47" s="1"/>
  <c r="CR27" i="47"/>
  <c r="CZ27" i="47"/>
  <c r="AK28" i="47"/>
  <c r="AL28" i="47"/>
  <c r="AM28" i="47"/>
  <c r="AN28" i="47"/>
  <c r="AO28" i="47"/>
  <c r="AP28" i="47"/>
  <c r="AQ28" i="47"/>
  <c r="AR28" i="47"/>
  <c r="AS28" i="47"/>
  <c r="AT28" i="47"/>
  <c r="AX28" i="47"/>
  <c r="AZ28" i="47"/>
  <c r="H155" i="47" s="1"/>
  <c r="BA28" i="47"/>
  <c r="BC28" i="47"/>
  <c r="BJ28" i="47"/>
  <c r="BK28" i="47"/>
  <c r="BL28" i="47"/>
  <c r="BM28" i="47"/>
  <c r="BN28" i="47"/>
  <c r="BO28" i="47"/>
  <c r="BP28" i="47"/>
  <c r="BQ28" i="47"/>
  <c r="BR28" i="47"/>
  <c r="BS28" i="47"/>
  <c r="BT28" i="47"/>
  <c r="BV28" i="47"/>
  <c r="BW28" i="47"/>
  <c r="BX28" i="47"/>
  <c r="BY28" i="47"/>
  <c r="BY37" i="47" s="1"/>
  <c r="P112" i="47" s="1"/>
  <c r="J103" i="47" s="1"/>
  <c r="BZ28" i="47"/>
  <c r="CA28" i="47"/>
  <c r="CB28" i="47"/>
  <c r="CC28" i="47"/>
  <c r="CD28" i="47"/>
  <c r="CE28" i="47"/>
  <c r="CG28" i="47"/>
  <c r="CH28" i="47"/>
  <c r="CS28" i="47" s="1"/>
  <c r="CI28" i="47"/>
  <c r="CJ28" i="47"/>
  <c r="CU28" i="47" s="1"/>
  <c r="CK28" i="47"/>
  <c r="CL28" i="47"/>
  <c r="CW28" i="47" s="1"/>
  <c r="CM28" i="47"/>
  <c r="CX28" i="47" s="1"/>
  <c r="CN28" i="47"/>
  <c r="CY28" i="47" s="1"/>
  <c r="CO28" i="47"/>
  <c r="CZ28" i="47" s="1"/>
  <c r="CP28" i="47"/>
  <c r="DA28" i="47" s="1"/>
  <c r="CR28" i="47"/>
  <c r="CT28" i="47"/>
  <c r="AK29" i="47"/>
  <c r="AL29" i="47"/>
  <c r="AM29" i="47"/>
  <c r="AN29" i="47"/>
  <c r="AO29" i="47"/>
  <c r="AP29" i="47"/>
  <c r="AQ29" i="47"/>
  <c r="AR29" i="47"/>
  <c r="AS29" i="47"/>
  <c r="AT29" i="47"/>
  <c r="AX29" i="47"/>
  <c r="AZ29" i="47"/>
  <c r="H156" i="47" s="1"/>
  <c r="BC29" i="47"/>
  <c r="BJ29" i="47"/>
  <c r="BK29" i="47"/>
  <c r="BL29" i="47"/>
  <c r="BM29" i="47"/>
  <c r="BN29" i="47"/>
  <c r="BO29" i="47"/>
  <c r="BP29" i="47"/>
  <c r="BQ29" i="47"/>
  <c r="BR29" i="47"/>
  <c r="BS29" i="47"/>
  <c r="BT29" i="47"/>
  <c r="BV29" i="47"/>
  <c r="CR29" i="47" s="1"/>
  <c r="BW29" i="47"/>
  <c r="BX29" i="47"/>
  <c r="BX37" i="47" s="1"/>
  <c r="P111" i="47" s="1"/>
  <c r="I103" i="47" s="1"/>
  <c r="BY29" i="47"/>
  <c r="BZ29" i="47"/>
  <c r="CA29" i="47"/>
  <c r="CB29" i="47"/>
  <c r="CC29" i="47"/>
  <c r="CD29" i="47"/>
  <c r="CE29" i="47"/>
  <c r="CG29" i="47"/>
  <c r="CH29" i="47"/>
  <c r="CI29" i="47"/>
  <c r="CJ29" i="47"/>
  <c r="CK29" i="47"/>
  <c r="CL29" i="47"/>
  <c r="CM29" i="47"/>
  <c r="CX29" i="47" s="1"/>
  <c r="CN29" i="47"/>
  <c r="CY29" i="47" s="1"/>
  <c r="CO29" i="47"/>
  <c r="CZ29" i="47" s="1"/>
  <c r="CP29" i="47"/>
  <c r="DA29" i="47" s="1"/>
  <c r="CS29" i="47"/>
  <c r="CU29" i="47"/>
  <c r="CV29" i="47"/>
  <c r="CW29" i="47"/>
  <c r="AK30" i="47"/>
  <c r="AL30" i="47"/>
  <c r="AM30" i="47"/>
  <c r="AN30" i="47"/>
  <c r="AO30" i="47"/>
  <c r="AP30" i="47"/>
  <c r="AQ30" i="47"/>
  <c r="AR30" i="47"/>
  <c r="AS30" i="47"/>
  <c r="AT30" i="47"/>
  <c r="AX30" i="47"/>
  <c r="I157" i="47" s="1"/>
  <c r="AY30" i="47"/>
  <c r="AZ30" i="47"/>
  <c r="H157" i="47" s="1"/>
  <c r="BA30" i="47"/>
  <c r="BB30" i="47"/>
  <c r="J157" i="47" s="1"/>
  <c r="BC30" i="47"/>
  <c r="K157" i="47" s="1"/>
  <c r="BJ30" i="47"/>
  <c r="BK30" i="47"/>
  <c r="BL30" i="47"/>
  <c r="BM30" i="47"/>
  <c r="BN30" i="47"/>
  <c r="BO30" i="47"/>
  <c r="BP30" i="47"/>
  <c r="BQ30" i="47"/>
  <c r="BR30" i="47"/>
  <c r="BS30" i="47"/>
  <c r="BT30" i="47"/>
  <c r="BV30" i="47"/>
  <c r="CR30" i="47" s="1"/>
  <c r="BW30" i="47"/>
  <c r="CS30" i="47" s="1"/>
  <c r="BX30" i="47"/>
  <c r="BY30" i="47"/>
  <c r="CU30" i="47" s="1"/>
  <c r="BZ30" i="47"/>
  <c r="CV30" i="47" s="1"/>
  <c r="CA30" i="47"/>
  <c r="AD37" i="47" s="1"/>
  <c r="CB30" i="47"/>
  <c r="CB37" i="47" s="1"/>
  <c r="P115" i="47" s="1"/>
  <c r="CC30" i="47"/>
  <c r="AF37" i="47" s="1"/>
  <c r="CD30" i="47"/>
  <c r="CZ30" i="47" s="1"/>
  <c r="CE30" i="47"/>
  <c r="AH37" i="47" s="1"/>
  <c r="CG30" i="47"/>
  <c r="CH30" i="47"/>
  <c r="CI30" i="47"/>
  <c r="CJ30" i="47"/>
  <c r="CK30" i="47"/>
  <c r="CL30" i="47"/>
  <c r="CM30" i="47"/>
  <c r="CN30" i="47"/>
  <c r="CO30" i="47"/>
  <c r="CP30" i="47"/>
  <c r="CT30" i="47"/>
  <c r="CX30" i="47"/>
  <c r="CY30" i="47"/>
  <c r="DA30" i="47"/>
  <c r="AK31" i="47"/>
  <c r="AL31" i="47"/>
  <c r="AM31" i="47"/>
  <c r="AN31" i="47"/>
  <c r="AO31" i="47"/>
  <c r="AP31" i="47"/>
  <c r="AQ31" i="47"/>
  <c r="AR31" i="47"/>
  <c r="AS31" i="47"/>
  <c r="AT31" i="47"/>
  <c r="AX31" i="47"/>
  <c r="I158" i="47" s="1"/>
  <c r="AY31" i="47"/>
  <c r="AZ31" i="47"/>
  <c r="H158" i="47" s="1"/>
  <c r="BA31" i="47"/>
  <c r="BB31" i="47"/>
  <c r="J158" i="47" s="1"/>
  <c r="BC31" i="47"/>
  <c r="K158" i="47" s="1"/>
  <c r="BJ31" i="47"/>
  <c r="BK31" i="47"/>
  <c r="BL31" i="47"/>
  <c r="BM31" i="47"/>
  <c r="BN31" i="47"/>
  <c r="BO31" i="47"/>
  <c r="BP31" i="47"/>
  <c r="BQ31" i="47"/>
  <c r="BR31" i="47"/>
  <c r="BS31" i="47"/>
  <c r="BT31" i="47"/>
  <c r="BV31" i="47"/>
  <c r="BW31" i="47"/>
  <c r="BX31" i="47"/>
  <c r="BY31" i="47"/>
  <c r="CU31" i="47" s="1"/>
  <c r="BZ31" i="47"/>
  <c r="CV31" i="47" s="1"/>
  <c r="CA31" i="47"/>
  <c r="CW31" i="47" s="1"/>
  <c r="CB31" i="47"/>
  <c r="CX31" i="47" s="1"/>
  <c r="CC31" i="47"/>
  <c r="CY31" i="47" s="1"/>
  <c r="CD31" i="47"/>
  <c r="CZ31" i="47" s="1"/>
  <c r="CE31" i="47"/>
  <c r="DA31" i="47" s="1"/>
  <c r="CG31" i="47"/>
  <c r="CR31" i="47" s="1"/>
  <c r="CH31" i="47"/>
  <c r="CS31" i="47" s="1"/>
  <c r="CI31" i="47"/>
  <c r="CT31" i="47" s="1"/>
  <c r="CJ31" i="47"/>
  <c r="CK31" i="47"/>
  <c r="CL31" i="47"/>
  <c r="CM31" i="47"/>
  <c r="CN31" i="47"/>
  <c r="CO31" i="47"/>
  <c r="CP31" i="47"/>
  <c r="AK32" i="47"/>
  <c r="AL32" i="47"/>
  <c r="BB32" i="47" s="1"/>
  <c r="J159" i="47" s="1"/>
  <c r="AM32" i="47"/>
  <c r="AN32" i="47"/>
  <c r="AO32" i="47"/>
  <c r="AP32" i="47"/>
  <c r="AQ32" i="47"/>
  <c r="AR32" i="47"/>
  <c r="AS32" i="47"/>
  <c r="AT32" i="47"/>
  <c r="AX32" i="47"/>
  <c r="AZ32" i="47"/>
  <c r="H159" i="47" s="1"/>
  <c r="BA32" i="47"/>
  <c r="BC32" i="47"/>
  <c r="K159" i="47" s="1"/>
  <c r="BJ32" i="47"/>
  <c r="BK32" i="47"/>
  <c r="BL32" i="47"/>
  <c r="BM32" i="47"/>
  <c r="BN32" i="47"/>
  <c r="BO32" i="47"/>
  <c r="BP32" i="47"/>
  <c r="BQ32" i="47"/>
  <c r="BR32" i="47"/>
  <c r="BS32" i="47"/>
  <c r="BT32" i="47"/>
  <c r="BV32" i="47"/>
  <c r="BW32" i="47"/>
  <c r="BX32" i="47"/>
  <c r="BY32" i="47"/>
  <c r="BZ32" i="47"/>
  <c r="CA32" i="47"/>
  <c r="CB32" i="47"/>
  <c r="CX32" i="47" s="1"/>
  <c r="CC32" i="47"/>
  <c r="CY32" i="47" s="1"/>
  <c r="CD32" i="47"/>
  <c r="CZ32" i="47" s="1"/>
  <c r="CE32" i="47"/>
  <c r="DA32" i="47" s="1"/>
  <c r="CG32" i="47"/>
  <c r="CR32" i="47" s="1"/>
  <c r="CH32" i="47"/>
  <c r="CS32" i="47" s="1"/>
  <c r="CI32" i="47"/>
  <c r="CT32" i="47" s="1"/>
  <c r="CJ32" i="47"/>
  <c r="CU32" i="47" s="1"/>
  <c r="CK32" i="47"/>
  <c r="CV32" i="47" s="1"/>
  <c r="CL32" i="47"/>
  <c r="CW32" i="47" s="1"/>
  <c r="CM32" i="47"/>
  <c r="CN32" i="47"/>
  <c r="CO32" i="47"/>
  <c r="CP32" i="47"/>
  <c r="AK33" i="47"/>
  <c r="AL33" i="47"/>
  <c r="AM33" i="47"/>
  <c r="AN33" i="47"/>
  <c r="AO33" i="47"/>
  <c r="AP33" i="47"/>
  <c r="AQ33" i="47"/>
  <c r="AR33" i="47"/>
  <c r="AS33" i="47"/>
  <c r="AT33" i="47"/>
  <c r="AX33" i="47"/>
  <c r="AY33" i="47" s="1"/>
  <c r="AZ33" i="47"/>
  <c r="H160" i="47" s="1"/>
  <c r="BA33" i="47"/>
  <c r="BC33" i="47"/>
  <c r="BJ33" i="47"/>
  <c r="BK33" i="47"/>
  <c r="BL33" i="47"/>
  <c r="BM33" i="47"/>
  <c r="BN33" i="47"/>
  <c r="BO33" i="47"/>
  <c r="BP33" i="47"/>
  <c r="BQ33" i="47"/>
  <c r="BR33" i="47"/>
  <c r="BS33" i="47"/>
  <c r="BT33" i="47"/>
  <c r="BV33" i="47"/>
  <c r="BW33" i="47"/>
  <c r="BX33" i="47"/>
  <c r="BY33" i="47"/>
  <c r="BZ33" i="47"/>
  <c r="CA33" i="47"/>
  <c r="CB33" i="47"/>
  <c r="CX33" i="47" s="1"/>
  <c r="CC33" i="47"/>
  <c r="CD33" i="47"/>
  <c r="CE33" i="47"/>
  <c r="CG33" i="47"/>
  <c r="CR33" i="47" s="1"/>
  <c r="CH33" i="47"/>
  <c r="CS33" i="47" s="1"/>
  <c r="CI33" i="47"/>
  <c r="CT33" i="47" s="1"/>
  <c r="CJ33" i="47"/>
  <c r="CU33" i="47" s="1"/>
  <c r="CK33" i="47"/>
  <c r="CV33" i="47" s="1"/>
  <c r="CL33" i="47"/>
  <c r="CW33" i="47" s="1"/>
  <c r="CM33" i="47"/>
  <c r="CN33" i="47"/>
  <c r="CY33" i="47" s="1"/>
  <c r="CO33" i="47"/>
  <c r="CP33" i="47"/>
  <c r="CZ33" i="47"/>
  <c r="DA33" i="47"/>
  <c r="H34" i="47"/>
  <c r="I34" i="47"/>
  <c r="J34" i="47"/>
  <c r="K34" i="47"/>
  <c r="L34" i="47"/>
  <c r="M34" i="47"/>
  <c r="N34" i="47"/>
  <c r="O34" i="47"/>
  <c r="P34" i="47"/>
  <c r="Q34" i="47"/>
  <c r="R34" i="47"/>
  <c r="Y34" i="47"/>
  <c r="Z34" i="47"/>
  <c r="AA34" i="47"/>
  <c r="AB34" i="47"/>
  <c r="AC34" i="47"/>
  <c r="AD34" i="47"/>
  <c r="AE34" i="47"/>
  <c r="AF34" i="47"/>
  <c r="AG34" i="47"/>
  <c r="AH34" i="47"/>
  <c r="BJ34" i="47"/>
  <c r="BK34" i="47"/>
  <c r="H35" i="47"/>
  <c r="I35" i="47"/>
  <c r="J35" i="47"/>
  <c r="K35" i="47"/>
  <c r="L35" i="47"/>
  <c r="M35" i="47"/>
  <c r="N35" i="47"/>
  <c r="O35" i="47"/>
  <c r="P35" i="47"/>
  <c r="Q35" i="47"/>
  <c r="R35" i="47"/>
  <c r="Y35" i="47"/>
  <c r="Z35" i="47"/>
  <c r="AA35" i="47"/>
  <c r="AB35" i="47"/>
  <c r="AC35" i="47"/>
  <c r="AD35" i="47"/>
  <c r="AE35" i="47"/>
  <c r="AF35" i="47"/>
  <c r="AG35" i="47"/>
  <c r="AH35" i="47"/>
  <c r="H36" i="47"/>
  <c r="I36" i="47"/>
  <c r="J36" i="47"/>
  <c r="K36" i="47"/>
  <c r="L36" i="47"/>
  <c r="M36" i="47"/>
  <c r="N36" i="47"/>
  <c r="O36" i="47"/>
  <c r="P36" i="47"/>
  <c r="Q36" i="47"/>
  <c r="Y36" i="47"/>
  <c r="Z36" i="47"/>
  <c r="AA36" i="47"/>
  <c r="AB36" i="47"/>
  <c r="AC36" i="47"/>
  <c r="AD36" i="47"/>
  <c r="AE36" i="47"/>
  <c r="AF36" i="47"/>
  <c r="AG36" i="47"/>
  <c r="AH36" i="47"/>
  <c r="CW36" i="47"/>
  <c r="CW39" i="47" s="1"/>
  <c r="CX36" i="47"/>
  <c r="CX39" i="47" s="1"/>
  <c r="BT37" i="47"/>
  <c r="Q118" i="47" s="1"/>
  <c r="BV37" i="47"/>
  <c r="P109" i="47" s="1"/>
  <c r="G103" i="47" s="1"/>
  <c r="CB39" i="47"/>
  <c r="T115" i="47" s="1"/>
  <c r="CE39" i="47"/>
  <c r="T118" i="47" s="1"/>
  <c r="BW40" i="47"/>
  <c r="V110" i="47" s="1"/>
  <c r="H101" i="47" s="1"/>
  <c r="BX40" i="47"/>
  <c r="V111" i="47" s="1"/>
  <c r="I101" i="47" s="1"/>
  <c r="BY40" i="47"/>
  <c r="V112" i="47" s="1"/>
  <c r="J101" i="47" s="1"/>
  <c r="I41" i="47"/>
  <c r="J41" i="47"/>
  <c r="K41" i="47"/>
  <c r="L41" i="47"/>
  <c r="M41" i="47"/>
  <c r="N41" i="47"/>
  <c r="O41" i="47"/>
  <c r="P41" i="47"/>
  <c r="Q41" i="47"/>
  <c r="R41" i="47"/>
  <c r="K134" i="46"/>
  <c r="H135" i="46"/>
  <c r="K135" i="46"/>
  <c r="I136" i="46"/>
  <c r="K136" i="46"/>
  <c r="H137" i="46"/>
  <c r="I137" i="46"/>
  <c r="K137" i="46"/>
  <c r="H140" i="46"/>
  <c r="I140" i="46"/>
  <c r="K140" i="46"/>
  <c r="H141" i="46"/>
  <c r="I141" i="46"/>
  <c r="K141" i="46"/>
  <c r="H142" i="46"/>
  <c r="K142" i="46"/>
  <c r="K145" i="46"/>
  <c r="H146" i="46"/>
  <c r="I146" i="46"/>
  <c r="H147" i="46"/>
  <c r="I147" i="46"/>
  <c r="K147" i="46"/>
  <c r="K149" i="46"/>
  <c r="K150" i="46"/>
  <c r="I152" i="46"/>
  <c r="H155" i="46"/>
  <c r="K155" i="46"/>
  <c r="K156" i="46"/>
  <c r="H157" i="46"/>
  <c r="I157" i="46"/>
  <c r="J157" i="46"/>
  <c r="K157" i="46"/>
  <c r="H160" i="46"/>
  <c r="I160" i="46"/>
  <c r="K160" i="46"/>
  <c r="I164" i="46"/>
  <c r="K101" i="46"/>
  <c r="B65" i="46"/>
  <c r="B66" i="46"/>
  <c r="B67" i="46"/>
  <c r="BA48" i="46"/>
  <c r="H164" i="46" s="1"/>
  <c r="AK3" i="46"/>
  <c r="AL3" i="46"/>
  <c r="AM3" i="46"/>
  <c r="AN3" i="46"/>
  <c r="AO3" i="46"/>
  <c r="AP3" i="46"/>
  <c r="AQ3" i="46"/>
  <c r="AR3" i="46"/>
  <c r="AS3" i="46"/>
  <c r="AT3" i="46"/>
  <c r="AX3" i="46"/>
  <c r="I133" i="46" s="1"/>
  <c r="AZ3" i="46"/>
  <c r="H133" i="46" s="1"/>
  <c r="BA3" i="46"/>
  <c r="BC3" i="46"/>
  <c r="K133" i="46" s="1"/>
  <c r="BJ3" i="46"/>
  <c r="BK3" i="46"/>
  <c r="BL3" i="46"/>
  <c r="BL36" i="46" s="1"/>
  <c r="BM3" i="46"/>
  <c r="BM36" i="46" s="1"/>
  <c r="BN3" i="46"/>
  <c r="BN36" i="46" s="1"/>
  <c r="BO3" i="46"/>
  <c r="BO36" i="46" s="1"/>
  <c r="BP3" i="46"/>
  <c r="BP36" i="46" s="1"/>
  <c r="BQ3" i="46"/>
  <c r="BR3" i="46"/>
  <c r="BS3" i="46"/>
  <c r="BT3" i="46"/>
  <c r="BV3" i="46"/>
  <c r="BW3" i="46"/>
  <c r="BX3" i="46"/>
  <c r="BY3" i="46"/>
  <c r="BZ3" i="46"/>
  <c r="CA3" i="46"/>
  <c r="CB3" i="46"/>
  <c r="CC3" i="46"/>
  <c r="CD3" i="46"/>
  <c r="CE3" i="46"/>
  <c r="CG3" i="46"/>
  <c r="CH3" i="46"/>
  <c r="CS3" i="46" s="1"/>
  <c r="CI3" i="46"/>
  <c r="CT3" i="46" s="1"/>
  <c r="CJ3" i="46"/>
  <c r="CU3" i="46" s="1"/>
  <c r="CK3" i="46"/>
  <c r="CL3" i="46"/>
  <c r="CM3" i="46"/>
  <c r="CN3" i="46"/>
  <c r="CO3" i="46"/>
  <c r="CZ36" i="46" s="1"/>
  <c r="CZ39" i="46" s="1"/>
  <c r="CP3" i="46"/>
  <c r="DA3" i="46"/>
  <c r="AK4" i="46"/>
  <c r="AL4" i="46"/>
  <c r="AM4" i="46"/>
  <c r="AN4" i="46"/>
  <c r="AO4" i="46"/>
  <c r="AP4" i="46"/>
  <c r="AQ4" i="46"/>
  <c r="AR4" i="46"/>
  <c r="AS4" i="46"/>
  <c r="AT4" i="46"/>
  <c r="AX4" i="46"/>
  <c r="I134" i="46" s="1"/>
  <c r="AY4" i="46"/>
  <c r="AZ4" i="46"/>
  <c r="H134" i="46" s="1"/>
  <c r="BC4" i="46"/>
  <c r="BJ4" i="46"/>
  <c r="BK4" i="46"/>
  <c r="BL4" i="46"/>
  <c r="BM4" i="46"/>
  <c r="BN4" i="46"/>
  <c r="BN34" i="46" s="1"/>
  <c r="BO4" i="46"/>
  <c r="BO38" i="46" s="1"/>
  <c r="S113" i="46" s="1"/>
  <c r="K96" i="46" s="1"/>
  <c r="BP4" i="46"/>
  <c r="BQ4" i="46"/>
  <c r="BR4" i="46"/>
  <c r="BS4" i="46"/>
  <c r="BT4" i="46"/>
  <c r="BV4" i="46"/>
  <c r="BV38" i="46" s="1"/>
  <c r="R109" i="46" s="1"/>
  <c r="G97" i="46" s="1"/>
  <c r="BW4" i="46"/>
  <c r="BX4" i="46"/>
  <c r="BY4" i="46"/>
  <c r="BZ4" i="46"/>
  <c r="CA4" i="46"/>
  <c r="CB4" i="46"/>
  <c r="CC4" i="46"/>
  <c r="CD4" i="46"/>
  <c r="CE4" i="46"/>
  <c r="CG4" i="46"/>
  <c r="CH4" i="46"/>
  <c r="CI4" i="46"/>
  <c r="CT4" i="46" s="1"/>
  <c r="CJ4" i="46"/>
  <c r="CU4" i="46" s="1"/>
  <c r="CK4" i="46"/>
  <c r="CV4" i="46" s="1"/>
  <c r="CL4" i="46"/>
  <c r="CW4" i="46" s="1"/>
  <c r="CM4" i="46"/>
  <c r="CX4" i="46" s="1"/>
  <c r="CN4" i="46"/>
  <c r="CY4" i="46" s="1"/>
  <c r="CO4" i="46"/>
  <c r="CZ4" i="46" s="1"/>
  <c r="CP4" i="46"/>
  <c r="CR4" i="46"/>
  <c r="CS4" i="46"/>
  <c r="AK5" i="46"/>
  <c r="AL5" i="46"/>
  <c r="AM5" i="46"/>
  <c r="AN5" i="46"/>
  <c r="AO5" i="46"/>
  <c r="AP5" i="46"/>
  <c r="AQ5" i="46"/>
  <c r="AR5" i="46"/>
  <c r="AS5" i="46"/>
  <c r="AT5" i="46"/>
  <c r="AX5" i="46"/>
  <c r="I135" i="46" s="1"/>
  <c r="AY5" i="46"/>
  <c r="AZ5" i="46"/>
  <c r="BA5" i="46"/>
  <c r="BC5" i="46"/>
  <c r="BJ5" i="46"/>
  <c r="BK5" i="46"/>
  <c r="BL5" i="46"/>
  <c r="BM5" i="46"/>
  <c r="BN5" i="46"/>
  <c r="BO5" i="46"/>
  <c r="BP5" i="46"/>
  <c r="BQ5" i="46"/>
  <c r="BR5" i="46"/>
  <c r="BS5" i="46"/>
  <c r="BT5" i="46"/>
  <c r="BT38" i="46" s="1"/>
  <c r="S118" i="46" s="1"/>
  <c r="BV5" i="46"/>
  <c r="CR5" i="46" s="1"/>
  <c r="BW5" i="46"/>
  <c r="BW38" i="46" s="1"/>
  <c r="R110" i="46" s="1"/>
  <c r="H97" i="46" s="1"/>
  <c r="BX5" i="46"/>
  <c r="CT5" i="46" s="1"/>
  <c r="BY5" i="46"/>
  <c r="BZ5" i="46"/>
  <c r="CA5" i="46"/>
  <c r="CB5" i="46"/>
  <c r="CC5" i="46"/>
  <c r="CD5" i="46"/>
  <c r="CE5" i="46"/>
  <c r="CG5" i="46"/>
  <c r="CH5" i="46"/>
  <c r="CI5" i="46"/>
  <c r="CJ5" i="46"/>
  <c r="CK5" i="46"/>
  <c r="CL5" i="46"/>
  <c r="CW5" i="46" s="1"/>
  <c r="CM5" i="46"/>
  <c r="CX5" i="46" s="1"/>
  <c r="CN5" i="46"/>
  <c r="CO5" i="46"/>
  <c r="CZ5" i="46" s="1"/>
  <c r="CP5" i="46"/>
  <c r="DA36" i="46" s="1"/>
  <c r="DA39" i="46" s="1"/>
  <c r="CU5" i="46"/>
  <c r="CV5" i="46"/>
  <c r="AK6" i="46"/>
  <c r="AL6" i="46"/>
  <c r="AM6" i="46"/>
  <c r="AN6" i="46"/>
  <c r="AO6" i="46"/>
  <c r="AP6" i="46"/>
  <c r="AQ6" i="46"/>
  <c r="AR6" i="46"/>
  <c r="AS6" i="46"/>
  <c r="AT6" i="46"/>
  <c r="AX6" i="46"/>
  <c r="AY6" i="46"/>
  <c r="AZ6" i="46"/>
  <c r="H136" i="46" s="1"/>
  <c r="BA6" i="46"/>
  <c r="BB6" i="46"/>
  <c r="J136" i="46" s="1"/>
  <c r="BC6" i="46"/>
  <c r="BJ6" i="46"/>
  <c r="BK6" i="46"/>
  <c r="BL6" i="46"/>
  <c r="BM6" i="46"/>
  <c r="BN6" i="46"/>
  <c r="BO6" i="46"/>
  <c r="BP6" i="46"/>
  <c r="BQ6" i="46"/>
  <c r="BR6" i="46"/>
  <c r="BS6" i="46"/>
  <c r="BT6" i="46"/>
  <c r="BV6" i="46"/>
  <c r="BW6" i="46"/>
  <c r="BX6" i="46"/>
  <c r="BY6" i="46"/>
  <c r="BZ6" i="46"/>
  <c r="CV6" i="46" s="1"/>
  <c r="CA6" i="46"/>
  <c r="CB6" i="46"/>
  <c r="CX6" i="46" s="1"/>
  <c r="CC6" i="46"/>
  <c r="CY6" i="46" s="1"/>
  <c r="CD6" i="46"/>
  <c r="CE6" i="46"/>
  <c r="CG6" i="46"/>
  <c r="CH6" i="46"/>
  <c r="CI6" i="46"/>
  <c r="CJ6" i="46"/>
  <c r="CK6" i="46"/>
  <c r="CL6" i="46"/>
  <c r="CM6" i="46"/>
  <c r="CN6" i="46"/>
  <c r="CO6" i="46"/>
  <c r="CZ6" i="46" s="1"/>
  <c r="CP6" i="46"/>
  <c r="DA6" i="46" s="1"/>
  <c r="CR6" i="46"/>
  <c r="CS6" i="46"/>
  <c r="CT6" i="46"/>
  <c r="CU6" i="46"/>
  <c r="AK7" i="46"/>
  <c r="AL7" i="46"/>
  <c r="AM7" i="46"/>
  <c r="AN7" i="46"/>
  <c r="AO7" i="46"/>
  <c r="AP7" i="46"/>
  <c r="AQ7" i="46"/>
  <c r="AR7" i="46"/>
  <c r="AS7" i="46"/>
  <c r="AT7" i="46"/>
  <c r="BB7" i="46" s="1"/>
  <c r="J137" i="46" s="1"/>
  <c r="AX7" i="46"/>
  <c r="AY7" i="46"/>
  <c r="AZ7" i="46"/>
  <c r="BA7" i="46" s="1"/>
  <c r="BC7" i="46"/>
  <c r="BJ7" i="46"/>
  <c r="BK7" i="46"/>
  <c r="BL7" i="46"/>
  <c r="BM7" i="46"/>
  <c r="BN7" i="46"/>
  <c r="BO7" i="46"/>
  <c r="BP7" i="46"/>
  <c r="BQ7" i="46"/>
  <c r="BR7" i="46"/>
  <c r="BS7" i="46"/>
  <c r="BT7" i="46"/>
  <c r="BV7" i="46"/>
  <c r="BW7" i="46"/>
  <c r="BX7" i="46"/>
  <c r="BY7" i="46"/>
  <c r="BZ7" i="46"/>
  <c r="CV7" i="46" s="1"/>
  <c r="CA7" i="46"/>
  <c r="CW7" i="46" s="1"/>
  <c r="CB7" i="46"/>
  <c r="CC7" i="46"/>
  <c r="CY7" i="46" s="1"/>
  <c r="CD7" i="46"/>
  <c r="CD35" i="46" s="1"/>
  <c r="CE7" i="46"/>
  <c r="CE35" i="46" s="1"/>
  <c r="CG7" i="46"/>
  <c r="CR7" i="46" s="1"/>
  <c r="CH7" i="46"/>
  <c r="CI7" i="46"/>
  <c r="CJ7" i="46"/>
  <c r="CK7" i="46"/>
  <c r="CL7" i="46"/>
  <c r="CM7" i="46"/>
  <c r="CN7" i="46"/>
  <c r="CO7" i="46"/>
  <c r="CP7" i="46"/>
  <c r="CS7" i="46"/>
  <c r="CT7" i="46"/>
  <c r="CU7" i="46"/>
  <c r="CX7" i="46"/>
  <c r="AK8" i="46"/>
  <c r="BB8" i="46" s="1"/>
  <c r="J138" i="46" s="1"/>
  <c r="AL8" i="46"/>
  <c r="AM8" i="46"/>
  <c r="AN8" i="46"/>
  <c r="AO8" i="46"/>
  <c r="AP8" i="46"/>
  <c r="AQ8" i="46"/>
  <c r="AR8" i="46"/>
  <c r="AS8" i="46"/>
  <c r="AT8" i="46"/>
  <c r="AX8" i="46"/>
  <c r="I138" i="46" s="1"/>
  <c r="AY8" i="46"/>
  <c r="AZ8" i="46"/>
  <c r="H138" i="46" s="1"/>
  <c r="BC8" i="46"/>
  <c r="K138" i="46" s="1"/>
  <c r="BJ8" i="46"/>
  <c r="BK8" i="46"/>
  <c r="BL8" i="46"/>
  <c r="BM8" i="46"/>
  <c r="BN8" i="46"/>
  <c r="BO8" i="46"/>
  <c r="BP8" i="46"/>
  <c r="BQ8" i="46"/>
  <c r="BR8" i="46"/>
  <c r="BS8" i="46"/>
  <c r="BT8" i="46"/>
  <c r="BV8" i="46"/>
  <c r="BW8" i="46"/>
  <c r="BX8" i="46"/>
  <c r="BY8" i="46"/>
  <c r="BZ8" i="46"/>
  <c r="CA8" i="46"/>
  <c r="CB8" i="46"/>
  <c r="CC8" i="46"/>
  <c r="CD8" i="46"/>
  <c r="CZ8" i="46" s="1"/>
  <c r="CE8" i="46"/>
  <c r="DA8" i="46" s="1"/>
  <c r="CG8" i="46"/>
  <c r="CR8" i="46" s="1"/>
  <c r="CH8" i="46"/>
  <c r="CS8" i="46" s="1"/>
  <c r="CI8" i="46"/>
  <c r="CT8" i="46" s="1"/>
  <c r="CJ8" i="46"/>
  <c r="CU8" i="46" s="1"/>
  <c r="CK8" i="46"/>
  <c r="CL8" i="46"/>
  <c r="CM8" i="46"/>
  <c r="CN8" i="46"/>
  <c r="CO8" i="46"/>
  <c r="CP8" i="46"/>
  <c r="CV8" i="46"/>
  <c r="CW8" i="46"/>
  <c r="CX8" i="46"/>
  <c r="CY8" i="46"/>
  <c r="AX9" i="46"/>
  <c r="AY9" i="46" s="1"/>
  <c r="AZ9" i="46"/>
  <c r="BA9" i="46"/>
  <c r="BB9" i="46"/>
  <c r="BC9" i="46"/>
  <c r="BJ9" i="46"/>
  <c r="BK9" i="46"/>
  <c r="BL9" i="46"/>
  <c r="BM9" i="46"/>
  <c r="BN9" i="46"/>
  <c r="BO9" i="46"/>
  <c r="BP9" i="46"/>
  <c r="BQ9" i="46"/>
  <c r="BR9" i="46"/>
  <c r="BS9" i="46"/>
  <c r="BT9" i="46"/>
  <c r="BT36" i="46" s="1"/>
  <c r="BV9" i="46"/>
  <c r="BV37" i="46" s="1"/>
  <c r="P109" i="46" s="1"/>
  <c r="G103" i="46" s="1"/>
  <c r="BW9" i="46"/>
  <c r="BX9" i="46"/>
  <c r="BY9" i="46"/>
  <c r="BZ9" i="46"/>
  <c r="CA9" i="46"/>
  <c r="CB9" i="46"/>
  <c r="CC9" i="46"/>
  <c r="CD9" i="46"/>
  <c r="CE9" i="46"/>
  <c r="CG9" i="46"/>
  <c r="CH9" i="46"/>
  <c r="CI9" i="46"/>
  <c r="CJ9" i="46"/>
  <c r="CK9" i="46"/>
  <c r="CL9" i="46"/>
  <c r="CM9" i="46"/>
  <c r="CN9" i="46"/>
  <c r="CY9" i="46" s="1"/>
  <c r="CO9" i="46"/>
  <c r="CZ9" i="46" s="1"/>
  <c r="CP9" i="46"/>
  <c r="CR9" i="46"/>
  <c r="CS9" i="46"/>
  <c r="CT9" i="46"/>
  <c r="CU9" i="46"/>
  <c r="CV9" i="46"/>
  <c r="CW9" i="46"/>
  <c r="CX9" i="46"/>
  <c r="AX10" i="46"/>
  <c r="AY10" i="46" s="1"/>
  <c r="AZ10" i="46"/>
  <c r="BA10" i="46"/>
  <c r="BB10" i="46"/>
  <c r="BC10" i="46"/>
  <c r="BJ10" i="46"/>
  <c r="BK10" i="46"/>
  <c r="BL10" i="46"/>
  <c r="BL34" i="46" s="1"/>
  <c r="BM10" i="46"/>
  <c r="BM34" i="46" s="1"/>
  <c r="BN10" i="46"/>
  <c r="BO10" i="46"/>
  <c r="BP10" i="46"/>
  <c r="BQ10" i="46"/>
  <c r="BR10" i="46"/>
  <c r="BS10" i="46"/>
  <c r="BT10" i="46"/>
  <c r="BV10" i="46"/>
  <c r="BW10" i="46"/>
  <c r="BX10" i="46"/>
  <c r="BY10" i="46"/>
  <c r="BZ10" i="46"/>
  <c r="CA10" i="46"/>
  <c r="CB10" i="46"/>
  <c r="CC10" i="46"/>
  <c r="CD10" i="46"/>
  <c r="CE10" i="46"/>
  <c r="CG10" i="46"/>
  <c r="CR10" i="46" s="1"/>
  <c r="CH10" i="46"/>
  <c r="CS10" i="46" s="1"/>
  <c r="CI10" i="46"/>
  <c r="CT10" i="46" s="1"/>
  <c r="CJ10" i="46"/>
  <c r="CU10" i="46" s="1"/>
  <c r="CK10" i="46"/>
  <c r="CV10" i="46" s="1"/>
  <c r="CL10" i="46"/>
  <c r="CW10" i="46" s="1"/>
  <c r="CM10" i="46"/>
  <c r="CN10" i="46"/>
  <c r="CY10" i="46" s="1"/>
  <c r="CO10" i="46"/>
  <c r="CZ10" i="46" s="1"/>
  <c r="CP10" i="46"/>
  <c r="DA10" i="46" s="1"/>
  <c r="AX11" i="46"/>
  <c r="AY11" i="46"/>
  <c r="AZ11" i="46"/>
  <c r="BA11" i="46"/>
  <c r="BB11" i="46"/>
  <c r="BC11" i="46"/>
  <c r="BJ11" i="46"/>
  <c r="BK11" i="46"/>
  <c r="BL11" i="46"/>
  <c r="BM11" i="46"/>
  <c r="BN11" i="46"/>
  <c r="BO11" i="46"/>
  <c r="BP11" i="46"/>
  <c r="BQ11" i="46"/>
  <c r="BR11" i="46"/>
  <c r="BS11" i="46"/>
  <c r="BT11" i="46"/>
  <c r="BV11" i="46"/>
  <c r="BW11" i="46"/>
  <c r="BX11" i="46"/>
  <c r="BY11" i="46"/>
  <c r="BZ11" i="46"/>
  <c r="CA11" i="46"/>
  <c r="CB11" i="46"/>
  <c r="CX11" i="46" s="1"/>
  <c r="CC11" i="46"/>
  <c r="CD11" i="46"/>
  <c r="CE11" i="46"/>
  <c r="DA11" i="46" s="1"/>
  <c r="CG11" i="46"/>
  <c r="CR11" i="46" s="1"/>
  <c r="CH11" i="46"/>
  <c r="CS11" i="46" s="1"/>
  <c r="CI11" i="46"/>
  <c r="CT11" i="46" s="1"/>
  <c r="CJ11" i="46"/>
  <c r="CK11" i="46"/>
  <c r="CL11" i="46"/>
  <c r="CM11" i="46"/>
  <c r="CN11" i="46"/>
  <c r="CO11" i="46"/>
  <c r="CP11" i="46"/>
  <c r="CU11" i="46"/>
  <c r="CV11" i="46"/>
  <c r="CW11" i="46"/>
  <c r="CY11" i="46"/>
  <c r="CZ11" i="46"/>
  <c r="AK12" i="46"/>
  <c r="AL12" i="46"/>
  <c r="AM12" i="46"/>
  <c r="BB12" i="46" s="1"/>
  <c r="J139" i="46" s="1"/>
  <c r="AN12" i="46"/>
  <c r="AO12" i="46"/>
  <c r="AP12" i="46"/>
  <c r="AQ12" i="46"/>
  <c r="AR12" i="46"/>
  <c r="AS12" i="46"/>
  <c r="AT12" i="46"/>
  <c r="AX12" i="46"/>
  <c r="I139" i="46" s="1"/>
  <c r="AY12" i="46"/>
  <c r="AZ12" i="46"/>
  <c r="H139" i="46" s="1"/>
  <c r="BA12" i="46"/>
  <c r="BC12" i="46"/>
  <c r="K139" i="46" s="1"/>
  <c r="BJ12" i="46"/>
  <c r="BK12" i="46"/>
  <c r="BL12" i="46"/>
  <c r="BM12" i="46"/>
  <c r="BN12" i="46"/>
  <c r="BO12" i="46"/>
  <c r="BP12" i="46"/>
  <c r="BP39" i="46" s="1"/>
  <c r="U114" i="46" s="1"/>
  <c r="BQ12" i="46"/>
  <c r="BR12" i="46"/>
  <c r="BS12" i="46"/>
  <c r="BT12" i="46"/>
  <c r="BV12" i="46"/>
  <c r="BW12" i="46"/>
  <c r="BX12" i="46"/>
  <c r="BY12" i="46"/>
  <c r="BZ12" i="46"/>
  <c r="CA12" i="46"/>
  <c r="CA39" i="46" s="1"/>
  <c r="T114" i="46" s="1"/>
  <c r="CB12" i="46"/>
  <c r="CB39" i="46" s="1"/>
  <c r="T115" i="46" s="1"/>
  <c r="CC12" i="46"/>
  <c r="CD12" i="46"/>
  <c r="CE12" i="46"/>
  <c r="CG12" i="46"/>
  <c r="CR12" i="46" s="1"/>
  <c r="CH12" i="46"/>
  <c r="CS12" i="46" s="1"/>
  <c r="CI12" i="46"/>
  <c r="CT12" i="46" s="1"/>
  <c r="CJ12" i="46"/>
  <c r="CU12" i="46" s="1"/>
  <c r="CK12" i="46"/>
  <c r="CV12" i="46" s="1"/>
  <c r="CL12" i="46"/>
  <c r="CW12" i="46" s="1"/>
  <c r="CM12" i="46"/>
  <c r="CN12" i="46"/>
  <c r="CO12" i="46"/>
  <c r="CP12" i="46"/>
  <c r="CX12" i="46"/>
  <c r="CY12" i="46"/>
  <c r="CZ12" i="46"/>
  <c r="DA12" i="46"/>
  <c r="AK13" i="46"/>
  <c r="AL13" i="46"/>
  <c r="AM13" i="46"/>
  <c r="AN13" i="46"/>
  <c r="AO13" i="46"/>
  <c r="AP13" i="46"/>
  <c r="AQ13" i="46"/>
  <c r="AR13" i="46"/>
  <c r="AS13" i="46"/>
  <c r="AT13" i="46"/>
  <c r="AX13" i="46"/>
  <c r="AY13" i="46" s="1"/>
  <c r="AZ13" i="46"/>
  <c r="BA13" i="46"/>
  <c r="BC13" i="46"/>
  <c r="BJ13" i="46"/>
  <c r="BJ34" i="46" s="1"/>
  <c r="BK13" i="46"/>
  <c r="BK34" i="46" s="1"/>
  <c r="BL13" i="46"/>
  <c r="BM13" i="46"/>
  <c r="BN13" i="46"/>
  <c r="BN39" i="46" s="1"/>
  <c r="U112" i="46" s="1"/>
  <c r="J98" i="46" s="1"/>
  <c r="BO13" i="46"/>
  <c r="BO39" i="46" s="1"/>
  <c r="U113" i="46" s="1"/>
  <c r="K98" i="46" s="1"/>
  <c r="BP13" i="46"/>
  <c r="BQ13" i="46"/>
  <c r="BQ39" i="46" s="1"/>
  <c r="U115" i="46" s="1"/>
  <c r="BR13" i="46"/>
  <c r="BR39" i="46" s="1"/>
  <c r="U116" i="46" s="1"/>
  <c r="BS13" i="46"/>
  <c r="BT13" i="46"/>
  <c r="BV13" i="46"/>
  <c r="BW13" i="46"/>
  <c r="BX13" i="46"/>
  <c r="BY13" i="46"/>
  <c r="BZ13" i="46"/>
  <c r="CA13" i="46"/>
  <c r="CB13" i="46"/>
  <c r="CC13" i="46"/>
  <c r="CD13" i="46"/>
  <c r="CE13" i="46"/>
  <c r="DA13" i="46" s="1"/>
  <c r="CG13" i="46"/>
  <c r="CR13" i="46" s="1"/>
  <c r="CH13" i="46"/>
  <c r="CS13" i="46" s="1"/>
  <c r="CI13" i="46"/>
  <c r="CT13" i="46" s="1"/>
  <c r="CJ13" i="46"/>
  <c r="CU13" i="46" s="1"/>
  <c r="CK13" i="46"/>
  <c r="CL13" i="46"/>
  <c r="CM13" i="46"/>
  <c r="CX13" i="46" s="1"/>
  <c r="CN13" i="46"/>
  <c r="CY13" i="46" s="1"/>
  <c r="CO13" i="46"/>
  <c r="CZ13" i="46" s="1"/>
  <c r="CP13" i="46"/>
  <c r="AK14" i="46"/>
  <c r="AL14" i="46"/>
  <c r="AM14" i="46"/>
  <c r="AN14" i="46"/>
  <c r="AO14" i="46"/>
  <c r="AP14" i="46"/>
  <c r="AQ14" i="46"/>
  <c r="AR14" i="46"/>
  <c r="AS14" i="46"/>
  <c r="AT14" i="46"/>
  <c r="AX14" i="46"/>
  <c r="AY14" i="46" s="1"/>
  <c r="AZ14" i="46"/>
  <c r="BA14" i="46" s="1"/>
  <c r="BC14" i="46"/>
  <c r="BJ14" i="46"/>
  <c r="BK14" i="46"/>
  <c r="BL14" i="46"/>
  <c r="BM14" i="46"/>
  <c r="BN14" i="46"/>
  <c r="BO14" i="46"/>
  <c r="BP14" i="46"/>
  <c r="BQ14" i="46"/>
  <c r="BR14" i="46"/>
  <c r="BS14" i="46"/>
  <c r="BT14" i="46"/>
  <c r="BV14" i="46"/>
  <c r="BW14" i="46"/>
  <c r="BX14" i="46"/>
  <c r="BY14" i="46"/>
  <c r="BZ14" i="46"/>
  <c r="CA14" i="46"/>
  <c r="CB14" i="46"/>
  <c r="CC14" i="46"/>
  <c r="CD14" i="46"/>
  <c r="CE14" i="46"/>
  <c r="CG14" i="46"/>
  <c r="CH14" i="46"/>
  <c r="CI14" i="46"/>
  <c r="CT14" i="46" s="1"/>
  <c r="CJ14" i="46"/>
  <c r="CU14" i="46" s="1"/>
  <c r="CK14" i="46"/>
  <c r="CV14" i="46" s="1"/>
  <c r="CL14" i="46"/>
  <c r="CW14" i="46" s="1"/>
  <c r="CM14" i="46"/>
  <c r="CX14" i="46" s="1"/>
  <c r="CN14" i="46"/>
  <c r="CY14" i="46" s="1"/>
  <c r="CO14" i="46"/>
  <c r="CZ14" i="46" s="1"/>
  <c r="CP14" i="46"/>
  <c r="CR14" i="46"/>
  <c r="CS14" i="46"/>
  <c r="AK15" i="46"/>
  <c r="AL15" i="46"/>
  <c r="AM15" i="46"/>
  <c r="AN15" i="46"/>
  <c r="AO15" i="46"/>
  <c r="AP15" i="46"/>
  <c r="AQ15" i="46"/>
  <c r="AR15" i="46"/>
  <c r="AS15" i="46"/>
  <c r="AT15" i="46"/>
  <c r="AX15" i="46"/>
  <c r="I142" i="46" s="1"/>
  <c r="AY15" i="46"/>
  <c r="AZ15" i="46"/>
  <c r="BA15" i="46"/>
  <c r="BC15" i="46"/>
  <c r="BJ15" i="46"/>
  <c r="BK15" i="46"/>
  <c r="BL15" i="46"/>
  <c r="BM15" i="46"/>
  <c r="BN15" i="46"/>
  <c r="BO15" i="46"/>
  <c r="BP15" i="46"/>
  <c r="BQ15" i="46"/>
  <c r="BR15" i="46"/>
  <c r="BS15" i="46"/>
  <c r="BS39" i="46" s="1"/>
  <c r="U117" i="46" s="1"/>
  <c r="BT15" i="46"/>
  <c r="BV15" i="46"/>
  <c r="BW15" i="46"/>
  <c r="CS15" i="46" s="1"/>
  <c r="BX15" i="46"/>
  <c r="BX39" i="46" s="1"/>
  <c r="T111" i="46" s="1"/>
  <c r="I99" i="46" s="1"/>
  <c r="BY15" i="46"/>
  <c r="CU15" i="46" s="1"/>
  <c r="BZ15" i="46"/>
  <c r="CA15" i="46"/>
  <c r="CB15" i="46"/>
  <c r="CC15" i="46"/>
  <c r="CD15" i="46"/>
  <c r="CE15" i="46"/>
  <c r="CG15" i="46"/>
  <c r="CH15" i="46"/>
  <c r="CI15" i="46"/>
  <c r="CJ15" i="46"/>
  <c r="CK15" i="46"/>
  <c r="CL15" i="46"/>
  <c r="CW15" i="46" s="1"/>
  <c r="CM15" i="46"/>
  <c r="CX15" i="46" s="1"/>
  <c r="CN15" i="46"/>
  <c r="CY15" i="46" s="1"/>
  <c r="CO15" i="46"/>
  <c r="CZ15" i="46" s="1"/>
  <c r="CP15" i="46"/>
  <c r="DA15" i="46" s="1"/>
  <c r="CR15" i="46"/>
  <c r="CV15" i="46"/>
  <c r="AK16" i="46"/>
  <c r="AL16" i="46"/>
  <c r="AM16" i="46"/>
  <c r="AN16" i="46"/>
  <c r="AO16" i="46"/>
  <c r="AP16" i="46"/>
  <c r="AQ16" i="46"/>
  <c r="AR16" i="46"/>
  <c r="AS16" i="46"/>
  <c r="AT16" i="46"/>
  <c r="AX16" i="46"/>
  <c r="I143" i="46" s="1"/>
  <c r="AY16" i="46"/>
  <c r="AZ16" i="46"/>
  <c r="H143" i="46" s="1"/>
  <c r="BA16" i="46"/>
  <c r="BB16" i="46"/>
  <c r="J143" i="46" s="1"/>
  <c r="BC16" i="46"/>
  <c r="K143" i="46" s="1"/>
  <c r="BJ16" i="46"/>
  <c r="BK16" i="46"/>
  <c r="BL16" i="46"/>
  <c r="BM16" i="46"/>
  <c r="BN16" i="46"/>
  <c r="BO16" i="46"/>
  <c r="BP16" i="46"/>
  <c r="BQ16" i="46"/>
  <c r="BR16" i="46"/>
  <c r="BS16" i="46"/>
  <c r="BT16" i="46"/>
  <c r="BV16" i="46"/>
  <c r="BW16" i="46"/>
  <c r="BX16" i="46"/>
  <c r="BY16" i="46"/>
  <c r="BZ16" i="46"/>
  <c r="CA16" i="46"/>
  <c r="CB16" i="46"/>
  <c r="CX16" i="46" s="1"/>
  <c r="CC16" i="46"/>
  <c r="CY16" i="46" s="1"/>
  <c r="CD16" i="46"/>
  <c r="CE16" i="46"/>
  <c r="CG16" i="46"/>
  <c r="CH16" i="46"/>
  <c r="CI16" i="46"/>
  <c r="CJ16" i="46"/>
  <c r="CK16" i="46"/>
  <c r="CL16" i="46"/>
  <c r="CM16" i="46"/>
  <c r="CN16" i="46"/>
  <c r="CO16" i="46"/>
  <c r="CZ16" i="46" s="1"/>
  <c r="CP16" i="46"/>
  <c r="DA16" i="46" s="1"/>
  <c r="CR16" i="46"/>
  <c r="CS16" i="46"/>
  <c r="CT16" i="46"/>
  <c r="CU16" i="46"/>
  <c r="CV16" i="46"/>
  <c r="CW16" i="46"/>
  <c r="AK17" i="46"/>
  <c r="AL17" i="46"/>
  <c r="AM17" i="46"/>
  <c r="AN17" i="46"/>
  <c r="AO17" i="46"/>
  <c r="AP17" i="46"/>
  <c r="AQ17" i="46"/>
  <c r="AR17" i="46"/>
  <c r="AS17" i="46"/>
  <c r="AT17" i="46"/>
  <c r="AX17" i="46"/>
  <c r="I144" i="46" s="1"/>
  <c r="AY17" i="46"/>
  <c r="AZ17" i="46"/>
  <c r="H144" i="46" s="1"/>
  <c r="BA17" i="46"/>
  <c r="BB17" i="46"/>
  <c r="J144" i="46" s="1"/>
  <c r="BC17" i="46"/>
  <c r="K144" i="46" s="1"/>
  <c r="BJ17" i="46"/>
  <c r="BK17" i="46"/>
  <c r="BL17" i="46"/>
  <c r="BM17" i="46"/>
  <c r="BN17" i="46"/>
  <c r="BO17" i="46"/>
  <c r="BP17" i="46"/>
  <c r="BQ17" i="46"/>
  <c r="BR17" i="46"/>
  <c r="BS17" i="46"/>
  <c r="BT17" i="46"/>
  <c r="BV17" i="46"/>
  <c r="BW17" i="46"/>
  <c r="BX17" i="46"/>
  <c r="BY17" i="46"/>
  <c r="CU17" i="46" s="1"/>
  <c r="BZ17" i="46"/>
  <c r="CV17" i="46" s="1"/>
  <c r="CA17" i="46"/>
  <c r="CB17" i="46"/>
  <c r="CX17" i="46" s="1"/>
  <c r="CC17" i="46"/>
  <c r="CY17" i="46" s="1"/>
  <c r="CD17" i="46"/>
  <c r="CZ17" i="46" s="1"/>
  <c r="CE17" i="46"/>
  <c r="DA17" i="46" s="1"/>
  <c r="CG17" i="46"/>
  <c r="CR17" i="46" s="1"/>
  <c r="CH17" i="46"/>
  <c r="CI17" i="46"/>
  <c r="CJ17" i="46"/>
  <c r="CK17" i="46"/>
  <c r="CL17" i="46"/>
  <c r="CM17" i="46"/>
  <c r="CN17" i="46"/>
  <c r="CO17" i="46"/>
  <c r="CP17" i="46"/>
  <c r="CS17" i="46"/>
  <c r="CT17" i="46"/>
  <c r="CW17" i="46"/>
  <c r="AK18" i="46"/>
  <c r="BB18" i="46" s="1"/>
  <c r="J145" i="46" s="1"/>
  <c r="AL18" i="46"/>
  <c r="AM18" i="46"/>
  <c r="AN18" i="46"/>
  <c r="AO18" i="46"/>
  <c r="AP18" i="46"/>
  <c r="AQ18" i="46"/>
  <c r="AR18" i="46"/>
  <c r="AS18" i="46"/>
  <c r="AT18" i="46"/>
  <c r="AX18" i="46"/>
  <c r="I145" i="46" s="1"/>
  <c r="AY18" i="46"/>
  <c r="AZ18" i="46"/>
  <c r="H145" i="46" s="1"/>
  <c r="BC18" i="46"/>
  <c r="BJ18" i="46"/>
  <c r="BK18" i="46"/>
  <c r="BL18" i="46"/>
  <c r="BM18" i="46"/>
  <c r="BN18" i="46"/>
  <c r="BO18" i="46"/>
  <c r="BP18" i="46"/>
  <c r="BQ18" i="46"/>
  <c r="BR18" i="46"/>
  <c r="BS18" i="46"/>
  <c r="BT18" i="46"/>
  <c r="BV18" i="46"/>
  <c r="BW18" i="46"/>
  <c r="BX18" i="46"/>
  <c r="BY18" i="46"/>
  <c r="BZ18" i="46"/>
  <c r="CA18" i="46"/>
  <c r="CB18" i="46"/>
  <c r="CC18" i="46"/>
  <c r="CY18" i="46" s="1"/>
  <c r="CD18" i="46"/>
  <c r="CZ18" i="46" s="1"/>
  <c r="CE18" i="46"/>
  <c r="CG18" i="46"/>
  <c r="CR18" i="46" s="1"/>
  <c r="CH18" i="46"/>
  <c r="CS18" i="46" s="1"/>
  <c r="CI18" i="46"/>
  <c r="CT18" i="46" s="1"/>
  <c r="CJ18" i="46"/>
  <c r="CK18" i="46"/>
  <c r="CL18" i="46"/>
  <c r="CM18" i="46"/>
  <c r="CN18" i="46"/>
  <c r="CO18" i="46"/>
  <c r="CP18" i="46"/>
  <c r="CV18" i="46"/>
  <c r="CW18" i="46"/>
  <c r="CX18" i="46"/>
  <c r="DA18" i="46"/>
  <c r="AK19" i="46"/>
  <c r="AL19" i="46"/>
  <c r="AM19" i="46"/>
  <c r="AN19" i="46"/>
  <c r="AO19" i="46"/>
  <c r="AP19" i="46"/>
  <c r="AQ19" i="46"/>
  <c r="AR19" i="46"/>
  <c r="AS19" i="46"/>
  <c r="AT19" i="46"/>
  <c r="AX19" i="46"/>
  <c r="AY19" i="46"/>
  <c r="AZ19" i="46"/>
  <c r="BA19" i="46"/>
  <c r="BB19" i="46"/>
  <c r="J146" i="46" s="1"/>
  <c r="BC19" i="46"/>
  <c r="K146" i="46" s="1"/>
  <c r="BJ19" i="46"/>
  <c r="BJ39" i="46" s="1"/>
  <c r="U108" i="46" s="1"/>
  <c r="F98" i="46" s="1"/>
  <c r="BK19" i="46"/>
  <c r="BL19" i="46"/>
  <c r="BM19" i="46"/>
  <c r="BN19" i="46"/>
  <c r="BO19" i="46"/>
  <c r="BP19" i="46"/>
  <c r="BQ19" i="46"/>
  <c r="BR19" i="46"/>
  <c r="BS19" i="46"/>
  <c r="BT19" i="46"/>
  <c r="BV19" i="46"/>
  <c r="BW19" i="46"/>
  <c r="BX19" i="46"/>
  <c r="BY19" i="46"/>
  <c r="BZ19" i="46"/>
  <c r="CA19" i="46"/>
  <c r="CB19" i="46"/>
  <c r="CC19" i="46"/>
  <c r="AF37" i="46" s="1"/>
  <c r="CD19" i="46"/>
  <c r="AG37" i="46" s="1"/>
  <c r="CE19" i="46"/>
  <c r="AH37" i="46" s="1"/>
  <c r="CG19" i="46"/>
  <c r="CR19" i="46" s="1"/>
  <c r="CH19" i="46"/>
  <c r="CS19" i="46" s="1"/>
  <c r="CI19" i="46"/>
  <c r="CT19" i="46" s="1"/>
  <c r="CJ19" i="46"/>
  <c r="CU19" i="46" s="1"/>
  <c r="CK19" i="46"/>
  <c r="CV19" i="46" s="1"/>
  <c r="CL19" i="46"/>
  <c r="CW19" i="46" s="1"/>
  <c r="CM19" i="46"/>
  <c r="CX19" i="46" s="1"/>
  <c r="CN19" i="46"/>
  <c r="CO19" i="46"/>
  <c r="CP19" i="46"/>
  <c r="AK20" i="46"/>
  <c r="AL20" i="46"/>
  <c r="AM20" i="46"/>
  <c r="AN20" i="46"/>
  <c r="AO20" i="46"/>
  <c r="AP20" i="46"/>
  <c r="AQ20" i="46"/>
  <c r="AR20" i="46"/>
  <c r="AS20" i="46"/>
  <c r="AT20" i="46"/>
  <c r="AX20" i="46"/>
  <c r="AY20" i="46" s="1"/>
  <c r="AZ20" i="46"/>
  <c r="BA20" i="46"/>
  <c r="BC20" i="46"/>
  <c r="BJ20" i="46"/>
  <c r="BK20" i="46"/>
  <c r="BL20" i="46"/>
  <c r="BM20" i="46"/>
  <c r="BN20" i="46"/>
  <c r="BO20" i="46"/>
  <c r="BP20" i="46"/>
  <c r="BQ20" i="46"/>
  <c r="BR20" i="46"/>
  <c r="BS20" i="46"/>
  <c r="BT20" i="46"/>
  <c r="BT37" i="46" s="1"/>
  <c r="Q118" i="46" s="1"/>
  <c r="BV20" i="46"/>
  <c r="BW20" i="46"/>
  <c r="BX20" i="46"/>
  <c r="BY20" i="46"/>
  <c r="BZ20" i="46"/>
  <c r="CA20" i="46"/>
  <c r="CB20" i="46"/>
  <c r="CC20" i="46"/>
  <c r="CD20" i="46"/>
  <c r="CE20" i="46"/>
  <c r="CG20" i="46"/>
  <c r="CR20" i="46" s="1"/>
  <c r="CH20" i="46"/>
  <c r="CS20" i="46" s="1"/>
  <c r="CI20" i="46"/>
  <c r="CT20" i="46" s="1"/>
  <c r="CJ20" i="46"/>
  <c r="CU20" i="46" s="1"/>
  <c r="CK20" i="46"/>
  <c r="CV20" i="46" s="1"/>
  <c r="CL20" i="46"/>
  <c r="CW20" i="46" s="1"/>
  <c r="CM20" i="46"/>
  <c r="CX20" i="46" s="1"/>
  <c r="CN20" i="46"/>
  <c r="CY20" i="46" s="1"/>
  <c r="CO20" i="46"/>
  <c r="CZ20" i="46" s="1"/>
  <c r="CP20" i="46"/>
  <c r="DA20" i="46" s="1"/>
  <c r="AK21" i="46"/>
  <c r="AL21" i="46"/>
  <c r="AM21" i="46"/>
  <c r="AN21" i="46"/>
  <c r="AO21" i="46"/>
  <c r="AP21" i="46"/>
  <c r="AQ21" i="46"/>
  <c r="AR21" i="46"/>
  <c r="AS21" i="46"/>
  <c r="AT21" i="46"/>
  <c r="AX21" i="46"/>
  <c r="I148" i="46" s="1"/>
  <c r="AY21" i="46"/>
  <c r="AZ21" i="46"/>
  <c r="H148" i="46" s="1"/>
  <c r="BA21" i="46"/>
  <c r="BC21" i="46"/>
  <c r="K148" i="46" s="1"/>
  <c r="BJ21" i="46"/>
  <c r="BK21" i="46"/>
  <c r="BL21" i="46"/>
  <c r="BM21" i="46"/>
  <c r="BN21" i="46"/>
  <c r="BO21" i="46"/>
  <c r="BP21" i="46"/>
  <c r="BQ21" i="46"/>
  <c r="BR21" i="46"/>
  <c r="BS21" i="46"/>
  <c r="BT21" i="46"/>
  <c r="BV21" i="46"/>
  <c r="BW21" i="46"/>
  <c r="BX21" i="46"/>
  <c r="BY21" i="46"/>
  <c r="BZ21" i="46"/>
  <c r="CA21" i="46"/>
  <c r="CB21" i="46"/>
  <c r="CC21" i="46"/>
  <c r="CD21" i="46"/>
  <c r="CE21" i="46"/>
  <c r="CG21" i="46"/>
  <c r="CH21" i="46"/>
  <c r="CI21" i="46"/>
  <c r="CJ21" i="46"/>
  <c r="CU21" i="46" s="1"/>
  <c r="CK21" i="46"/>
  <c r="CV21" i="46" s="1"/>
  <c r="CL21" i="46"/>
  <c r="CW21" i="46" s="1"/>
  <c r="CM21" i="46"/>
  <c r="CX21" i="46" s="1"/>
  <c r="CN21" i="46"/>
  <c r="CY21" i="46" s="1"/>
  <c r="CO21" i="46"/>
  <c r="CZ21" i="46" s="1"/>
  <c r="CP21" i="46"/>
  <c r="DA21" i="46" s="1"/>
  <c r="CR21" i="46"/>
  <c r="CS21" i="46"/>
  <c r="CT21" i="46"/>
  <c r="AK22" i="46"/>
  <c r="AL22" i="46"/>
  <c r="AM22" i="46"/>
  <c r="AN22" i="46"/>
  <c r="AO22" i="46"/>
  <c r="AP22" i="46"/>
  <c r="AQ22" i="46"/>
  <c r="AR22" i="46"/>
  <c r="AS22" i="46"/>
  <c r="AT22" i="46"/>
  <c r="AX22" i="46"/>
  <c r="I149" i="46" s="1"/>
  <c r="AY22" i="46"/>
  <c r="AZ22" i="46"/>
  <c r="BC22" i="46"/>
  <c r="BJ22" i="46"/>
  <c r="BK22" i="46"/>
  <c r="BL22" i="46"/>
  <c r="BM22" i="46"/>
  <c r="BN22" i="46"/>
  <c r="BO22" i="46"/>
  <c r="BP22" i="46"/>
  <c r="BQ22" i="46"/>
  <c r="BR22" i="46"/>
  <c r="BS22" i="46"/>
  <c r="BT22" i="46"/>
  <c r="BV22" i="46"/>
  <c r="BW22" i="46"/>
  <c r="BX22" i="46"/>
  <c r="BY22" i="46"/>
  <c r="BZ22" i="46"/>
  <c r="CA22" i="46"/>
  <c r="CA34" i="46" s="1"/>
  <c r="CB22" i="46"/>
  <c r="CC22" i="46"/>
  <c r="CD22" i="46"/>
  <c r="CE22" i="46"/>
  <c r="CG22" i="46"/>
  <c r="CH22" i="46"/>
  <c r="CI22" i="46"/>
  <c r="CJ22" i="46"/>
  <c r="CK22" i="46"/>
  <c r="CL22" i="46"/>
  <c r="CM22" i="46"/>
  <c r="CX22" i="46" s="1"/>
  <c r="CN22" i="46"/>
  <c r="CY22" i="46" s="1"/>
  <c r="CO22" i="46"/>
  <c r="CZ22" i="46" s="1"/>
  <c r="CP22" i="46"/>
  <c r="DA22" i="46" s="1"/>
  <c r="CR22" i="46"/>
  <c r="CS22" i="46"/>
  <c r="CT22" i="46"/>
  <c r="CU22" i="46"/>
  <c r="CV22" i="46"/>
  <c r="AK23" i="46"/>
  <c r="AL23" i="46"/>
  <c r="AM23" i="46"/>
  <c r="AN23" i="46"/>
  <c r="AO23" i="46"/>
  <c r="AP23" i="46"/>
  <c r="AQ23" i="46"/>
  <c r="AR23" i="46"/>
  <c r="AS23" i="46"/>
  <c r="AT23" i="46"/>
  <c r="AX23" i="46"/>
  <c r="I150" i="46" s="1"/>
  <c r="AY23" i="46"/>
  <c r="AZ23" i="46"/>
  <c r="H150" i="46" s="1"/>
  <c r="BA23" i="46"/>
  <c r="BB23" i="46"/>
  <c r="J150" i="46" s="1"/>
  <c r="BC23" i="46"/>
  <c r="BJ23" i="46"/>
  <c r="BK23" i="46"/>
  <c r="BL23" i="46"/>
  <c r="BM23" i="46"/>
  <c r="BN23" i="46"/>
  <c r="BO23" i="46"/>
  <c r="BP23" i="46"/>
  <c r="BQ23" i="46"/>
  <c r="BR23" i="46"/>
  <c r="BS23" i="46"/>
  <c r="BT23" i="46"/>
  <c r="BV23" i="46"/>
  <c r="BW23" i="46"/>
  <c r="BX23" i="46"/>
  <c r="BY23" i="46"/>
  <c r="BZ23" i="46"/>
  <c r="CA23" i="46"/>
  <c r="CB23" i="46"/>
  <c r="CC23" i="46"/>
  <c r="CD23" i="46"/>
  <c r="CE23" i="46"/>
  <c r="CG23" i="46"/>
  <c r="CH23" i="46"/>
  <c r="CI23" i="46"/>
  <c r="CJ23" i="46"/>
  <c r="CK23" i="46"/>
  <c r="CL23" i="46"/>
  <c r="CM23" i="46"/>
  <c r="CN23" i="46"/>
  <c r="CO23" i="46"/>
  <c r="CP23" i="46"/>
  <c r="DA23" i="46" s="1"/>
  <c r="CR23" i="46"/>
  <c r="CS23" i="46"/>
  <c r="CT23" i="46"/>
  <c r="CU23" i="46"/>
  <c r="CV23" i="46"/>
  <c r="CW23" i="46"/>
  <c r="CX23" i="46"/>
  <c r="CY23" i="46"/>
  <c r="CZ23" i="46"/>
  <c r="AK24" i="46"/>
  <c r="AL24" i="46"/>
  <c r="AM24" i="46"/>
  <c r="AN24" i="46"/>
  <c r="AO24" i="46"/>
  <c r="AP24" i="46"/>
  <c r="AQ24" i="46"/>
  <c r="AR24" i="46"/>
  <c r="AS24" i="46"/>
  <c r="AT24" i="46"/>
  <c r="AX24" i="46"/>
  <c r="I151" i="46" s="1"/>
  <c r="AY24" i="46"/>
  <c r="AZ24" i="46"/>
  <c r="H151" i="46" s="1"/>
  <c r="BA24" i="46"/>
  <c r="BB24" i="46"/>
  <c r="J151" i="46" s="1"/>
  <c r="BC24" i="46"/>
  <c r="K151" i="46" s="1"/>
  <c r="BJ24" i="46"/>
  <c r="BK24" i="46"/>
  <c r="BL24" i="46"/>
  <c r="BM24" i="46"/>
  <c r="BN24" i="46"/>
  <c r="BO24" i="46"/>
  <c r="BP24" i="46"/>
  <c r="BQ24" i="46"/>
  <c r="BR24" i="46"/>
  <c r="BS24" i="46"/>
  <c r="BT24" i="46"/>
  <c r="BV24" i="46"/>
  <c r="BW24" i="46"/>
  <c r="BX24" i="46"/>
  <c r="BY24" i="46"/>
  <c r="CU24" i="46" s="1"/>
  <c r="BZ24" i="46"/>
  <c r="CV24" i="46" s="1"/>
  <c r="CA24" i="46"/>
  <c r="CB24" i="46"/>
  <c r="CC24" i="46"/>
  <c r="CY24" i="46" s="1"/>
  <c r="CD24" i="46"/>
  <c r="CZ24" i="46" s="1"/>
  <c r="CE24" i="46"/>
  <c r="DA24" i="46" s="1"/>
  <c r="CG24" i="46"/>
  <c r="CR24" i="46" s="1"/>
  <c r="CH24" i="46"/>
  <c r="CS24" i="46" s="1"/>
  <c r="CI24" i="46"/>
  <c r="CJ24" i="46"/>
  <c r="CK24" i="46"/>
  <c r="CL24" i="46"/>
  <c r="CM24" i="46"/>
  <c r="CN24" i="46"/>
  <c r="CO24" i="46"/>
  <c r="CP24" i="46"/>
  <c r="CT24" i="46"/>
  <c r="CW24" i="46"/>
  <c r="CX24" i="46"/>
  <c r="AK25" i="46"/>
  <c r="AL25" i="46"/>
  <c r="BB25" i="46" s="1"/>
  <c r="J152" i="46" s="1"/>
  <c r="AM25" i="46"/>
  <c r="AN25" i="46"/>
  <c r="AO25" i="46"/>
  <c r="AP25" i="46"/>
  <c r="AQ25" i="46"/>
  <c r="AR25" i="46"/>
  <c r="AS25" i="46"/>
  <c r="AT25" i="46"/>
  <c r="AX25" i="46"/>
  <c r="AY25" i="46"/>
  <c r="AZ25" i="46"/>
  <c r="BA25" i="46" s="1"/>
  <c r="BC25" i="46"/>
  <c r="K152" i="46" s="1"/>
  <c r="BJ25" i="46"/>
  <c r="BK25" i="46"/>
  <c r="BL25" i="46"/>
  <c r="BM25" i="46"/>
  <c r="BN25" i="46"/>
  <c r="BO25" i="46"/>
  <c r="BP25" i="46"/>
  <c r="BQ25" i="46"/>
  <c r="BR25" i="46"/>
  <c r="BS25" i="46"/>
  <c r="BT25" i="46"/>
  <c r="BV25" i="46"/>
  <c r="BW25" i="46"/>
  <c r="BX25" i="46"/>
  <c r="BY25" i="46"/>
  <c r="BZ25" i="46"/>
  <c r="CA25" i="46"/>
  <c r="CB25" i="46"/>
  <c r="CC25" i="46"/>
  <c r="CD25" i="46"/>
  <c r="CE25" i="46"/>
  <c r="DA25" i="46" s="1"/>
  <c r="CG25" i="46"/>
  <c r="CR25" i="46" s="1"/>
  <c r="CH25" i="46"/>
  <c r="CS25" i="46" s="1"/>
  <c r="CI25" i="46"/>
  <c r="CT25" i="46" s="1"/>
  <c r="CJ25" i="46"/>
  <c r="CU25" i="46" s="1"/>
  <c r="CK25" i="46"/>
  <c r="CV25" i="46" s="1"/>
  <c r="CL25" i="46"/>
  <c r="CM25" i="46"/>
  <c r="CN25" i="46"/>
  <c r="CO25" i="46"/>
  <c r="CP25" i="46"/>
  <c r="CW25" i="46"/>
  <c r="CX25" i="46"/>
  <c r="CY25" i="46"/>
  <c r="CZ25" i="46"/>
  <c r="AK26" i="46"/>
  <c r="AL26" i="46"/>
  <c r="AM26" i="46"/>
  <c r="AN26" i="46"/>
  <c r="AO26" i="46"/>
  <c r="BB26" i="46" s="1"/>
  <c r="J153" i="46" s="1"/>
  <c r="AP26" i="46"/>
  <c r="AQ26" i="46"/>
  <c r="AR26" i="46"/>
  <c r="AS26" i="46"/>
  <c r="AT26" i="46"/>
  <c r="AX26" i="46"/>
  <c r="I153" i="46" s="1"/>
  <c r="AY26" i="46"/>
  <c r="AZ26" i="46"/>
  <c r="H153" i="46" s="1"/>
  <c r="BA26" i="46"/>
  <c r="BC26" i="46"/>
  <c r="K153" i="46" s="1"/>
  <c r="BJ26" i="46"/>
  <c r="BK26" i="46"/>
  <c r="BK35" i="46" s="1"/>
  <c r="BL26" i="46"/>
  <c r="BL35" i="46" s="1"/>
  <c r="BM26" i="46"/>
  <c r="BM35" i="46" s="1"/>
  <c r="BN26" i="46"/>
  <c r="BO26" i="46"/>
  <c r="BP26" i="46"/>
  <c r="BQ26" i="46"/>
  <c r="BR26" i="46"/>
  <c r="BS26" i="46"/>
  <c r="BT26" i="46"/>
  <c r="BV26" i="46"/>
  <c r="BW26" i="46"/>
  <c r="BX26" i="46"/>
  <c r="BY26" i="46"/>
  <c r="BZ26" i="46"/>
  <c r="CA26" i="46"/>
  <c r="CB26" i="46"/>
  <c r="CC26" i="46"/>
  <c r="CD26" i="46"/>
  <c r="CZ26" i="46" s="1"/>
  <c r="CE26" i="46"/>
  <c r="DA26" i="46" s="1"/>
  <c r="CG26" i="46"/>
  <c r="CR26" i="46" s="1"/>
  <c r="CH26" i="46"/>
  <c r="CS26" i="46" s="1"/>
  <c r="CI26" i="46"/>
  <c r="CT26" i="46" s="1"/>
  <c r="CJ26" i="46"/>
  <c r="CU26" i="46" s="1"/>
  <c r="CK26" i="46"/>
  <c r="CV26" i="46" s="1"/>
  <c r="CL26" i="46"/>
  <c r="CW26" i="46" s="1"/>
  <c r="CM26" i="46"/>
  <c r="CX26" i="46" s="1"/>
  <c r="CN26" i="46"/>
  <c r="CY26" i="46" s="1"/>
  <c r="CO26" i="46"/>
  <c r="CP26" i="46"/>
  <c r="AK27" i="46"/>
  <c r="AL27" i="46"/>
  <c r="AM27" i="46"/>
  <c r="AN27" i="46"/>
  <c r="AO27" i="46"/>
  <c r="AP27" i="46"/>
  <c r="AQ27" i="46"/>
  <c r="AR27" i="46"/>
  <c r="AS27" i="46"/>
  <c r="AT27" i="46"/>
  <c r="AX27" i="46"/>
  <c r="I154" i="46" s="1"/>
  <c r="AY27" i="46"/>
  <c r="AZ27" i="46"/>
  <c r="H154" i="46" s="1"/>
  <c r="BA27" i="46"/>
  <c r="BC27" i="46"/>
  <c r="K154" i="46" s="1"/>
  <c r="BJ27" i="46"/>
  <c r="BK27" i="46"/>
  <c r="BL27" i="46"/>
  <c r="BM27" i="46"/>
  <c r="BN27" i="46"/>
  <c r="BO27" i="46"/>
  <c r="BP27" i="46"/>
  <c r="BQ27" i="46"/>
  <c r="BR27" i="46"/>
  <c r="BS27" i="46"/>
  <c r="BT27" i="46"/>
  <c r="BV27" i="46"/>
  <c r="BV40" i="46" s="1"/>
  <c r="V109" i="46" s="1"/>
  <c r="G101" i="46" s="1"/>
  <c r="BW27" i="46"/>
  <c r="BX27" i="46"/>
  <c r="BY27" i="46"/>
  <c r="BZ27" i="46"/>
  <c r="CA27" i="46"/>
  <c r="CB27" i="46"/>
  <c r="CC27" i="46"/>
  <c r="CD27" i="46"/>
  <c r="CE27" i="46"/>
  <c r="CG27" i="46"/>
  <c r="CH27" i="46"/>
  <c r="CS27" i="46" s="1"/>
  <c r="CI27" i="46"/>
  <c r="CT27" i="46" s="1"/>
  <c r="CJ27" i="46"/>
  <c r="CU27" i="46" s="1"/>
  <c r="CK27" i="46"/>
  <c r="CV27" i="46" s="1"/>
  <c r="CL27" i="46"/>
  <c r="CW27" i="46" s="1"/>
  <c r="CM27" i="46"/>
  <c r="CX27" i="46" s="1"/>
  <c r="CN27" i="46"/>
  <c r="CY27" i="46" s="1"/>
  <c r="CO27" i="46"/>
  <c r="CZ27" i="46" s="1"/>
  <c r="CP27" i="46"/>
  <c r="DA27" i="46" s="1"/>
  <c r="CR27" i="46"/>
  <c r="AK28" i="46"/>
  <c r="AL28" i="46"/>
  <c r="AM28" i="46"/>
  <c r="AN28" i="46"/>
  <c r="AO28" i="46"/>
  <c r="AP28" i="46"/>
  <c r="AQ28" i="46"/>
  <c r="AR28" i="46"/>
  <c r="AS28" i="46"/>
  <c r="AT28" i="46"/>
  <c r="AX28" i="46"/>
  <c r="AZ28" i="46"/>
  <c r="BA28" i="46"/>
  <c r="BC28" i="46"/>
  <c r="BJ28" i="46"/>
  <c r="BK28" i="46"/>
  <c r="BL28" i="46"/>
  <c r="BM28" i="46"/>
  <c r="BN28" i="46"/>
  <c r="BO28" i="46"/>
  <c r="BP28" i="46"/>
  <c r="BQ28" i="46"/>
  <c r="BR28" i="46"/>
  <c r="BS28" i="46"/>
  <c r="BT28" i="46"/>
  <c r="BV28" i="46"/>
  <c r="BW28" i="46"/>
  <c r="BX28" i="46"/>
  <c r="BY28" i="46"/>
  <c r="BY37" i="46" s="1"/>
  <c r="P112" i="46" s="1"/>
  <c r="J103" i="46" s="1"/>
  <c r="BZ28" i="46"/>
  <c r="CA28" i="46"/>
  <c r="CB28" i="46"/>
  <c r="CC28" i="46"/>
  <c r="CD28" i="46"/>
  <c r="CE28" i="46"/>
  <c r="CG28" i="46"/>
  <c r="CH28" i="46"/>
  <c r="CI28" i="46"/>
  <c r="CJ28" i="46"/>
  <c r="CK28" i="46"/>
  <c r="CV28" i="46" s="1"/>
  <c r="CL28" i="46"/>
  <c r="CM28" i="46"/>
  <c r="CX28" i="46" s="1"/>
  <c r="CN28" i="46"/>
  <c r="CY28" i="46" s="1"/>
  <c r="CO28" i="46"/>
  <c r="CZ28" i="46" s="1"/>
  <c r="CP28" i="46"/>
  <c r="DA28" i="46" s="1"/>
  <c r="CR28" i="46"/>
  <c r="CS28" i="46"/>
  <c r="CT28" i="46"/>
  <c r="CU28" i="46"/>
  <c r="AK29" i="46"/>
  <c r="AL29" i="46"/>
  <c r="AM29" i="46"/>
  <c r="AN29" i="46"/>
  <c r="AO29" i="46"/>
  <c r="AP29" i="46"/>
  <c r="AQ29" i="46"/>
  <c r="AR29" i="46"/>
  <c r="AS29" i="46"/>
  <c r="AT29" i="46"/>
  <c r="AX29" i="46"/>
  <c r="I156" i="46" s="1"/>
  <c r="AY29" i="46"/>
  <c r="AZ29" i="46"/>
  <c r="H156" i="46" s="1"/>
  <c r="BA29" i="46"/>
  <c r="BC29" i="46"/>
  <c r="BJ29" i="46"/>
  <c r="BK29" i="46"/>
  <c r="BL29" i="46"/>
  <c r="BM29" i="46"/>
  <c r="BN29" i="46"/>
  <c r="BO29" i="46"/>
  <c r="BP29" i="46"/>
  <c r="BQ29" i="46"/>
  <c r="BR29" i="46"/>
  <c r="BS29" i="46"/>
  <c r="BT29" i="46"/>
  <c r="BV29" i="46"/>
  <c r="BW29" i="46"/>
  <c r="BW40" i="46" s="1"/>
  <c r="V110" i="46" s="1"/>
  <c r="H101" i="46" s="1"/>
  <c r="BX29" i="46"/>
  <c r="BX40" i="46" s="1"/>
  <c r="V111" i="46" s="1"/>
  <c r="I101" i="46" s="1"/>
  <c r="BY29" i="46"/>
  <c r="AB37" i="46" s="1"/>
  <c r="BZ29" i="46"/>
  <c r="BZ40" i="46" s="1"/>
  <c r="V113" i="46" s="1"/>
  <c r="CA29" i="46"/>
  <c r="CA40" i="46" s="1"/>
  <c r="V114" i="46" s="1"/>
  <c r="CB29" i="46"/>
  <c r="CB40" i="46" s="1"/>
  <c r="V115" i="46" s="1"/>
  <c r="CC29" i="46"/>
  <c r="CD29" i="46"/>
  <c r="CE29" i="46"/>
  <c r="CG29" i="46"/>
  <c r="CH29" i="46"/>
  <c r="CI29" i="46"/>
  <c r="CJ29" i="46"/>
  <c r="CK29" i="46"/>
  <c r="CL29" i="46"/>
  <c r="CM29" i="46"/>
  <c r="CN29" i="46"/>
  <c r="CY29" i="46" s="1"/>
  <c r="CO29" i="46"/>
  <c r="CZ29" i="46" s="1"/>
  <c r="CP29" i="46"/>
  <c r="DA29" i="46" s="1"/>
  <c r="CR29" i="46"/>
  <c r="CS29" i="46"/>
  <c r="CT29" i="46"/>
  <c r="CU29" i="46"/>
  <c r="CV29" i="46"/>
  <c r="AK30" i="46"/>
  <c r="AL30" i="46"/>
  <c r="AM30" i="46"/>
  <c r="AN30" i="46"/>
  <c r="AO30" i="46"/>
  <c r="AP30" i="46"/>
  <c r="AQ30" i="46"/>
  <c r="AR30" i="46"/>
  <c r="AS30" i="46"/>
  <c r="AT30" i="46"/>
  <c r="AX30" i="46"/>
  <c r="AY30" i="46"/>
  <c r="AZ30" i="46"/>
  <c r="BA30" i="46"/>
  <c r="BB30" i="46"/>
  <c r="BC30" i="46"/>
  <c r="BJ30" i="46"/>
  <c r="H37" i="46" s="1"/>
  <c r="BK30" i="46"/>
  <c r="BL30" i="46"/>
  <c r="BM30" i="46"/>
  <c r="BN30" i="46"/>
  <c r="BO30" i="46"/>
  <c r="BP30" i="46"/>
  <c r="BQ30" i="46"/>
  <c r="BR30" i="46"/>
  <c r="BS30" i="46"/>
  <c r="BT30" i="46"/>
  <c r="BV30" i="46"/>
  <c r="CR30" i="46" s="1"/>
  <c r="BW30" i="46"/>
  <c r="BX30" i="46"/>
  <c r="BY30" i="46"/>
  <c r="BZ30" i="46"/>
  <c r="CA30" i="46"/>
  <c r="CB30" i="46"/>
  <c r="CC30" i="46"/>
  <c r="CC40" i="46" s="1"/>
  <c r="V116" i="46" s="1"/>
  <c r="CD30" i="46"/>
  <c r="CD37" i="46" s="1"/>
  <c r="P117" i="46" s="1"/>
  <c r="CE30" i="46"/>
  <c r="CG30" i="46"/>
  <c r="CH30" i="46"/>
  <c r="CI30" i="46"/>
  <c r="CJ30" i="46"/>
  <c r="CK30" i="46"/>
  <c r="CL30" i="46"/>
  <c r="CM30" i="46"/>
  <c r="CN30" i="46"/>
  <c r="CO30" i="46"/>
  <c r="CP30" i="46"/>
  <c r="CS30" i="46"/>
  <c r="CT30" i="46"/>
  <c r="CU30" i="46"/>
  <c r="CV30" i="46"/>
  <c r="CW30" i="46"/>
  <c r="CX30" i="46"/>
  <c r="CY30" i="46"/>
  <c r="CZ30" i="46"/>
  <c r="DA30" i="46"/>
  <c r="AK31" i="46"/>
  <c r="AL31" i="46"/>
  <c r="AM31" i="46"/>
  <c r="AN31" i="46"/>
  <c r="AO31" i="46"/>
  <c r="AP31" i="46"/>
  <c r="AQ31" i="46"/>
  <c r="AR31" i="46"/>
  <c r="AS31" i="46"/>
  <c r="AT31" i="46"/>
  <c r="AX31" i="46"/>
  <c r="I158" i="46" s="1"/>
  <c r="AZ31" i="46"/>
  <c r="H158" i="46" s="1"/>
  <c r="BA31" i="46"/>
  <c r="BB31" i="46"/>
  <c r="J158" i="46" s="1"/>
  <c r="BC31" i="46"/>
  <c r="K158" i="46" s="1"/>
  <c r="BJ31" i="46"/>
  <c r="BK31" i="46"/>
  <c r="BL31" i="46"/>
  <c r="BM31" i="46"/>
  <c r="BN31" i="46"/>
  <c r="BO31" i="46"/>
  <c r="BP31" i="46"/>
  <c r="BQ31" i="46"/>
  <c r="BR31" i="46"/>
  <c r="BS31" i="46"/>
  <c r="BT31" i="46"/>
  <c r="BV31" i="46"/>
  <c r="BW31" i="46"/>
  <c r="BX31" i="46"/>
  <c r="BY31" i="46"/>
  <c r="CU31" i="46" s="1"/>
  <c r="BZ31" i="46"/>
  <c r="CA31" i="46"/>
  <c r="CB31" i="46"/>
  <c r="CX31" i="46" s="1"/>
  <c r="CC31" i="46"/>
  <c r="CY31" i="46" s="1"/>
  <c r="CD31" i="46"/>
  <c r="CZ31" i="46" s="1"/>
  <c r="CE31" i="46"/>
  <c r="DA31" i="46" s="1"/>
  <c r="CG31" i="46"/>
  <c r="CR31" i="46" s="1"/>
  <c r="CH31" i="46"/>
  <c r="CS31" i="46" s="1"/>
  <c r="CI31" i="46"/>
  <c r="CT31" i="46" s="1"/>
  <c r="CJ31" i="46"/>
  <c r="CK31" i="46"/>
  <c r="CL31" i="46"/>
  <c r="CM31" i="46"/>
  <c r="CN31" i="46"/>
  <c r="CO31" i="46"/>
  <c r="CP31" i="46"/>
  <c r="CV31" i="46"/>
  <c r="CW31" i="46"/>
  <c r="AK32" i="46"/>
  <c r="AL32" i="46"/>
  <c r="BB32" i="46" s="1"/>
  <c r="J159" i="46" s="1"/>
  <c r="AM32" i="46"/>
  <c r="AN32" i="46"/>
  <c r="AO32" i="46"/>
  <c r="AP32" i="46"/>
  <c r="AQ32" i="46"/>
  <c r="AR32" i="46"/>
  <c r="AS32" i="46"/>
  <c r="AT32" i="46"/>
  <c r="AX32" i="46"/>
  <c r="I159" i="46" s="1"/>
  <c r="AY32" i="46"/>
  <c r="AZ32" i="46"/>
  <c r="H159" i="46" s="1"/>
  <c r="BA32" i="46"/>
  <c r="BC32" i="46"/>
  <c r="K159" i="46" s="1"/>
  <c r="BJ32" i="46"/>
  <c r="BK32" i="46"/>
  <c r="BL32" i="46"/>
  <c r="BM32" i="46"/>
  <c r="BN32" i="46"/>
  <c r="BO32" i="46"/>
  <c r="BP32" i="46"/>
  <c r="BQ32" i="46"/>
  <c r="BR32" i="46"/>
  <c r="BS32" i="46"/>
  <c r="BT32" i="46"/>
  <c r="BV32" i="46"/>
  <c r="BW32" i="46"/>
  <c r="BX32" i="46"/>
  <c r="BY32" i="46"/>
  <c r="BZ32" i="46"/>
  <c r="CA32" i="46"/>
  <c r="CB32" i="46"/>
  <c r="CC32" i="46"/>
  <c r="CD32" i="46"/>
  <c r="CE32" i="46"/>
  <c r="CG32" i="46"/>
  <c r="CR32" i="46" s="1"/>
  <c r="CH32" i="46"/>
  <c r="CS32" i="46" s="1"/>
  <c r="CI32" i="46"/>
  <c r="CT32" i="46" s="1"/>
  <c r="CJ32" i="46"/>
  <c r="CU32" i="46" s="1"/>
  <c r="CK32" i="46"/>
  <c r="CL32" i="46"/>
  <c r="CM32" i="46"/>
  <c r="CN32" i="46"/>
  <c r="CO32" i="46"/>
  <c r="CP32" i="46"/>
  <c r="CX32" i="46"/>
  <c r="CY32" i="46"/>
  <c r="CZ32" i="46"/>
  <c r="DA32" i="46"/>
  <c r="AK33" i="46"/>
  <c r="AL33" i="46"/>
  <c r="AM33" i="46"/>
  <c r="AN33" i="46"/>
  <c r="AO33" i="46"/>
  <c r="AP33" i="46"/>
  <c r="AQ33" i="46"/>
  <c r="AR33" i="46"/>
  <c r="AS33" i="46"/>
  <c r="AT33" i="46"/>
  <c r="AX33" i="46"/>
  <c r="AY33" i="46" s="1"/>
  <c r="AZ33" i="46"/>
  <c r="BA33" i="46"/>
  <c r="BC33" i="46"/>
  <c r="BJ33" i="46"/>
  <c r="BK33" i="46"/>
  <c r="BL33" i="46"/>
  <c r="BM33" i="46"/>
  <c r="BN33" i="46"/>
  <c r="BO33" i="46"/>
  <c r="BO40" i="46" s="1"/>
  <c r="W113" i="46" s="1"/>
  <c r="K100" i="46" s="1"/>
  <c r="BP33" i="46"/>
  <c r="BQ33" i="46"/>
  <c r="BR33" i="46"/>
  <c r="BS33" i="46"/>
  <c r="BT33" i="46"/>
  <c r="BV33" i="46"/>
  <c r="BW33" i="46"/>
  <c r="BX33" i="46"/>
  <c r="BY33" i="46"/>
  <c r="BZ33" i="46"/>
  <c r="CA33" i="46"/>
  <c r="CB33" i="46"/>
  <c r="CC33" i="46"/>
  <c r="CD33" i="46"/>
  <c r="CE33" i="46"/>
  <c r="DA33" i="46" s="1"/>
  <c r="CG33" i="46"/>
  <c r="CH33" i="46"/>
  <c r="CS33" i="46" s="1"/>
  <c r="CI33" i="46"/>
  <c r="CT33" i="46" s="1"/>
  <c r="CJ33" i="46"/>
  <c r="CU33" i="46" s="1"/>
  <c r="CK33" i="46"/>
  <c r="CL33" i="46"/>
  <c r="CW33" i="46" s="1"/>
  <c r="CM33" i="46"/>
  <c r="CX33" i="46" s="1"/>
  <c r="CN33" i="46"/>
  <c r="CY33" i="46" s="1"/>
  <c r="CO33" i="46"/>
  <c r="CZ33" i="46" s="1"/>
  <c r="CP33" i="46"/>
  <c r="H34" i="46"/>
  <c r="I34" i="46"/>
  <c r="J34" i="46"/>
  <c r="K34" i="46"/>
  <c r="L34" i="46"/>
  <c r="M34" i="46"/>
  <c r="N34" i="46"/>
  <c r="O34" i="46"/>
  <c r="P34" i="46"/>
  <c r="Q34" i="46"/>
  <c r="R34" i="46"/>
  <c r="Y34" i="46"/>
  <c r="Z34" i="46"/>
  <c r="AA34" i="46"/>
  <c r="AB34" i="46"/>
  <c r="AC34" i="46"/>
  <c r="AD34" i="46"/>
  <c r="AE34" i="46"/>
  <c r="AF34" i="46"/>
  <c r="AG34" i="46"/>
  <c r="AH34" i="46"/>
  <c r="CC34" i="46"/>
  <c r="CD34" i="46"/>
  <c r="CE34" i="46"/>
  <c r="H35" i="46"/>
  <c r="I35" i="46"/>
  <c r="J35" i="46"/>
  <c r="K35" i="46"/>
  <c r="L35" i="46"/>
  <c r="M35" i="46"/>
  <c r="N35" i="46"/>
  <c r="O35" i="46"/>
  <c r="P35" i="46"/>
  <c r="Q35" i="46"/>
  <c r="R35" i="46"/>
  <c r="Y35" i="46"/>
  <c r="Z35" i="46"/>
  <c r="AA35" i="46"/>
  <c r="AB35" i="46"/>
  <c r="AC35" i="46"/>
  <c r="AD35" i="46"/>
  <c r="AE35" i="46"/>
  <c r="AF35" i="46"/>
  <c r="AG35" i="46"/>
  <c r="AH35" i="46"/>
  <c r="CA35" i="46"/>
  <c r="CB35" i="46"/>
  <c r="CC35" i="46"/>
  <c r="H36" i="46"/>
  <c r="I36" i="46"/>
  <c r="J36" i="46"/>
  <c r="K36" i="46"/>
  <c r="L36" i="46"/>
  <c r="M36" i="46"/>
  <c r="N36" i="46"/>
  <c r="O36" i="46"/>
  <c r="P36" i="46"/>
  <c r="Q36" i="46"/>
  <c r="Y36" i="46"/>
  <c r="Z36" i="46"/>
  <c r="AA36" i="46"/>
  <c r="AB36" i="46"/>
  <c r="AC36" i="46"/>
  <c r="AD36" i="46"/>
  <c r="AE36" i="46"/>
  <c r="AF36" i="46"/>
  <c r="AG36" i="46"/>
  <c r="AH36" i="46"/>
  <c r="CV36" i="46"/>
  <c r="CV39" i="46" s="1"/>
  <c r="BW37" i="46"/>
  <c r="P110" i="46" s="1"/>
  <c r="H103" i="46" s="1"/>
  <c r="BX37" i="46"/>
  <c r="P111" i="46" s="1"/>
  <c r="I103" i="46" s="1"/>
  <c r="BP38" i="46"/>
  <c r="S114" i="46" s="1"/>
  <c r="BQ38" i="46"/>
  <c r="S115" i="46" s="1"/>
  <c r="BR38" i="46"/>
  <c r="S116" i="46" s="1"/>
  <c r="BK39" i="46"/>
  <c r="U109" i="46" s="1"/>
  <c r="G98" i="46" s="1"/>
  <c r="BL39" i="46"/>
  <c r="U110" i="46" s="1"/>
  <c r="H98" i="46" s="1"/>
  <c r="BM39" i="46"/>
  <c r="U111" i="46" s="1"/>
  <c r="I98" i="46" s="1"/>
  <c r="BP40" i="46"/>
  <c r="W114" i="46" s="1"/>
  <c r="BQ40" i="46"/>
  <c r="W115" i="46" s="1"/>
  <c r="BR40" i="46"/>
  <c r="W116" i="46" s="1"/>
  <c r="I41" i="46"/>
  <c r="J41" i="46"/>
  <c r="K41" i="46"/>
  <c r="L41" i="46"/>
  <c r="M41" i="46"/>
  <c r="N41" i="46"/>
  <c r="O41" i="46"/>
  <c r="P41" i="46"/>
  <c r="Q41" i="46"/>
  <c r="R41" i="46"/>
  <c r="BA42" i="46"/>
  <c r="K134" i="45"/>
  <c r="H135" i="45"/>
  <c r="I135" i="45"/>
  <c r="K135" i="45"/>
  <c r="K136" i="45"/>
  <c r="K137" i="45"/>
  <c r="H140" i="45"/>
  <c r="I140" i="45"/>
  <c r="H141" i="45"/>
  <c r="I141" i="45"/>
  <c r="K141" i="45"/>
  <c r="H142" i="45"/>
  <c r="I142" i="45"/>
  <c r="K142" i="45"/>
  <c r="I146" i="45"/>
  <c r="H147" i="45"/>
  <c r="I147" i="45"/>
  <c r="K147" i="45"/>
  <c r="K149" i="45"/>
  <c r="H150" i="45"/>
  <c r="I150" i="45"/>
  <c r="K150" i="45"/>
  <c r="H151" i="45"/>
  <c r="H155" i="45"/>
  <c r="I155" i="45"/>
  <c r="K155" i="45"/>
  <c r="K156" i="45"/>
  <c r="H157" i="45"/>
  <c r="I157" i="45"/>
  <c r="J157" i="45"/>
  <c r="K157" i="45"/>
  <c r="H160" i="45"/>
  <c r="I160" i="45"/>
  <c r="U110" i="45"/>
  <c r="H98" i="45" s="1"/>
  <c r="K101" i="45"/>
  <c r="B65" i="45"/>
  <c r="B66" i="45"/>
  <c r="B67" i="45"/>
  <c r="AK3" i="45"/>
  <c r="AL3" i="45"/>
  <c r="AM3" i="45"/>
  <c r="AN3" i="45"/>
  <c r="AO3" i="45"/>
  <c r="AP3" i="45"/>
  <c r="AQ3" i="45"/>
  <c r="AR3" i="45"/>
  <c r="AS3" i="45"/>
  <c r="AT3" i="45"/>
  <c r="AX3" i="45"/>
  <c r="I133" i="45" s="1"/>
  <c r="AZ3" i="45"/>
  <c r="H133" i="45" s="1"/>
  <c r="BA3" i="45"/>
  <c r="BB3" i="45"/>
  <c r="J133" i="45" s="1"/>
  <c r="BC3" i="45"/>
  <c r="K133" i="45" s="1"/>
  <c r="BJ3" i="45"/>
  <c r="BK3" i="45"/>
  <c r="BL3" i="45"/>
  <c r="BM3" i="45"/>
  <c r="BN3" i="45"/>
  <c r="BO3" i="45"/>
  <c r="BP3" i="45"/>
  <c r="BQ3" i="45"/>
  <c r="BR3" i="45"/>
  <c r="BS3" i="45"/>
  <c r="BT3" i="45"/>
  <c r="BV3" i="45"/>
  <c r="BW3" i="45"/>
  <c r="BX3" i="45"/>
  <c r="BY3" i="45"/>
  <c r="BZ3" i="45"/>
  <c r="CA3" i="45"/>
  <c r="CB3" i="45"/>
  <c r="CC3" i="45"/>
  <c r="CD3" i="45"/>
  <c r="CE3" i="45"/>
  <c r="CG3" i="45"/>
  <c r="CR3" i="45" s="1"/>
  <c r="CH3" i="45"/>
  <c r="CS3" i="45" s="1"/>
  <c r="CI3" i="45"/>
  <c r="CT3" i="45" s="1"/>
  <c r="CJ3" i="45"/>
  <c r="CU3" i="45" s="1"/>
  <c r="CK3" i="45"/>
  <c r="CV3" i="45" s="1"/>
  <c r="CL3" i="45"/>
  <c r="CM3" i="45"/>
  <c r="CN3" i="45"/>
  <c r="CO3" i="45"/>
  <c r="CP3" i="45"/>
  <c r="AK4" i="45"/>
  <c r="AL4" i="45"/>
  <c r="AM4" i="45"/>
  <c r="AN4" i="45"/>
  <c r="AO4" i="45"/>
  <c r="AP4" i="45"/>
  <c r="AQ4" i="45"/>
  <c r="AR4" i="45"/>
  <c r="AS4" i="45"/>
  <c r="AT4" i="45"/>
  <c r="AX4" i="45"/>
  <c r="I134" i="45" s="1"/>
  <c r="AY4" i="45"/>
  <c r="AZ4" i="45"/>
  <c r="H134" i="45" s="1"/>
  <c r="BA4" i="45"/>
  <c r="BC4" i="45"/>
  <c r="BJ4" i="45"/>
  <c r="BK4" i="45"/>
  <c r="BL4" i="45"/>
  <c r="BL36" i="45" s="1"/>
  <c r="BM4" i="45"/>
  <c r="BM36" i="45" s="1"/>
  <c r="BN4" i="45"/>
  <c r="BN34" i="45" s="1"/>
  <c r="BO4" i="45"/>
  <c r="BO38" i="45" s="1"/>
  <c r="S113" i="45" s="1"/>
  <c r="K96" i="45" s="1"/>
  <c r="BP4" i="45"/>
  <c r="BP38" i="45" s="1"/>
  <c r="S114" i="45" s="1"/>
  <c r="BQ4" i="45"/>
  <c r="BQ36" i="45" s="1"/>
  <c r="BR4" i="45"/>
  <c r="BS4" i="45"/>
  <c r="BS38" i="45" s="1"/>
  <c r="S117" i="45" s="1"/>
  <c r="BT4" i="45"/>
  <c r="BV4" i="45"/>
  <c r="BW4" i="45"/>
  <c r="BX4" i="45"/>
  <c r="BY4" i="45"/>
  <c r="BZ4" i="45"/>
  <c r="CA4" i="45"/>
  <c r="CB4" i="45"/>
  <c r="CC4" i="45"/>
  <c r="CD4" i="45"/>
  <c r="CE4" i="45"/>
  <c r="CG4" i="45"/>
  <c r="CH4" i="45"/>
  <c r="CS4" i="45" s="1"/>
  <c r="CI4" i="45"/>
  <c r="CT4" i="45" s="1"/>
  <c r="CJ4" i="45"/>
  <c r="CU4" i="45" s="1"/>
  <c r="CK4" i="45"/>
  <c r="CV4" i="45" s="1"/>
  <c r="CL4" i="45"/>
  <c r="CW4" i="45" s="1"/>
  <c r="CM4" i="45"/>
  <c r="CX4" i="45" s="1"/>
  <c r="CN4" i="45"/>
  <c r="CY4" i="45" s="1"/>
  <c r="CO4" i="45"/>
  <c r="CZ4" i="45" s="1"/>
  <c r="CP4" i="45"/>
  <c r="CR4" i="45"/>
  <c r="AK5" i="45"/>
  <c r="AL5" i="45"/>
  <c r="AM5" i="45"/>
  <c r="AN5" i="45"/>
  <c r="AO5" i="45"/>
  <c r="AP5" i="45"/>
  <c r="AQ5" i="45"/>
  <c r="AR5" i="45"/>
  <c r="AS5" i="45"/>
  <c r="AT5" i="45"/>
  <c r="AX5" i="45"/>
  <c r="AY5" i="45"/>
  <c r="AZ5" i="45"/>
  <c r="BA5" i="45" s="1"/>
  <c r="BC5" i="45"/>
  <c r="BJ5" i="45"/>
  <c r="BK5" i="45"/>
  <c r="BL5" i="45"/>
  <c r="BM5" i="45"/>
  <c r="BN5" i="45"/>
  <c r="BO5" i="45"/>
  <c r="BP5" i="45"/>
  <c r="BQ5" i="45"/>
  <c r="BR5" i="45"/>
  <c r="BS5" i="45"/>
  <c r="BT5" i="45"/>
  <c r="BV5" i="45"/>
  <c r="BW5" i="45"/>
  <c r="BX5" i="45"/>
  <c r="BY5" i="45"/>
  <c r="BZ5" i="45"/>
  <c r="BZ34" i="45" s="1"/>
  <c r="CA5" i="45"/>
  <c r="CB5" i="45"/>
  <c r="CC5" i="45"/>
  <c r="CD5" i="45"/>
  <c r="CE5" i="45"/>
  <c r="CG5" i="45"/>
  <c r="CH5" i="45"/>
  <c r="CI5" i="45"/>
  <c r="CJ5" i="45"/>
  <c r="CK5" i="45"/>
  <c r="CL5" i="45"/>
  <c r="CW5" i="45" s="1"/>
  <c r="CM5" i="45"/>
  <c r="CX5" i="45" s="1"/>
  <c r="CN5" i="45"/>
  <c r="CY5" i="45" s="1"/>
  <c r="CO5" i="45"/>
  <c r="CZ5" i="45" s="1"/>
  <c r="CP5" i="45"/>
  <c r="DA5" i="45" s="1"/>
  <c r="CR5" i="45"/>
  <c r="CS5" i="45"/>
  <c r="CT5" i="45"/>
  <c r="CV5" i="45"/>
  <c r="AK6" i="45"/>
  <c r="AL6" i="45"/>
  <c r="AM6" i="45"/>
  <c r="AN6" i="45"/>
  <c r="AO6" i="45"/>
  <c r="BB6" i="45" s="1"/>
  <c r="J136" i="45" s="1"/>
  <c r="AP6" i="45"/>
  <c r="AQ6" i="45"/>
  <c r="AR6" i="45"/>
  <c r="AS6" i="45"/>
  <c r="AT6" i="45"/>
  <c r="AX6" i="45"/>
  <c r="I136" i="45" s="1"/>
  <c r="AY6" i="45"/>
  <c r="AZ6" i="45"/>
  <c r="H136" i="45" s="1"/>
  <c r="BA6" i="45"/>
  <c r="BC6" i="45"/>
  <c r="BJ6" i="45"/>
  <c r="BK6" i="45"/>
  <c r="BL6" i="45"/>
  <c r="BM6" i="45"/>
  <c r="BN6" i="45"/>
  <c r="BO6" i="45"/>
  <c r="BP6" i="45"/>
  <c r="BQ6" i="45"/>
  <c r="BR6" i="45"/>
  <c r="BS6" i="45"/>
  <c r="BT6" i="45"/>
  <c r="BV6" i="45"/>
  <c r="BV37" i="45" s="1"/>
  <c r="P109" i="45" s="1"/>
  <c r="G103" i="45" s="1"/>
  <c r="BW6" i="45"/>
  <c r="BX6" i="45"/>
  <c r="BY6" i="45"/>
  <c r="BZ6" i="45"/>
  <c r="CA6" i="45"/>
  <c r="CB6" i="45"/>
  <c r="CC6" i="45"/>
  <c r="CD6" i="45"/>
  <c r="CE6" i="45"/>
  <c r="CG6" i="45"/>
  <c r="CH6" i="45"/>
  <c r="CI6" i="45"/>
  <c r="CJ6" i="45"/>
  <c r="CK6" i="45"/>
  <c r="CL6" i="45"/>
  <c r="CM6" i="45"/>
  <c r="CX6" i="45" s="1"/>
  <c r="CN6" i="45"/>
  <c r="CY6" i="45" s="1"/>
  <c r="CO6" i="45"/>
  <c r="CZ6" i="45" s="1"/>
  <c r="CP6" i="45"/>
  <c r="DA6" i="45" s="1"/>
  <c r="CS6" i="45"/>
  <c r="CT6" i="45"/>
  <c r="CU6" i="45"/>
  <c r="CV6" i="45"/>
  <c r="CW6" i="45"/>
  <c r="AK7" i="45"/>
  <c r="AL7" i="45"/>
  <c r="AM7" i="45"/>
  <c r="AN7" i="45"/>
  <c r="AO7" i="45"/>
  <c r="AP7" i="45"/>
  <c r="AQ7" i="45"/>
  <c r="BB7" i="45" s="1"/>
  <c r="J137" i="45" s="1"/>
  <c r="AR7" i="45"/>
  <c r="AS7" i="45"/>
  <c r="AT7" i="45"/>
  <c r="AX7" i="45"/>
  <c r="I137" i="45" s="1"/>
  <c r="AY7" i="45"/>
  <c r="AZ7" i="45"/>
  <c r="H137" i="45" s="1"/>
  <c r="BA7" i="45"/>
  <c r="AX44" i="45" s="1"/>
  <c r="BC7" i="45"/>
  <c r="BJ7" i="45"/>
  <c r="BK7" i="45"/>
  <c r="BL7" i="45"/>
  <c r="BM7" i="45"/>
  <c r="BN7" i="45"/>
  <c r="BO7" i="45"/>
  <c r="BP7" i="45"/>
  <c r="BQ7" i="45"/>
  <c r="BR7" i="45"/>
  <c r="BS7" i="45"/>
  <c r="BT7" i="45"/>
  <c r="BV7" i="45"/>
  <c r="BW7" i="45"/>
  <c r="BX7" i="45"/>
  <c r="BX35" i="45" s="1"/>
  <c r="BY7" i="45"/>
  <c r="BY38" i="45" s="1"/>
  <c r="R112" i="45" s="1"/>
  <c r="J97" i="45" s="1"/>
  <c r="BZ7" i="45"/>
  <c r="CV7" i="45" s="1"/>
  <c r="CA7" i="45"/>
  <c r="CB7" i="45"/>
  <c r="CC7" i="45"/>
  <c r="CD7" i="45"/>
  <c r="CE7" i="45"/>
  <c r="CG7" i="45"/>
  <c r="CH7" i="45"/>
  <c r="CI7" i="45"/>
  <c r="CJ7" i="45"/>
  <c r="CK7" i="45"/>
  <c r="CL7" i="45"/>
  <c r="CM7" i="45"/>
  <c r="CN7" i="45"/>
  <c r="CO7" i="45"/>
  <c r="CP7" i="45"/>
  <c r="DA7" i="45" s="1"/>
  <c r="CR7" i="45"/>
  <c r="CS7" i="45"/>
  <c r="CY7" i="45"/>
  <c r="CZ7" i="45"/>
  <c r="AK8" i="45"/>
  <c r="AL8" i="45"/>
  <c r="AM8" i="45"/>
  <c r="AN8" i="45"/>
  <c r="AO8" i="45"/>
  <c r="AP8" i="45"/>
  <c r="AQ8" i="45"/>
  <c r="AR8" i="45"/>
  <c r="AS8" i="45"/>
  <c r="AT8" i="45"/>
  <c r="AX8" i="45"/>
  <c r="I138" i="45" s="1"/>
  <c r="AY8" i="45"/>
  <c r="AZ8" i="45"/>
  <c r="H138" i="45" s="1"/>
  <c r="BA8" i="45"/>
  <c r="BB8" i="45"/>
  <c r="J138" i="45" s="1"/>
  <c r="BC8" i="45"/>
  <c r="K138" i="45" s="1"/>
  <c r="BJ8" i="45"/>
  <c r="BK8" i="45"/>
  <c r="BL8" i="45"/>
  <c r="BM8" i="45"/>
  <c r="BN8" i="45"/>
  <c r="BO8" i="45"/>
  <c r="BP8" i="45"/>
  <c r="BQ8" i="45"/>
  <c r="BR8" i="45"/>
  <c r="BS8" i="45"/>
  <c r="BT8" i="45"/>
  <c r="BV8" i="45"/>
  <c r="BW8" i="45"/>
  <c r="BX8" i="45"/>
  <c r="CT8" i="45" s="1"/>
  <c r="BY8" i="45"/>
  <c r="CU8" i="45" s="1"/>
  <c r="BZ8" i="45"/>
  <c r="CV8" i="45" s="1"/>
  <c r="CA8" i="45"/>
  <c r="CW8" i="45" s="1"/>
  <c r="CB8" i="45"/>
  <c r="CX8" i="45" s="1"/>
  <c r="CC8" i="45"/>
  <c r="CY8" i="45" s="1"/>
  <c r="CD8" i="45"/>
  <c r="CZ8" i="45" s="1"/>
  <c r="CE8" i="45"/>
  <c r="DA8" i="45" s="1"/>
  <c r="CG8" i="45"/>
  <c r="CR8" i="45" s="1"/>
  <c r="CH8" i="45"/>
  <c r="CS8" i="45" s="1"/>
  <c r="CI8" i="45"/>
  <c r="CJ8" i="45"/>
  <c r="CK8" i="45"/>
  <c r="CL8" i="45"/>
  <c r="CM8" i="45"/>
  <c r="CN8" i="45"/>
  <c r="CO8" i="45"/>
  <c r="CP8" i="45"/>
  <c r="AX9" i="45"/>
  <c r="AY9" i="45"/>
  <c r="AZ9" i="45"/>
  <c r="BA9" i="45" s="1"/>
  <c r="BB9" i="45"/>
  <c r="BC9" i="45"/>
  <c r="BJ9" i="45"/>
  <c r="BK9" i="45"/>
  <c r="BL9" i="45"/>
  <c r="BM9" i="45"/>
  <c r="BN9" i="45"/>
  <c r="BO9" i="45"/>
  <c r="BP9" i="45"/>
  <c r="BQ9" i="45"/>
  <c r="BR9" i="45"/>
  <c r="BS9" i="45"/>
  <c r="BT9" i="45"/>
  <c r="BV9" i="45"/>
  <c r="CR9" i="45" s="1"/>
  <c r="BW9" i="45"/>
  <c r="CS9" i="45" s="1"/>
  <c r="BX9" i="45"/>
  <c r="BY9" i="45"/>
  <c r="BZ9" i="45"/>
  <c r="CV9" i="45" s="1"/>
  <c r="CA9" i="45"/>
  <c r="CB9" i="45"/>
  <c r="CC9" i="45"/>
  <c r="CD9" i="45"/>
  <c r="CE9" i="45"/>
  <c r="CG9" i="45"/>
  <c r="CH9" i="45"/>
  <c r="CI9" i="45"/>
  <c r="CJ9" i="45"/>
  <c r="CK9" i="45"/>
  <c r="CL9" i="45"/>
  <c r="CW9" i="45" s="1"/>
  <c r="CM9" i="45"/>
  <c r="CX9" i="45" s="1"/>
  <c r="CN9" i="45"/>
  <c r="CY9" i="45" s="1"/>
  <c r="CO9" i="45"/>
  <c r="CP9" i="45"/>
  <c r="CT9" i="45"/>
  <c r="CU9" i="45"/>
  <c r="AX10" i="45"/>
  <c r="AY10" i="45"/>
  <c r="AZ10" i="45"/>
  <c r="BA10" i="45"/>
  <c r="BB10" i="45"/>
  <c r="BC10" i="45"/>
  <c r="BJ10" i="45"/>
  <c r="BK10" i="45"/>
  <c r="BL10" i="45"/>
  <c r="BM10" i="45"/>
  <c r="BN10" i="45"/>
  <c r="BO10" i="45"/>
  <c r="BP10" i="45"/>
  <c r="BQ10" i="45"/>
  <c r="BR10" i="45"/>
  <c r="BS10" i="45"/>
  <c r="BT10" i="45"/>
  <c r="BV10" i="45"/>
  <c r="BW10" i="45"/>
  <c r="BX10" i="45"/>
  <c r="BY10" i="45"/>
  <c r="BZ10" i="45"/>
  <c r="CA10" i="45"/>
  <c r="CB10" i="45"/>
  <c r="CC10" i="45"/>
  <c r="CD10" i="45"/>
  <c r="CE10" i="45"/>
  <c r="CG10" i="45"/>
  <c r="CR10" i="45" s="1"/>
  <c r="CH10" i="45"/>
  <c r="CS10" i="45" s="1"/>
  <c r="CI10" i="45"/>
  <c r="CT10" i="45" s="1"/>
  <c r="CJ10" i="45"/>
  <c r="CU10" i="45" s="1"/>
  <c r="CK10" i="45"/>
  <c r="CV10" i="45" s="1"/>
  <c r="CL10" i="45"/>
  <c r="CW10" i="45" s="1"/>
  <c r="CM10" i="45"/>
  <c r="CX10" i="45" s="1"/>
  <c r="CN10" i="45"/>
  <c r="CY10" i="45" s="1"/>
  <c r="CO10" i="45"/>
  <c r="CP10" i="45"/>
  <c r="DA10" i="45" s="1"/>
  <c r="CZ10" i="45"/>
  <c r="AX11" i="45"/>
  <c r="AY11" i="45"/>
  <c r="AZ11" i="45"/>
  <c r="BA11" i="45"/>
  <c r="BB11" i="45"/>
  <c r="BC11" i="45"/>
  <c r="BJ11" i="45"/>
  <c r="BK11" i="45"/>
  <c r="BL11" i="45"/>
  <c r="BM11" i="45"/>
  <c r="BN11" i="45"/>
  <c r="BO11" i="45"/>
  <c r="BP11" i="45"/>
  <c r="BQ11" i="45"/>
  <c r="BR11" i="45"/>
  <c r="BS11" i="45"/>
  <c r="BT11" i="45"/>
  <c r="BV11" i="45"/>
  <c r="BW11" i="45"/>
  <c r="CS11" i="45" s="1"/>
  <c r="BX11" i="45"/>
  <c r="BY11" i="45"/>
  <c r="BZ11" i="45"/>
  <c r="CV11" i="45" s="1"/>
  <c r="CA11" i="45"/>
  <c r="CB11" i="45"/>
  <c r="CX11" i="45" s="1"/>
  <c r="CC11" i="45"/>
  <c r="CD11" i="45"/>
  <c r="CZ11" i="45" s="1"/>
  <c r="CE11" i="45"/>
  <c r="DA11" i="45" s="1"/>
  <c r="CG11" i="45"/>
  <c r="CR11" i="45" s="1"/>
  <c r="CH11" i="45"/>
  <c r="CI11" i="45"/>
  <c r="CJ11" i="45"/>
  <c r="CK11" i="45"/>
  <c r="CL11" i="45"/>
  <c r="CM11" i="45"/>
  <c r="CN11" i="45"/>
  <c r="CO11" i="45"/>
  <c r="CP11" i="45"/>
  <c r="CT11" i="45"/>
  <c r="CU11" i="45"/>
  <c r="CW11" i="45"/>
  <c r="CY11" i="45"/>
  <c r="AK12" i="45"/>
  <c r="AL12" i="45"/>
  <c r="BB12" i="45" s="1"/>
  <c r="J139" i="45" s="1"/>
  <c r="AM12" i="45"/>
  <c r="AN12" i="45"/>
  <c r="AO12" i="45"/>
  <c r="AP12" i="45"/>
  <c r="AQ12" i="45"/>
  <c r="AR12" i="45"/>
  <c r="AS12" i="45"/>
  <c r="AT12" i="45"/>
  <c r="AX12" i="45"/>
  <c r="I139" i="45" s="1"/>
  <c r="AY12" i="45"/>
  <c r="AZ12" i="45"/>
  <c r="BC12" i="45"/>
  <c r="K139" i="45" s="1"/>
  <c r="BJ12" i="45"/>
  <c r="BK12" i="45"/>
  <c r="BL12" i="45"/>
  <c r="BM12" i="45"/>
  <c r="BN12" i="45"/>
  <c r="BO12" i="45"/>
  <c r="BP12" i="45"/>
  <c r="BQ12" i="45"/>
  <c r="BR12" i="45"/>
  <c r="BS12" i="45"/>
  <c r="BT12" i="45"/>
  <c r="BV12" i="45"/>
  <c r="BW12" i="45"/>
  <c r="BX12" i="45"/>
  <c r="BY12" i="45"/>
  <c r="BZ12" i="45"/>
  <c r="CA12" i="45"/>
  <c r="CB12" i="45"/>
  <c r="CC12" i="45"/>
  <c r="CD12" i="45"/>
  <c r="CE12" i="45"/>
  <c r="CG12" i="45"/>
  <c r="CR12" i="45" s="1"/>
  <c r="CH12" i="45"/>
  <c r="CS12" i="45" s="1"/>
  <c r="CI12" i="45"/>
  <c r="CT12" i="45" s="1"/>
  <c r="CJ12" i="45"/>
  <c r="CK12" i="45"/>
  <c r="CL12" i="45"/>
  <c r="CM12" i="45"/>
  <c r="CN12" i="45"/>
  <c r="CO12" i="45"/>
  <c r="CP12" i="45"/>
  <c r="CX12" i="45"/>
  <c r="CY12" i="45"/>
  <c r="CZ12" i="45"/>
  <c r="DA12" i="45"/>
  <c r="AK13" i="45"/>
  <c r="AL13" i="45"/>
  <c r="AM13" i="45"/>
  <c r="AN13" i="45"/>
  <c r="AO13" i="45"/>
  <c r="AP13" i="45"/>
  <c r="AQ13" i="45"/>
  <c r="AR13" i="45"/>
  <c r="AS13" i="45"/>
  <c r="AT13" i="45"/>
  <c r="AX13" i="45"/>
  <c r="AY13" i="45" s="1"/>
  <c r="AZ13" i="45"/>
  <c r="BA13" i="45"/>
  <c r="BB13" i="45"/>
  <c r="J140" i="45" s="1"/>
  <c r="BC13" i="45"/>
  <c r="K140" i="45" s="1"/>
  <c r="BJ13" i="45"/>
  <c r="BK13" i="45"/>
  <c r="BL13" i="45"/>
  <c r="BL39" i="45" s="1"/>
  <c r="BM13" i="45"/>
  <c r="BM34" i="45" s="1"/>
  <c r="BN13" i="45"/>
  <c r="BO13" i="45"/>
  <c r="BP13" i="45"/>
  <c r="BQ13" i="45"/>
  <c r="BR13" i="45"/>
  <c r="BS13" i="45"/>
  <c r="BT13" i="45"/>
  <c r="BV13" i="45"/>
  <c r="BW13" i="45"/>
  <c r="BX13" i="45"/>
  <c r="BY13" i="45"/>
  <c r="BZ13" i="45"/>
  <c r="CA13" i="45"/>
  <c r="CB13" i="45"/>
  <c r="CC13" i="45"/>
  <c r="CY13" i="45" s="1"/>
  <c r="CD13" i="45"/>
  <c r="CZ13" i="45" s="1"/>
  <c r="CE13" i="45"/>
  <c r="DA13" i="45" s="1"/>
  <c r="CG13" i="45"/>
  <c r="CR13" i="45" s="1"/>
  <c r="CH13" i="45"/>
  <c r="CS13" i="45" s="1"/>
  <c r="CI13" i="45"/>
  <c r="CJ13" i="45"/>
  <c r="CU13" i="45" s="1"/>
  <c r="CK13" i="45"/>
  <c r="CV13" i="45" s="1"/>
  <c r="CL13" i="45"/>
  <c r="CW13" i="45" s="1"/>
  <c r="CM13" i="45"/>
  <c r="CX13" i="45" s="1"/>
  <c r="CN13" i="45"/>
  <c r="CO13" i="45"/>
  <c r="CP13" i="45"/>
  <c r="AK14" i="45"/>
  <c r="AL14" i="45"/>
  <c r="AM14" i="45"/>
  <c r="AN14" i="45"/>
  <c r="AO14" i="45"/>
  <c r="AP14" i="45"/>
  <c r="AQ14" i="45"/>
  <c r="AR14" i="45"/>
  <c r="AS14" i="45"/>
  <c r="AT14" i="45"/>
  <c r="AX14" i="45"/>
  <c r="AY14" i="45"/>
  <c r="AZ14" i="45"/>
  <c r="BA14" i="45"/>
  <c r="BC14" i="45"/>
  <c r="BJ14" i="45"/>
  <c r="BK14" i="45"/>
  <c r="BL14" i="45"/>
  <c r="BM14" i="45"/>
  <c r="BN14" i="45"/>
  <c r="BO14" i="45"/>
  <c r="BP14" i="45"/>
  <c r="BQ14" i="45"/>
  <c r="BR14" i="45"/>
  <c r="BS14" i="45"/>
  <c r="BT14" i="45"/>
  <c r="BV14" i="45"/>
  <c r="CR14" i="45" s="1"/>
  <c r="BW14" i="45"/>
  <c r="CS14" i="45" s="1"/>
  <c r="BX14" i="45"/>
  <c r="BY14" i="45"/>
  <c r="BZ14" i="45"/>
  <c r="CA14" i="45"/>
  <c r="CB14" i="45"/>
  <c r="CC14" i="45"/>
  <c r="CD14" i="45"/>
  <c r="CE14" i="45"/>
  <c r="CG14" i="45"/>
  <c r="CH14" i="45"/>
  <c r="CI14" i="45"/>
  <c r="CT14" i="45" s="1"/>
  <c r="CJ14" i="45"/>
  <c r="CU14" i="45" s="1"/>
  <c r="CK14" i="45"/>
  <c r="CV14" i="45" s="1"/>
  <c r="CL14" i="45"/>
  <c r="CM14" i="45"/>
  <c r="CX14" i="45" s="1"/>
  <c r="CN14" i="45"/>
  <c r="CY14" i="45" s="1"/>
  <c r="CO14" i="45"/>
  <c r="CZ14" i="45" s="1"/>
  <c r="CP14" i="45"/>
  <c r="DA14" i="45" s="1"/>
  <c r="AK15" i="45"/>
  <c r="AL15" i="45"/>
  <c r="AM15" i="45"/>
  <c r="AN15" i="45"/>
  <c r="AO15" i="45"/>
  <c r="AP15" i="45"/>
  <c r="AQ15" i="45"/>
  <c r="AR15" i="45"/>
  <c r="AS15" i="45"/>
  <c r="AT15" i="45"/>
  <c r="AX15" i="45"/>
  <c r="AY15" i="45" s="1"/>
  <c r="AZ15" i="45"/>
  <c r="BA15" i="45" s="1"/>
  <c r="BC15" i="45"/>
  <c r="BJ15" i="45"/>
  <c r="BK15" i="45"/>
  <c r="BL15" i="45"/>
  <c r="BM15" i="45"/>
  <c r="BN15" i="45"/>
  <c r="BO15" i="45"/>
  <c r="BO39" i="45" s="1"/>
  <c r="U113" i="45" s="1"/>
  <c r="K98" i="45" s="1"/>
  <c r="BP15" i="45"/>
  <c r="BP39" i="45" s="1"/>
  <c r="U114" i="45" s="1"/>
  <c r="BQ15" i="45"/>
  <c r="BQ39" i="45" s="1"/>
  <c r="U115" i="45" s="1"/>
  <c r="BR15" i="45"/>
  <c r="BR39" i="45" s="1"/>
  <c r="U116" i="45" s="1"/>
  <c r="BS15" i="45"/>
  <c r="BT15" i="45"/>
  <c r="BV15" i="45"/>
  <c r="BW15" i="45"/>
  <c r="BX15" i="45"/>
  <c r="BY15" i="45"/>
  <c r="BZ15" i="45"/>
  <c r="CA15" i="45"/>
  <c r="CB15" i="45"/>
  <c r="CC15" i="45"/>
  <c r="CD15" i="45"/>
  <c r="CE15" i="45"/>
  <c r="CG15" i="45"/>
  <c r="CH15" i="45"/>
  <c r="CI15" i="45"/>
  <c r="CJ15" i="45"/>
  <c r="CU15" i="45" s="1"/>
  <c r="CK15" i="45"/>
  <c r="CV15" i="45" s="1"/>
  <c r="CL15" i="45"/>
  <c r="CW15" i="45" s="1"/>
  <c r="CM15" i="45"/>
  <c r="CX15" i="45" s="1"/>
  <c r="CN15" i="45"/>
  <c r="CY15" i="45" s="1"/>
  <c r="CO15" i="45"/>
  <c r="CZ15" i="45" s="1"/>
  <c r="CP15" i="45"/>
  <c r="DA15" i="45" s="1"/>
  <c r="CR15" i="45"/>
  <c r="CS15" i="45"/>
  <c r="CT15" i="45"/>
  <c r="AK16" i="45"/>
  <c r="AL16" i="45"/>
  <c r="AM16" i="45"/>
  <c r="AN16" i="45"/>
  <c r="AO16" i="45"/>
  <c r="BB16" i="45" s="1"/>
  <c r="J143" i="45" s="1"/>
  <c r="AP16" i="45"/>
  <c r="AQ16" i="45"/>
  <c r="AR16" i="45"/>
  <c r="AS16" i="45"/>
  <c r="AT16" i="45"/>
  <c r="AX16" i="45"/>
  <c r="I143" i="45" s="1"/>
  <c r="AY16" i="45"/>
  <c r="AZ16" i="45"/>
  <c r="BC16" i="45"/>
  <c r="K143" i="45" s="1"/>
  <c r="BJ16" i="45"/>
  <c r="BK16" i="45"/>
  <c r="BL16" i="45"/>
  <c r="BM16" i="45"/>
  <c r="BN16" i="45"/>
  <c r="BO16" i="45"/>
  <c r="BP16" i="45"/>
  <c r="BQ16" i="45"/>
  <c r="BR16" i="45"/>
  <c r="BS16" i="45"/>
  <c r="BT16" i="45"/>
  <c r="BV16" i="45"/>
  <c r="CR16" i="45" s="1"/>
  <c r="BW16" i="45"/>
  <c r="BX16" i="45"/>
  <c r="BY16" i="45"/>
  <c r="CU16" i="45" s="1"/>
  <c r="BZ16" i="45"/>
  <c r="CA16" i="45"/>
  <c r="CB16" i="45"/>
  <c r="CC16" i="45"/>
  <c r="CD16" i="45"/>
  <c r="CE16" i="45"/>
  <c r="CG16" i="45"/>
  <c r="CH16" i="45"/>
  <c r="CI16" i="45"/>
  <c r="CJ16" i="45"/>
  <c r="CK16" i="45"/>
  <c r="CL16" i="45"/>
  <c r="CM16" i="45"/>
  <c r="CX16" i="45" s="1"/>
  <c r="CN16" i="45"/>
  <c r="CY16" i="45" s="1"/>
  <c r="CO16" i="45"/>
  <c r="CZ16" i="45" s="1"/>
  <c r="CP16" i="45"/>
  <c r="DA16" i="45" s="1"/>
  <c r="CS16" i="45"/>
  <c r="CT16" i="45"/>
  <c r="CV16" i="45"/>
  <c r="CW16" i="45"/>
  <c r="AK17" i="45"/>
  <c r="AL17" i="45"/>
  <c r="AM17" i="45"/>
  <c r="AN17" i="45"/>
  <c r="AO17" i="45"/>
  <c r="AP17" i="45"/>
  <c r="AQ17" i="45"/>
  <c r="AR17" i="45"/>
  <c r="AS17" i="45"/>
  <c r="AT17" i="45"/>
  <c r="AX17" i="45"/>
  <c r="I144" i="45" s="1"/>
  <c r="AY17" i="45"/>
  <c r="AZ17" i="45"/>
  <c r="H144" i="45" s="1"/>
  <c r="BA17" i="45"/>
  <c r="BB17" i="45"/>
  <c r="J144" i="45" s="1"/>
  <c r="BC17" i="45"/>
  <c r="K144" i="45" s="1"/>
  <c r="BJ17" i="45"/>
  <c r="BJ36" i="45" s="1"/>
  <c r="BK17" i="45"/>
  <c r="BK34" i="45" s="1"/>
  <c r="BL17" i="45"/>
  <c r="BM17" i="45"/>
  <c r="BN17" i="45"/>
  <c r="BO17" i="45"/>
  <c r="BP17" i="45"/>
  <c r="BQ17" i="45"/>
  <c r="BR17" i="45"/>
  <c r="BS17" i="45"/>
  <c r="BT17" i="45"/>
  <c r="BV17" i="45"/>
  <c r="BW17" i="45"/>
  <c r="BX17" i="45"/>
  <c r="BY17" i="45"/>
  <c r="BZ17" i="45"/>
  <c r="CV17" i="45" s="1"/>
  <c r="CA17" i="45"/>
  <c r="CB17" i="45"/>
  <c r="CC17" i="45"/>
  <c r="CC39" i="45" s="1"/>
  <c r="T116" i="45" s="1"/>
  <c r="CD17" i="45"/>
  <c r="CD39" i="45" s="1"/>
  <c r="T117" i="45" s="1"/>
  <c r="CE17" i="45"/>
  <c r="CE39" i="45" s="1"/>
  <c r="T118" i="45" s="1"/>
  <c r="CG17" i="45"/>
  <c r="CR17" i="45" s="1"/>
  <c r="CH17" i="45"/>
  <c r="CI17" i="45"/>
  <c r="CJ17" i="45"/>
  <c r="CK17" i="45"/>
  <c r="CL17" i="45"/>
  <c r="CM17" i="45"/>
  <c r="CN17" i="45"/>
  <c r="CO17" i="45"/>
  <c r="CP17" i="45"/>
  <c r="CS17" i="45"/>
  <c r="CT17" i="45"/>
  <c r="CU17" i="45"/>
  <c r="CW17" i="45"/>
  <c r="CX17" i="45"/>
  <c r="CZ17" i="45"/>
  <c r="AK18" i="45"/>
  <c r="BB18" i="45" s="1"/>
  <c r="J145" i="45" s="1"/>
  <c r="AL18" i="45"/>
  <c r="AM18" i="45"/>
  <c r="AN18" i="45"/>
  <c r="AO18" i="45"/>
  <c r="AP18" i="45"/>
  <c r="AQ18" i="45"/>
  <c r="AR18" i="45"/>
  <c r="AS18" i="45"/>
  <c r="AT18" i="45"/>
  <c r="AX18" i="45"/>
  <c r="I145" i="45" s="1"/>
  <c r="AY18" i="45"/>
  <c r="AZ18" i="45"/>
  <c r="H145" i="45" s="1"/>
  <c r="BA18" i="45"/>
  <c r="BC18" i="45"/>
  <c r="K145" i="45" s="1"/>
  <c r="BJ18" i="45"/>
  <c r="BK18" i="45"/>
  <c r="BL18" i="45"/>
  <c r="BM18" i="45"/>
  <c r="BN18" i="45"/>
  <c r="BO18" i="45"/>
  <c r="BP18" i="45"/>
  <c r="BQ18" i="45"/>
  <c r="BR18" i="45"/>
  <c r="BS18" i="45"/>
  <c r="BT18" i="45"/>
  <c r="BV18" i="45"/>
  <c r="BW18" i="45"/>
  <c r="BX18" i="45"/>
  <c r="BY18" i="45"/>
  <c r="BZ18" i="45"/>
  <c r="CV18" i="45" s="1"/>
  <c r="CA18" i="45"/>
  <c r="CW18" i="45" s="1"/>
  <c r="CB18" i="45"/>
  <c r="CX18" i="45" s="1"/>
  <c r="CC18" i="45"/>
  <c r="CY18" i="45" s="1"/>
  <c r="CD18" i="45"/>
  <c r="CZ18" i="45" s="1"/>
  <c r="CE18" i="45"/>
  <c r="DA18" i="45" s="1"/>
  <c r="CG18" i="45"/>
  <c r="CR18" i="45" s="1"/>
  <c r="CH18" i="45"/>
  <c r="CS18" i="45" s="1"/>
  <c r="CI18" i="45"/>
  <c r="CJ18" i="45"/>
  <c r="CU18" i="45" s="1"/>
  <c r="CK18" i="45"/>
  <c r="CL18" i="45"/>
  <c r="CM18" i="45"/>
  <c r="CN18" i="45"/>
  <c r="CO18" i="45"/>
  <c r="CP18" i="45"/>
  <c r="AK19" i="45"/>
  <c r="AL19" i="45"/>
  <c r="BB19" i="45" s="1"/>
  <c r="J146" i="45" s="1"/>
  <c r="AM19" i="45"/>
  <c r="AN19" i="45"/>
  <c r="AO19" i="45"/>
  <c r="AP19" i="45"/>
  <c r="AQ19" i="45"/>
  <c r="AR19" i="45"/>
  <c r="AS19" i="45"/>
  <c r="AT19" i="45"/>
  <c r="AX19" i="45"/>
  <c r="AY19" i="45"/>
  <c r="AZ19" i="45"/>
  <c r="H146" i="45" s="1"/>
  <c r="BA19" i="45"/>
  <c r="BC19" i="45"/>
  <c r="K146" i="45" s="1"/>
  <c r="BJ19" i="45"/>
  <c r="BK19" i="45"/>
  <c r="BL19" i="45"/>
  <c r="BM19" i="45"/>
  <c r="BN19" i="45"/>
  <c r="BO19" i="45"/>
  <c r="BP19" i="45"/>
  <c r="BQ19" i="45"/>
  <c r="BR19" i="45"/>
  <c r="BS19" i="45"/>
  <c r="BT19" i="45"/>
  <c r="BV19" i="45"/>
  <c r="BW19" i="45"/>
  <c r="BX19" i="45"/>
  <c r="BY19" i="45"/>
  <c r="BZ19" i="45"/>
  <c r="CA19" i="45"/>
  <c r="CB19" i="45"/>
  <c r="CC19" i="45"/>
  <c r="CY19" i="45" s="1"/>
  <c r="CD19" i="45"/>
  <c r="CZ19" i="45" s="1"/>
  <c r="CE19" i="45"/>
  <c r="DA19" i="45" s="1"/>
  <c r="CG19" i="45"/>
  <c r="CR19" i="45" s="1"/>
  <c r="CH19" i="45"/>
  <c r="CS19" i="45" s="1"/>
  <c r="CI19" i="45"/>
  <c r="CT19" i="45" s="1"/>
  <c r="CJ19" i="45"/>
  <c r="CK19" i="45"/>
  <c r="CV19" i="45" s="1"/>
  <c r="CL19" i="45"/>
  <c r="CW19" i="45" s="1"/>
  <c r="CM19" i="45"/>
  <c r="CX19" i="45" s="1"/>
  <c r="CN19" i="45"/>
  <c r="CO19" i="45"/>
  <c r="CP19" i="45"/>
  <c r="AK20" i="45"/>
  <c r="AL20" i="45"/>
  <c r="AM20" i="45"/>
  <c r="AN20" i="45"/>
  <c r="AO20" i="45"/>
  <c r="AP20" i="45"/>
  <c r="AQ20" i="45"/>
  <c r="AR20" i="45"/>
  <c r="AS20" i="45"/>
  <c r="AT20" i="45"/>
  <c r="AX20" i="45"/>
  <c r="AY20" i="45"/>
  <c r="AZ20" i="45"/>
  <c r="BA20" i="45"/>
  <c r="BC20" i="45"/>
  <c r="BJ20" i="45"/>
  <c r="BK20" i="45"/>
  <c r="BL20" i="45"/>
  <c r="BM20" i="45"/>
  <c r="BN20" i="45"/>
  <c r="BO20" i="45"/>
  <c r="BP20" i="45"/>
  <c r="BQ20" i="45"/>
  <c r="BR20" i="45"/>
  <c r="BS20" i="45"/>
  <c r="BT20" i="45"/>
  <c r="BV20" i="45"/>
  <c r="BW20" i="45"/>
  <c r="BX20" i="45"/>
  <c r="BY20" i="45"/>
  <c r="BZ20" i="45"/>
  <c r="CA20" i="45"/>
  <c r="CB20" i="45"/>
  <c r="CC20" i="45"/>
  <c r="CD20" i="45"/>
  <c r="CE20" i="45"/>
  <c r="CG20" i="45"/>
  <c r="CR20" i="45" s="1"/>
  <c r="CH20" i="45"/>
  <c r="CS20" i="45" s="1"/>
  <c r="CI20" i="45"/>
  <c r="CT20" i="45" s="1"/>
  <c r="CJ20" i="45"/>
  <c r="CU20" i="45" s="1"/>
  <c r="CK20" i="45"/>
  <c r="CV20" i="45" s="1"/>
  <c r="CL20" i="45"/>
  <c r="CW20" i="45" s="1"/>
  <c r="CM20" i="45"/>
  <c r="CX20" i="45" s="1"/>
  <c r="CN20" i="45"/>
  <c r="CY20" i="45" s="1"/>
  <c r="CO20" i="45"/>
  <c r="CP20" i="45"/>
  <c r="CZ20" i="45"/>
  <c r="DA20" i="45"/>
  <c r="AK21" i="45"/>
  <c r="AL21" i="45"/>
  <c r="AM21" i="45"/>
  <c r="AN21" i="45"/>
  <c r="AO21" i="45"/>
  <c r="AP21" i="45"/>
  <c r="AQ21" i="45"/>
  <c r="AR21" i="45"/>
  <c r="AS21" i="45"/>
  <c r="AT21" i="45"/>
  <c r="AX21" i="45"/>
  <c r="I148" i="45" s="1"/>
  <c r="AZ21" i="45"/>
  <c r="H148" i="45" s="1"/>
  <c r="BC21" i="45"/>
  <c r="K148" i="45" s="1"/>
  <c r="BJ21" i="45"/>
  <c r="BK21" i="45"/>
  <c r="BL21" i="45"/>
  <c r="BM21" i="45"/>
  <c r="BN21" i="45"/>
  <c r="BO21" i="45"/>
  <c r="BP21" i="45"/>
  <c r="BQ21" i="45"/>
  <c r="BR21" i="45"/>
  <c r="BS21" i="45"/>
  <c r="BS39" i="45" s="1"/>
  <c r="U117" i="45" s="1"/>
  <c r="BT21" i="45"/>
  <c r="BV21" i="45"/>
  <c r="BW21" i="45"/>
  <c r="BX21" i="45"/>
  <c r="BY21" i="45"/>
  <c r="BZ21" i="45"/>
  <c r="CA21" i="45"/>
  <c r="CB21" i="45"/>
  <c r="CC21" i="45"/>
  <c r="CD21" i="45"/>
  <c r="CE21" i="45"/>
  <c r="CG21" i="45"/>
  <c r="CH21" i="45"/>
  <c r="CI21" i="45"/>
  <c r="CT21" i="45" s="1"/>
  <c r="CJ21" i="45"/>
  <c r="CK21" i="45"/>
  <c r="CV21" i="45" s="1"/>
  <c r="CL21" i="45"/>
  <c r="CW21" i="45" s="1"/>
  <c r="CM21" i="45"/>
  <c r="CX21" i="45" s="1"/>
  <c r="CN21" i="45"/>
  <c r="CY21" i="45" s="1"/>
  <c r="CO21" i="45"/>
  <c r="CZ21" i="45" s="1"/>
  <c r="CP21" i="45"/>
  <c r="DA21" i="45" s="1"/>
  <c r="CR21" i="45"/>
  <c r="CS21" i="45"/>
  <c r="AK22" i="45"/>
  <c r="AL22" i="45"/>
  <c r="AM22" i="45"/>
  <c r="AN22" i="45"/>
  <c r="AO22" i="45"/>
  <c r="AP22" i="45"/>
  <c r="AQ22" i="45"/>
  <c r="AR22" i="45"/>
  <c r="AS22" i="45"/>
  <c r="AT22" i="45"/>
  <c r="AX22" i="45"/>
  <c r="I149" i="45" s="1"/>
  <c r="AY22" i="45"/>
  <c r="AZ22" i="45"/>
  <c r="BC22" i="45"/>
  <c r="BJ22" i="45"/>
  <c r="BK22" i="45"/>
  <c r="BL22" i="45"/>
  <c r="BM22" i="45"/>
  <c r="BN22" i="45"/>
  <c r="BO22" i="45"/>
  <c r="BP22" i="45"/>
  <c r="BQ22" i="45"/>
  <c r="BR22" i="45"/>
  <c r="BS22" i="45"/>
  <c r="BT22" i="45"/>
  <c r="BV22" i="45"/>
  <c r="BW22" i="45"/>
  <c r="BX22" i="45"/>
  <c r="BY22" i="45"/>
  <c r="BZ22" i="45"/>
  <c r="CA22" i="45"/>
  <c r="CB22" i="45"/>
  <c r="CC22" i="45"/>
  <c r="CD22" i="45"/>
  <c r="CE22" i="45"/>
  <c r="CG22" i="45"/>
  <c r="CH22" i="45"/>
  <c r="CI22" i="45"/>
  <c r="CJ22" i="45"/>
  <c r="CK22" i="45"/>
  <c r="CL22" i="45"/>
  <c r="CM22" i="45"/>
  <c r="CX22" i="45" s="1"/>
  <c r="CN22" i="45"/>
  <c r="CY22" i="45" s="1"/>
  <c r="CO22" i="45"/>
  <c r="CZ22" i="45" s="1"/>
  <c r="CP22" i="45"/>
  <c r="DA22" i="45" s="1"/>
  <c r="CR22" i="45"/>
  <c r="CS22" i="45"/>
  <c r="CT22" i="45"/>
  <c r="CU22" i="45"/>
  <c r="CV22" i="45"/>
  <c r="CW22" i="45"/>
  <c r="AK23" i="45"/>
  <c r="AL23" i="45"/>
  <c r="AM23" i="45"/>
  <c r="AN23" i="45"/>
  <c r="AO23" i="45"/>
  <c r="AP23" i="45"/>
  <c r="AQ23" i="45"/>
  <c r="AR23" i="45"/>
  <c r="AS23" i="45"/>
  <c r="AT23" i="45"/>
  <c r="AX23" i="45"/>
  <c r="AY23" i="45" s="1"/>
  <c r="AZ23" i="45"/>
  <c r="BA23" i="45" s="1"/>
  <c r="BC23" i="45"/>
  <c r="BJ23" i="45"/>
  <c r="BK23" i="45"/>
  <c r="BL23" i="45"/>
  <c r="BM23" i="45"/>
  <c r="BN23" i="45"/>
  <c r="BO23" i="45"/>
  <c r="BP23" i="45"/>
  <c r="BQ23" i="45"/>
  <c r="BR23" i="45"/>
  <c r="BS23" i="45"/>
  <c r="BT23" i="45"/>
  <c r="BV23" i="45"/>
  <c r="CR23" i="45" s="1"/>
  <c r="BW23" i="45"/>
  <c r="BX23" i="45"/>
  <c r="BY23" i="45"/>
  <c r="BZ23" i="45"/>
  <c r="CA23" i="45"/>
  <c r="CB23" i="45"/>
  <c r="CC23" i="45"/>
  <c r="CD23" i="45"/>
  <c r="CE23" i="45"/>
  <c r="CG23" i="45"/>
  <c r="CH23" i="45"/>
  <c r="CI23" i="45"/>
  <c r="CJ23" i="45"/>
  <c r="CK23" i="45"/>
  <c r="CL23" i="45"/>
  <c r="CM23" i="45"/>
  <c r="CN23" i="45"/>
  <c r="CY23" i="45" s="1"/>
  <c r="CO23" i="45"/>
  <c r="CZ23" i="45" s="1"/>
  <c r="CP23" i="45"/>
  <c r="DA23" i="45" s="1"/>
  <c r="CS23" i="45"/>
  <c r="CT23" i="45"/>
  <c r="CU23" i="45"/>
  <c r="CV23" i="45"/>
  <c r="CW23" i="45"/>
  <c r="CX23" i="45"/>
  <c r="AK24" i="45"/>
  <c r="AL24" i="45"/>
  <c r="AM24" i="45"/>
  <c r="AN24" i="45"/>
  <c r="AO24" i="45"/>
  <c r="AP24" i="45"/>
  <c r="AQ24" i="45"/>
  <c r="AR24" i="45"/>
  <c r="BB24" i="45" s="1"/>
  <c r="J151" i="45" s="1"/>
  <c r="AS24" i="45"/>
  <c r="AT24" i="45"/>
  <c r="AX24" i="45"/>
  <c r="I151" i="45" s="1"/>
  <c r="AY24" i="45"/>
  <c r="AZ24" i="45"/>
  <c r="BA24" i="45" s="1"/>
  <c r="BC24" i="45"/>
  <c r="K151" i="45" s="1"/>
  <c r="BJ24" i="45"/>
  <c r="BK24" i="45"/>
  <c r="BL24" i="45"/>
  <c r="BM24" i="45"/>
  <c r="BN24" i="45"/>
  <c r="BO24" i="45"/>
  <c r="BP24" i="45"/>
  <c r="BQ24" i="45"/>
  <c r="BR24" i="45"/>
  <c r="BS24" i="45"/>
  <c r="BT24" i="45"/>
  <c r="BV24" i="45"/>
  <c r="BW24" i="45"/>
  <c r="BX24" i="45"/>
  <c r="CT24" i="45" s="1"/>
  <c r="BY24" i="45"/>
  <c r="CU24" i="45" s="1"/>
  <c r="BZ24" i="45"/>
  <c r="CV24" i="45" s="1"/>
  <c r="CA24" i="45"/>
  <c r="CB24" i="45"/>
  <c r="CC24" i="45"/>
  <c r="CD24" i="45"/>
  <c r="CE24" i="45"/>
  <c r="CG24" i="45"/>
  <c r="CH24" i="45"/>
  <c r="CI24" i="45"/>
  <c r="CJ24" i="45"/>
  <c r="CK24" i="45"/>
  <c r="CL24" i="45"/>
  <c r="CM24" i="45"/>
  <c r="CN24" i="45"/>
  <c r="CO24" i="45"/>
  <c r="CP24" i="45"/>
  <c r="CR24" i="45"/>
  <c r="CS24" i="45"/>
  <c r="CW24" i="45"/>
  <c r="CX24" i="45"/>
  <c r="CY24" i="45"/>
  <c r="CZ24" i="45"/>
  <c r="DA24" i="45"/>
  <c r="AK25" i="45"/>
  <c r="AL25" i="45"/>
  <c r="AM25" i="45"/>
  <c r="AN25" i="45"/>
  <c r="AO25" i="45"/>
  <c r="AP25" i="45"/>
  <c r="AQ25" i="45"/>
  <c r="AR25" i="45"/>
  <c r="AS25" i="45"/>
  <c r="AT25" i="45"/>
  <c r="AX25" i="45"/>
  <c r="I152" i="45" s="1"/>
  <c r="AY25" i="45"/>
  <c r="AZ25" i="45"/>
  <c r="H152" i="45" s="1"/>
  <c r="BA25" i="45"/>
  <c r="BB25" i="45"/>
  <c r="J152" i="45" s="1"/>
  <c r="BC25" i="45"/>
  <c r="K152" i="45" s="1"/>
  <c r="BJ25" i="45"/>
  <c r="BK25" i="45"/>
  <c r="BL25" i="45"/>
  <c r="BM25" i="45"/>
  <c r="BN25" i="45"/>
  <c r="BO25" i="45"/>
  <c r="BP25" i="45"/>
  <c r="BQ25" i="45"/>
  <c r="BR25" i="45"/>
  <c r="BS25" i="45"/>
  <c r="BT25" i="45"/>
  <c r="BV25" i="45"/>
  <c r="BW25" i="45"/>
  <c r="BX25" i="45"/>
  <c r="BY25" i="45"/>
  <c r="CU25" i="45" s="1"/>
  <c r="BZ25" i="45"/>
  <c r="CV25" i="45" s="1"/>
  <c r="CA25" i="45"/>
  <c r="CW25" i="45" s="1"/>
  <c r="CB25" i="45"/>
  <c r="CX25" i="45" s="1"/>
  <c r="CC25" i="45"/>
  <c r="CY25" i="45" s="1"/>
  <c r="CD25" i="45"/>
  <c r="CE25" i="45"/>
  <c r="CG25" i="45"/>
  <c r="CR25" i="45" s="1"/>
  <c r="CH25" i="45"/>
  <c r="CS25" i="45" s="1"/>
  <c r="CI25" i="45"/>
  <c r="CT25" i="45" s="1"/>
  <c r="CJ25" i="45"/>
  <c r="CK25" i="45"/>
  <c r="CL25" i="45"/>
  <c r="CM25" i="45"/>
  <c r="CN25" i="45"/>
  <c r="CO25" i="45"/>
  <c r="CP25" i="45"/>
  <c r="CZ25" i="45"/>
  <c r="DA25" i="45"/>
  <c r="AK26" i="45"/>
  <c r="BB26" i="45" s="1"/>
  <c r="J153" i="45" s="1"/>
  <c r="AL26" i="45"/>
  <c r="AM26" i="45"/>
  <c r="AN26" i="45"/>
  <c r="AO26" i="45"/>
  <c r="AP26" i="45"/>
  <c r="AQ26" i="45"/>
  <c r="AR26" i="45"/>
  <c r="AS26" i="45"/>
  <c r="AT26" i="45"/>
  <c r="AX26" i="45"/>
  <c r="I153" i="45" s="1"/>
  <c r="AY26" i="45"/>
  <c r="AZ26" i="45"/>
  <c r="H153" i="45" s="1"/>
  <c r="BA26" i="45"/>
  <c r="BC26" i="45"/>
  <c r="K153" i="45" s="1"/>
  <c r="BJ26" i="45"/>
  <c r="BK26" i="45"/>
  <c r="BL26" i="45"/>
  <c r="BM26" i="45"/>
  <c r="BN26" i="45"/>
  <c r="BO26" i="45"/>
  <c r="BP26" i="45"/>
  <c r="BQ26" i="45"/>
  <c r="BR26" i="45"/>
  <c r="BS26" i="45"/>
  <c r="BT26" i="45"/>
  <c r="BV26" i="45"/>
  <c r="BW26" i="45"/>
  <c r="BX26" i="45"/>
  <c r="BY26" i="45"/>
  <c r="BZ26" i="45"/>
  <c r="CA26" i="45"/>
  <c r="CB26" i="45"/>
  <c r="CX26" i="45" s="1"/>
  <c r="CC26" i="45"/>
  <c r="CY26" i="45" s="1"/>
  <c r="CD26" i="45"/>
  <c r="CZ26" i="45" s="1"/>
  <c r="CE26" i="45"/>
  <c r="DA26" i="45" s="1"/>
  <c r="CG26" i="45"/>
  <c r="CR26" i="45" s="1"/>
  <c r="CH26" i="45"/>
  <c r="CS26" i="45" s="1"/>
  <c r="CI26" i="45"/>
  <c r="CT26" i="45" s="1"/>
  <c r="CJ26" i="45"/>
  <c r="CU26" i="45" s="1"/>
  <c r="CK26" i="45"/>
  <c r="CV26" i="45" s="1"/>
  <c r="CL26" i="45"/>
  <c r="CW26" i="45" s="1"/>
  <c r="CM26" i="45"/>
  <c r="CN26" i="45"/>
  <c r="CO26" i="45"/>
  <c r="CP26" i="45"/>
  <c r="AK27" i="45"/>
  <c r="AL27" i="45"/>
  <c r="AM27" i="45"/>
  <c r="AN27" i="45"/>
  <c r="AO27" i="45"/>
  <c r="AP27" i="45"/>
  <c r="AQ27" i="45"/>
  <c r="AR27" i="45"/>
  <c r="AS27" i="45"/>
  <c r="AT27" i="45"/>
  <c r="AX27" i="45"/>
  <c r="AY27" i="45" s="1"/>
  <c r="AZ27" i="45"/>
  <c r="H154" i="45" s="1"/>
  <c r="BC27" i="45"/>
  <c r="K154" i="45" s="1"/>
  <c r="BJ27" i="45"/>
  <c r="BK27" i="45"/>
  <c r="BL27" i="45"/>
  <c r="BM27" i="45"/>
  <c r="BN27" i="45"/>
  <c r="BN40" i="45" s="1"/>
  <c r="W112" i="45" s="1"/>
  <c r="J100" i="45" s="1"/>
  <c r="BO27" i="45"/>
  <c r="BP27" i="45"/>
  <c r="BQ27" i="45"/>
  <c r="BR27" i="45"/>
  <c r="BS27" i="45"/>
  <c r="BT27" i="45"/>
  <c r="BV27" i="45"/>
  <c r="BW27" i="45"/>
  <c r="BX27" i="45"/>
  <c r="BY27" i="45"/>
  <c r="BZ27" i="45"/>
  <c r="CA27" i="45"/>
  <c r="CB27" i="45"/>
  <c r="CC27" i="45"/>
  <c r="CD27" i="45"/>
  <c r="CE27" i="45"/>
  <c r="CG27" i="45"/>
  <c r="CH27" i="45"/>
  <c r="CS27" i="45" s="1"/>
  <c r="CI27" i="45"/>
  <c r="CT27" i="45" s="1"/>
  <c r="CJ27" i="45"/>
  <c r="CU27" i="45" s="1"/>
  <c r="CK27" i="45"/>
  <c r="CV27" i="45" s="1"/>
  <c r="CL27" i="45"/>
  <c r="CW27" i="45" s="1"/>
  <c r="CM27" i="45"/>
  <c r="CX27" i="45" s="1"/>
  <c r="CN27" i="45"/>
  <c r="CY27" i="45" s="1"/>
  <c r="CO27" i="45"/>
  <c r="CZ27" i="45" s="1"/>
  <c r="CP27" i="45"/>
  <c r="DA27" i="45"/>
  <c r="AK28" i="45"/>
  <c r="AL28" i="45"/>
  <c r="AM28" i="45"/>
  <c r="AN28" i="45"/>
  <c r="AO28" i="45"/>
  <c r="AP28" i="45"/>
  <c r="AQ28" i="45"/>
  <c r="AR28" i="45"/>
  <c r="AS28" i="45"/>
  <c r="AT28" i="45"/>
  <c r="AX28" i="45"/>
  <c r="AY28" i="45" s="1"/>
  <c r="AZ28" i="45"/>
  <c r="BA28" i="45"/>
  <c r="BC28" i="45"/>
  <c r="BJ28" i="45"/>
  <c r="BK28" i="45"/>
  <c r="BL28" i="45"/>
  <c r="BM28" i="45"/>
  <c r="BM40" i="45" s="1"/>
  <c r="W111" i="45" s="1"/>
  <c r="I100" i="45" s="1"/>
  <c r="BN28" i="45"/>
  <c r="BO28" i="45"/>
  <c r="BO40" i="45" s="1"/>
  <c r="W113" i="45" s="1"/>
  <c r="K100" i="45" s="1"/>
  <c r="BP28" i="45"/>
  <c r="BP40" i="45" s="1"/>
  <c r="W114" i="45" s="1"/>
  <c r="BQ28" i="45"/>
  <c r="BQ40" i="45" s="1"/>
  <c r="W115" i="45" s="1"/>
  <c r="BR28" i="45"/>
  <c r="BS28" i="45"/>
  <c r="BT28" i="45"/>
  <c r="BV28" i="45"/>
  <c r="BW28" i="45"/>
  <c r="BX28" i="45"/>
  <c r="BY28" i="45"/>
  <c r="BZ28" i="45"/>
  <c r="CA28" i="45"/>
  <c r="CB28" i="45"/>
  <c r="CC28" i="45"/>
  <c r="CD28" i="45"/>
  <c r="CE28" i="45"/>
  <c r="CG28" i="45"/>
  <c r="CH28" i="45"/>
  <c r="CI28" i="45"/>
  <c r="CT28" i="45" s="1"/>
  <c r="CJ28" i="45"/>
  <c r="CU28" i="45" s="1"/>
  <c r="CK28" i="45"/>
  <c r="CV28" i="45" s="1"/>
  <c r="CL28" i="45"/>
  <c r="CW28" i="45" s="1"/>
  <c r="CM28" i="45"/>
  <c r="CX28" i="45" s="1"/>
  <c r="CN28" i="45"/>
  <c r="CY28" i="45" s="1"/>
  <c r="CO28" i="45"/>
  <c r="CZ28" i="45" s="1"/>
  <c r="CP28" i="45"/>
  <c r="DA28" i="45" s="1"/>
  <c r="CR28" i="45"/>
  <c r="CS28" i="45"/>
  <c r="AK29" i="45"/>
  <c r="AL29" i="45"/>
  <c r="AM29" i="45"/>
  <c r="AN29" i="45"/>
  <c r="AO29" i="45"/>
  <c r="AP29" i="45"/>
  <c r="AQ29" i="45"/>
  <c r="AR29" i="45"/>
  <c r="AS29" i="45"/>
  <c r="AT29" i="45"/>
  <c r="AX29" i="45"/>
  <c r="I156" i="45" s="1"/>
  <c r="AY29" i="45"/>
  <c r="AZ29" i="45"/>
  <c r="H156" i="45" s="1"/>
  <c r="BA29" i="45"/>
  <c r="BC29" i="45"/>
  <c r="BJ29" i="45"/>
  <c r="BK29" i="45"/>
  <c r="BL29" i="45"/>
  <c r="BM29" i="45"/>
  <c r="BN29" i="45"/>
  <c r="BO29" i="45"/>
  <c r="BP29" i="45"/>
  <c r="BQ29" i="45"/>
  <c r="BR29" i="45"/>
  <c r="BS29" i="45"/>
  <c r="BT29" i="45"/>
  <c r="BV29" i="45"/>
  <c r="BW29" i="45"/>
  <c r="CS29" i="45" s="1"/>
  <c r="BX29" i="45"/>
  <c r="BX37" i="45" s="1"/>
  <c r="P111" i="45" s="1"/>
  <c r="I103" i="45" s="1"/>
  <c r="BY29" i="45"/>
  <c r="CU29" i="45" s="1"/>
  <c r="BZ29" i="45"/>
  <c r="BZ40" i="45" s="1"/>
  <c r="V113" i="45" s="1"/>
  <c r="CA29" i="45"/>
  <c r="CA40" i="45" s="1"/>
  <c r="V114" i="45" s="1"/>
  <c r="CB29" i="45"/>
  <c r="CB40" i="45" s="1"/>
  <c r="V115" i="45" s="1"/>
  <c r="CC29" i="45"/>
  <c r="CD29" i="45"/>
  <c r="CE29" i="45"/>
  <c r="CG29" i="45"/>
  <c r="CH29" i="45"/>
  <c r="CI29" i="45"/>
  <c r="CJ29" i="45"/>
  <c r="CK29" i="45"/>
  <c r="CL29" i="45"/>
  <c r="CM29" i="45"/>
  <c r="CN29" i="45"/>
  <c r="CY29" i="45" s="1"/>
  <c r="CO29" i="45"/>
  <c r="CZ29" i="45" s="1"/>
  <c r="CP29" i="45"/>
  <c r="CR29" i="45"/>
  <c r="CX29" i="45"/>
  <c r="AK30" i="45"/>
  <c r="AL30" i="45"/>
  <c r="AM30" i="45"/>
  <c r="AN30" i="45"/>
  <c r="AO30" i="45"/>
  <c r="AP30" i="45"/>
  <c r="AQ30" i="45"/>
  <c r="AR30" i="45"/>
  <c r="AS30" i="45"/>
  <c r="AT30" i="45"/>
  <c r="AX30" i="45"/>
  <c r="AY30" i="45"/>
  <c r="AZ30" i="45"/>
  <c r="BA30" i="45"/>
  <c r="BB30" i="45"/>
  <c r="BC30" i="45"/>
  <c r="BJ30" i="45"/>
  <c r="BK30" i="45"/>
  <c r="BL30" i="45"/>
  <c r="BM30" i="45"/>
  <c r="BN30" i="45"/>
  <c r="BO30" i="45"/>
  <c r="BP30" i="45"/>
  <c r="BQ30" i="45"/>
  <c r="BR30" i="45"/>
  <c r="BS30" i="45"/>
  <c r="BT30" i="45"/>
  <c r="BV30" i="45"/>
  <c r="BW30" i="45"/>
  <c r="BX30" i="45"/>
  <c r="BY30" i="45"/>
  <c r="BZ30" i="45"/>
  <c r="CA30" i="45"/>
  <c r="CW30" i="45" s="1"/>
  <c r="CB30" i="45"/>
  <c r="CC30" i="45"/>
  <c r="CD30" i="45"/>
  <c r="CZ30" i="45" s="1"/>
  <c r="CE30" i="45"/>
  <c r="CG30" i="45"/>
  <c r="CH30" i="45"/>
  <c r="CI30" i="45"/>
  <c r="CJ30" i="45"/>
  <c r="CK30" i="45"/>
  <c r="CL30" i="45"/>
  <c r="CM30" i="45"/>
  <c r="CN30" i="45"/>
  <c r="CO30" i="45"/>
  <c r="CP30" i="45"/>
  <c r="CR30" i="45"/>
  <c r="CS30" i="45"/>
  <c r="CT30" i="45"/>
  <c r="CU30" i="45"/>
  <c r="CV30" i="45"/>
  <c r="CX30" i="45"/>
  <c r="DA30" i="45"/>
  <c r="AK31" i="45"/>
  <c r="AL31" i="45"/>
  <c r="AM31" i="45"/>
  <c r="AN31" i="45"/>
  <c r="AO31" i="45"/>
  <c r="AP31" i="45"/>
  <c r="AQ31" i="45"/>
  <c r="AR31" i="45"/>
  <c r="AS31" i="45"/>
  <c r="AT31" i="45"/>
  <c r="AX31" i="45"/>
  <c r="I158" i="45" s="1"/>
  <c r="AY31" i="45"/>
  <c r="AZ31" i="45"/>
  <c r="H158" i="45" s="1"/>
  <c r="BB31" i="45"/>
  <c r="J158" i="45" s="1"/>
  <c r="BC31" i="45"/>
  <c r="K158" i="45" s="1"/>
  <c r="BJ31" i="45"/>
  <c r="BK31" i="45"/>
  <c r="BL31" i="45"/>
  <c r="BM31" i="45"/>
  <c r="BN31" i="45"/>
  <c r="BO31" i="45"/>
  <c r="BP31" i="45"/>
  <c r="BQ31" i="45"/>
  <c r="BR31" i="45"/>
  <c r="BS31" i="45"/>
  <c r="BT31" i="45"/>
  <c r="BV31" i="45"/>
  <c r="BW31" i="45"/>
  <c r="BX31" i="45"/>
  <c r="BY31" i="45"/>
  <c r="BZ31" i="45"/>
  <c r="CV31" i="45" s="1"/>
  <c r="CA31" i="45"/>
  <c r="CW31" i="45" s="1"/>
  <c r="CB31" i="45"/>
  <c r="CC31" i="45"/>
  <c r="CY31" i="45" s="1"/>
  <c r="CD31" i="45"/>
  <c r="CZ31" i="45" s="1"/>
  <c r="CE31" i="45"/>
  <c r="DA31" i="45" s="1"/>
  <c r="CG31" i="45"/>
  <c r="CR31" i="45" s="1"/>
  <c r="CH31" i="45"/>
  <c r="CS31" i="45" s="1"/>
  <c r="CI31" i="45"/>
  <c r="CT31" i="45" s="1"/>
  <c r="CJ31" i="45"/>
  <c r="CK31" i="45"/>
  <c r="CL31" i="45"/>
  <c r="CM31" i="45"/>
  <c r="CN31" i="45"/>
  <c r="CO31" i="45"/>
  <c r="CP31" i="45"/>
  <c r="CU31" i="45"/>
  <c r="CX31" i="45"/>
  <c r="AK32" i="45"/>
  <c r="AL32" i="45"/>
  <c r="BB32" i="45" s="1"/>
  <c r="J159" i="45" s="1"/>
  <c r="AM32" i="45"/>
  <c r="AN32" i="45"/>
  <c r="AO32" i="45"/>
  <c r="AP32" i="45"/>
  <c r="AQ32" i="45"/>
  <c r="AR32" i="45"/>
  <c r="AS32" i="45"/>
  <c r="AT32" i="45"/>
  <c r="AX32" i="45"/>
  <c r="I159" i="45" s="1"/>
  <c r="AY32" i="45"/>
  <c r="AZ32" i="45"/>
  <c r="H159" i="45" s="1"/>
  <c r="BA32" i="45"/>
  <c r="BC32" i="45"/>
  <c r="K159" i="45" s="1"/>
  <c r="BJ32" i="45"/>
  <c r="BK32" i="45"/>
  <c r="BL32" i="45"/>
  <c r="BM32" i="45"/>
  <c r="BN32" i="45"/>
  <c r="BO32" i="45"/>
  <c r="BP32" i="45"/>
  <c r="BQ32" i="45"/>
  <c r="BR32" i="45"/>
  <c r="BS32" i="45"/>
  <c r="BT32" i="45"/>
  <c r="BV32" i="45"/>
  <c r="BW32" i="45"/>
  <c r="BX32" i="45"/>
  <c r="BY32" i="45"/>
  <c r="BZ32" i="45"/>
  <c r="CA32" i="45"/>
  <c r="CB32" i="45"/>
  <c r="CX32" i="45" s="1"/>
  <c r="CC32" i="45"/>
  <c r="CY32" i="45" s="1"/>
  <c r="CD32" i="45"/>
  <c r="CZ32" i="45" s="1"/>
  <c r="CE32" i="45"/>
  <c r="DA32" i="45" s="1"/>
  <c r="CG32" i="45"/>
  <c r="CR32" i="45" s="1"/>
  <c r="CH32" i="45"/>
  <c r="CS32" i="45" s="1"/>
  <c r="CI32" i="45"/>
  <c r="CT32" i="45" s="1"/>
  <c r="CJ32" i="45"/>
  <c r="CU32" i="45" s="1"/>
  <c r="CK32" i="45"/>
  <c r="CL32" i="45"/>
  <c r="CM32" i="45"/>
  <c r="CN32" i="45"/>
  <c r="CO32" i="45"/>
  <c r="CP32" i="45"/>
  <c r="CV32" i="45"/>
  <c r="CW32" i="45"/>
  <c r="AK33" i="45"/>
  <c r="AL33" i="45"/>
  <c r="AM33" i="45"/>
  <c r="AN33" i="45"/>
  <c r="AO33" i="45"/>
  <c r="AP33" i="45"/>
  <c r="AQ33" i="45"/>
  <c r="AR33" i="45"/>
  <c r="AS33" i="45"/>
  <c r="AT33" i="45"/>
  <c r="AX33" i="45"/>
  <c r="AY33" i="45" s="1"/>
  <c r="AZ33" i="45"/>
  <c r="BA33" i="45"/>
  <c r="BB33" i="45"/>
  <c r="J160" i="45" s="1"/>
  <c r="BC33" i="45"/>
  <c r="K160" i="45" s="1"/>
  <c r="BJ33" i="45"/>
  <c r="BK33" i="45"/>
  <c r="BL33" i="45"/>
  <c r="BM33" i="45"/>
  <c r="BN33" i="45"/>
  <c r="BO33" i="45"/>
  <c r="BP33" i="45"/>
  <c r="BQ33" i="45"/>
  <c r="BR33" i="45"/>
  <c r="BS33" i="45"/>
  <c r="BT33" i="45"/>
  <c r="BV33" i="45"/>
  <c r="BW33" i="45"/>
  <c r="BX33" i="45"/>
  <c r="BY33" i="45"/>
  <c r="BZ33" i="45"/>
  <c r="CA33" i="45"/>
  <c r="CB33" i="45"/>
  <c r="CC33" i="45"/>
  <c r="CY33" i="45" s="1"/>
  <c r="CD33" i="45"/>
  <c r="CE33" i="45"/>
  <c r="CG33" i="45"/>
  <c r="CR33" i="45" s="1"/>
  <c r="CH33" i="45"/>
  <c r="CS33" i="45" s="1"/>
  <c r="CI33" i="45"/>
  <c r="CT33" i="45" s="1"/>
  <c r="CJ33" i="45"/>
  <c r="CU33" i="45" s="1"/>
  <c r="CK33" i="45"/>
  <c r="CV33" i="45" s="1"/>
  <c r="CL33" i="45"/>
  <c r="CW33" i="45" s="1"/>
  <c r="CM33" i="45"/>
  <c r="CX33" i="45" s="1"/>
  <c r="CN33" i="45"/>
  <c r="CO33" i="45"/>
  <c r="CP33" i="45"/>
  <c r="H34" i="45"/>
  <c r="I34" i="45"/>
  <c r="J34" i="45"/>
  <c r="K34" i="45"/>
  <c r="L34" i="45"/>
  <c r="M34" i="45"/>
  <c r="N34" i="45"/>
  <c r="O34" i="45"/>
  <c r="P34" i="45"/>
  <c r="Q34" i="45"/>
  <c r="R34" i="45"/>
  <c r="Y34" i="45"/>
  <c r="Z34" i="45"/>
  <c r="AA34" i="45"/>
  <c r="AB34" i="45"/>
  <c r="AC34" i="45"/>
  <c r="AD34" i="45"/>
  <c r="AE34" i="45"/>
  <c r="AF34" i="45"/>
  <c r="AG34" i="45"/>
  <c r="AH34" i="45"/>
  <c r="BL34" i="45"/>
  <c r="H35" i="45"/>
  <c r="I35" i="45"/>
  <c r="J35" i="45"/>
  <c r="K35" i="45"/>
  <c r="L35" i="45"/>
  <c r="M35" i="45"/>
  <c r="N35" i="45"/>
  <c r="O35" i="45"/>
  <c r="P35" i="45"/>
  <c r="Q35" i="45"/>
  <c r="R35" i="45"/>
  <c r="Y35" i="45"/>
  <c r="Z35" i="45"/>
  <c r="AA35" i="45"/>
  <c r="AB35" i="45"/>
  <c r="AC35" i="45"/>
  <c r="AD35" i="45"/>
  <c r="AE35" i="45"/>
  <c r="AF35" i="45"/>
  <c r="AG35" i="45"/>
  <c r="AH35" i="45"/>
  <c r="H36" i="45"/>
  <c r="I36" i="45"/>
  <c r="J36" i="45"/>
  <c r="K36" i="45"/>
  <c r="L36" i="45"/>
  <c r="M36" i="45"/>
  <c r="N36" i="45"/>
  <c r="O36" i="45"/>
  <c r="P36" i="45"/>
  <c r="Q36" i="45"/>
  <c r="Y36" i="45"/>
  <c r="Z36" i="45"/>
  <c r="AA36" i="45"/>
  <c r="AB36" i="45"/>
  <c r="AC36" i="45"/>
  <c r="AD36" i="45"/>
  <c r="AE36" i="45"/>
  <c r="AF36" i="45"/>
  <c r="AG36" i="45"/>
  <c r="AH36" i="45"/>
  <c r="CV36" i="45"/>
  <c r="CV39" i="45" s="1"/>
  <c r="CW36" i="45"/>
  <c r="CW39" i="45" s="1"/>
  <c r="CX36" i="45"/>
  <c r="CX39" i="45" s="1"/>
  <c r="BW37" i="45"/>
  <c r="P110" i="45" s="1"/>
  <c r="H103" i="45" s="1"/>
  <c r="BM38" i="45"/>
  <c r="S111" i="45" s="1"/>
  <c r="I96" i="45" s="1"/>
  <c r="BT40" i="45"/>
  <c r="W118" i="45" s="1"/>
  <c r="BV40" i="45"/>
  <c r="V109" i="45" s="1"/>
  <c r="G101" i="45" s="1"/>
  <c r="BW40" i="45"/>
  <c r="V110" i="45" s="1"/>
  <c r="H101" i="45" s="1"/>
  <c r="BX40" i="45"/>
  <c r="V111" i="45" s="1"/>
  <c r="I101" i="45" s="1"/>
  <c r="BY40" i="45"/>
  <c r="V112" i="45" s="1"/>
  <c r="J101" i="45" s="1"/>
  <c r="I41" i="45"/>
  <c r="J41" i="45"/>
  <c r="K41" i="45"/>
  <c r="L41" i="45"/>
  <c r="M41" i="45"/>
  <c r="N41" i="45"/>
  <c r="O41" i="45"/>
  <c r="P41" i="45"/>
  <c r="Q41" i="45"/>
  <c r="R41" i="45"/>
  <c r="P113" i="20"/>
  <c r="I39" i="20"/>
  <c r="H37" i="20"/>
  <c r="AH37" i="20"/>
  <c r="Z37" i="20"/>
  <c r="AA37" i="20"/>
  <c r="AB37" i="20"/>
  <c r="AC37" i="20"/>
  <c r="AD37" i="20"/>
  <c r="AE37" i="20"/>
  <c r="AF37" i="20"/>
  <c r="AG37" i="20"/>
  <c r="Y37" i="20"/>
  <c r="I37" i="20"/>
  <c r="K37" i="20"/>
  <c r="L37" i="20"/>
  <c r="M37" i="20"/>
  <c r="N37" i="20"/>
  <c r="O37" i="20"/>
  <c r="P37" i="20"/>
  <c r="Q37" i="20"/>
  <c r="R37" i="20"/>
  <c r="Y36" i="20"/>
  <c r="Y35" i="20"/>
  <c r="Y34" i="20"/>
  <c r="BA42" i="20"/>
  <c r="BW37" i="20"/>
  <c r="BV37" i="20"/>
  <c r="BW38" i="20"/>
  <c r="BX38" i="20"/>
  <c r="BY38" i="20"/>
  <c r="BZ38" i="20"/>
  <c r="CA38" i="20"/>
  <c r="CB38" i="20"/>
  <c r="CC38" i="20"/>
  <c r="CD38" i="20"/>
  <c r="CE38" i="20"/>
  <c r="BV38" i="20"/>
  <c r="BX37" i="20"/>
  <c r="BY37" i="20"/>
  <c r="BZ37" i="20"/>
  <c r="CA37" i="20"/>
  <c r="CB37" i="20"/>
  <c r="CC37" i="20"/>
  <c r="CD37" i="20"/>
  <c r="CE37" i="20"/>
  <c r="BJ38" i="20"/>
  <c r="BK37" i="20"/>
  <c r="BM37" i="20"/>
  <c r="BN37" i="20"/>
  <c r="BO37" i="20"/>
  <c r="BP37" i="20"/>
  <c r="BQ37" i="20"/>
  <c r="BR37" i="20"/>
  <c r="BS37" i="20"/>
  <c r="BT37" i="20"/>
  <c r="BJ37" i="20"/>
  <c r="BJ40" i="20"/>
  <c r="BJ39" i="20"/>
  <c r="BK38" i="20"/>
  <c r="BM38" i="20"/>
  <c r="BN38" i="20"/>
  <c r="BO38" i="20"/>
  <c r="BP38" i="20"/>
  <c r="BQ38" i="20"/>
  <c r="BR38" i="20"/>
  <c r="BS38" i="20"/>
  <c r="BT38" i="20"/>
  <c r="CR9" i="20"/>
  <c r="CU9" i="20"/>
  <c r="CV9" i="20"/>
  <c r="CW9" i="20"/>
  <c r="CX9" i="20"/>
  <c r="CY9" i="20"/>
  <c r="CZ9" i="20"/>
  <c r="DA9" i="20"/>
  <c r="CR10" i="20"/>
  <c r="CS10" i="20"/>
  <c r="CT10" i="20"/>
  <c r="CU10" i="20"/>
  <c r="CV10" i="20"/>
  <c r="CW10" i="20"/>
  <c r="CX10" i="20"/>
  <c r="CY10" i="20"/>
  <c r="CZ10" i="20"/>
  <c r="DA10" i="20"/>
  <c r="CR11" i="20"/>
  <c r="CS11" i="20"/>
  <c r="CT11" i="20"/>
  <c r="CU11" i="20"/>
  <c r="CV11" i="20"/>
  <c r="CW11" i="20"/>
  <c r="CX11" i="20"/>
  <c r="CY11" i="20"/>
  <c r="CZ11" i="20"/>
  <c r="DA11" i="20"/>
  <c r="CG9" i="20"/>
  <c r="CH9" i="20"/>
  <c r="CS9" i="20" s="1"/>
  <c r="CI9" i="20"/>
  <c r="CT9" i="20" s="1"/>
  <c r="CJ9" i="20"/>
  <c r="CK9" i="20"/>
  <c r="CL9" i="20"/>
  <c r="CM9" i="20"/>
  <c r="CN9" i="20"/>
  <c r="CO9" i="20"/>
  <c r="CP9" i="20"/>
  <c r="CG10" i="20"/>
  <c r="CH10" i="20"/>
  <c r="CI10" i="20"/>
  <c r="CJ10" i="20"/>
  <c r="CK10" i="20"/>
  <c r="CL10" i="20"/>
  <c r="CM10" i="20"/>
  <c r="CN10" i="20"/>
  <c r="CO10" i="20"/>
  <c r="CP10" i="20"/>
  <c r="CG11" i="20"/>
  <c r="CH11" i="20"/>
  <c r="CI11" i="20"/>
  <c r="CJ11" i="20"/>
  <c r="CK11" i="20"/>
  <c r="CL11" i="20"/>
  <c r="CM11" i="20"/>
  <c r="CN11" i="20"/>
  <c r="CO11" i="20"/>
  <c r="CP11" i="20"/>
  <c r="BV4" i="20"/>
  <c r="BW4" i="20"/>
  <c r="BX4" i="20"/>
  <c r="BY4" i="20"/>
  <c r="BZ4" i="20"/>
  <c r="CA4" i="20"/>
  <c r="CB4" i="20"/>
  <c r="CC4" i="20"/>
  <c r="CD4" i="20"/>
  <c r="CE4" i="20"/>
  <c r="BV5" i="20"/>
  <c r="BW5" i="20"/>
  <c r="BX5" i="20"/>
  <c r="BY5" i="20"/>
  <c r="BZ5" i="20"/>
  <c r="CA5" i="20"/>
  <c r="CB5" i="20"/>
  <c r="CC5" i="20"/>
  <c r="CD5" i="20"/>
  <c r="CE5" i="20"/>
  <c r="BV6" i="20"/>
  <c r="BW6" i="20"/>
  <c r="BX6" i="20"/>
  <c r="BY6" i="20"/>
  <c r="BZ6" i="20"/>
  <c r="CA6" i="20"/>
  <c r="CB6" i="20"/>
  <c r="CC6" i="20"/>
  <c r="CD6" i="20"/>
  <c r="CE6" i="20"/>
  <c r="BV7" i="20"/>
  <c r="BW7" i="20"/>
  <c r="BX7" i="20"/>
  <c r="BY7" i="20"/>
  <c r="BZ7" i="20"/>
  <c r="CA7" i="20"/>
  <c r="CB7" i="20"/>
  <c r="CC7" i="20"/>
  <c r="CD7" i="20"/>
  <c r="CE7" i="20"/>
  <c r="BV8" i="20"/>
  <c r="BW8" i="20"/>
  <c r="BX8" i="20"/>
  <c r="BY8" i="20"/>
  <c r="BZ8" i="20"/>
  <c r="CA8" i="20"/>
  <c r="CB8" i="20"/>
  <c r="CC8" i="20"/>
  <c r="CD8" i="20"/>
  <c r="CE8" i="20"/>
  <c r="BV9" i="20"/>
  <c r="BW9" i="20"/>
  <c r="BX9" i="20"/>
  <c r="BY9" i="20"/>
  <c r="BZ9" i="20"/>
  <c r="CA9" i="20"/>
  <c r="CB9" i="20"/>
  <c r="CC9" i="20"/>
  <c r="CD9" i="20"/>
  <c r="CE9" i="20"/>
  <c r="BV10" i="20"/>
  <c r="BW10" i="20"/>
  <c r="BX10" i="20"/>
  <c r="BY10" i="20"/>
  <c r="BZ10" i="20"/>
  <c r="CA10" i="20"/>
  <c r="CB10" i="20"/>
  <c r="CC10" i="20"/>
  <c r="CD10" i="20"/>
  <c r="CE10" i="20"/>
  <c r="BV11" i="20"/>
  <c r="BW11" i="20"/>
  <c r="BX11" i="20"/>
  <c r="BY11" i="20"/>
  <c r="BZ11" i="20"/>
  <c r="CA11" i="20"/>
  <c r="CB11" i="20"/>
  <c r="CC11" i="20"/>
  <c r="CD11" i="20"/>
  <c r="CE11" i="20"/>
  <c r="BJ13" i="20"/>
  <c r="BK13" i="20"/>
  <c r="BL13" i="20"/>
  <c r="BM13" i="20"/>
  <c r="BN13" i="20"/>
  <c r="BO13" i="20"/>
  <c r="BP13" i="20"/>
  <c r="BQ13" i="20"/>
  <c r="BR13" i="20"/>
  <c r="BS13" i="20"/>
  <c r="BT13" i="20"/>
  <c r="BJ14" i="20"/>
  <c r="BK14" i="20"/>
  <c r="BL14" i="20"/>
  <c r="BM14" i="20"/>
  <c r="BN14" i="20"/>
  <c r="BO14" i="20"/>
  <c r="BP14" i="20"/>
  <c r="BQ14" i="20"/>
  <c r="BR14" i="20"/>
  <c r="BS14" i="20"/>
  <c r="BT14" i="20"/>
  <c r="BJ15" i="20"/>
  <c r="BK15" i="20"/>
  <c r="BL15" i="20"/>
  <c r="BM15" i="20"/>
  <c r="BN15" i="20"/>
  <c r="BO15" i="20"/>
  <c r="BP15" i="20"/>
  <c r="BQ15" i="20"/>
  <c r="BR15" i="20"/>
  <c r="BS15" i="20"/>
  <c r="BT15" i="20"/>
  <c r="BJ16" i="20"/>
  <c r="BK16" i="20"/>
  <c r="BL16" i="20"/>
  <c r="BM16" i="20"/>
  <c r="BN16" i="20"/>
  <c r="BO16" i="20"/>
  <c r="BP16" i="20"/>
  <c r="BQ16" i="20"/>
  <c r="BR16" i="20"/>
  <c r="BS16" i="20"/>
  <c r="BT16" i="20"/>
  <c r="BJ17" i="20"/>
  <c r="BK17" i="20"/>
  <c r="BL17" i="20"/>
  <c r="BM17" i="20"/>
  <c r="BN17" i="20"/>
  <c r="BO17" i="20"/>
  <c r="BP17" i="20"/>
  <c r="BQ17" i="20"/>
  <c r="BR17" i="20"/>
  <c r="BS17" i="20"/>
  <c r="BT17" i="20"/>
  <c r="BJ18" i="20"/>
  <c r="BK18" i="20"/>
  <c r="BL18" i="20"/>
  <c r="BM18" i="20"/>
  <c r="BN18" i="20"/>
  <c r="BO18" i="20"/>
  <c r="BP18" i="20"/>
  <c r="BQ18" i="20"/>
  <c r="BR18" i="20"/>
  <c r="BS18" i="20"/>
  <c r="BT18" i="20"/>
  <c r="BJ19" i="20"/>
  <c r="BK19" i="20"/>
  <c r="BL19" i="20"/>
  <c r="BM19" i="20"/>
  <c r="BN19" i="20"/>
  <c r="BO19" i="20"/>
  <c r="BP19" i="20"/>
  <c r="BQ19" i="20"/>
  <c r="BR19" i="20"/>
  <c r="BS19" i="20"/>
  <c r="BT19" i="20"/>
  <c r="BJ20" i="20"/>
  <c r="BK20" i="20"/>
  <c r="BL20" i="20"/>
  <c r="BM20" i="20"/>
  <c r="BN20" i="20"/>
  <c r="BO20" i="20"/>
  <c r="BP20" i="20"/>
  <c r="BQ20" i="20"/>
  <c r="BR20" i="20"/>
  <c r="BS20" i="20"/>
  <c r="BT20" i="20"/>
  <c r="BJ21" i="20"/>
  <c r="BK21" i="20"/>
  <c r="BL21" i="20"/>
  <c r="BM21" i="20"/>
  <c r="BN21" i="20"/>
  <c r="BO21" i="20"/>
  <c r="BP21" i="20"/>
  <c r="BQ21" i="20"/>
  <c r="BR21" i="20"/>
  <c r="BS21" i="20"/>
  <c r="BT21" i="20"/>
  <c r="BJ22" i="20"/>
  <c r="BK22" i="20"/>
  <c r="BL22" i="20"/>
  <c r="BM22" i="20"/>
  <c r="BN22" i="20"/>
  <c r="BO22" i="20"/>
  <c r="BP22" i="20"/>
  <c r="BQ22" i="20"/>
  <c r="BR22" i="20"/>
  <c r="BS22" i="20"/>
  <c r="BT22" i="20"/>
  <c r="BJ23" i="20"/>
  <c r="BK23" i="20"/>
  <c r="BL23" i="20"/>
  <c r="BM23" i="20"/>
  <c r="BN23" i="20"/>
  <c r="BO23" i="20"/>
  <c r="BP23" i="20"/>
  <c r="BQ23" i="20"/>
  <c r="BR23" i="20"/>
  <c r="BS23" i="20"/>
  <c r="BT23" i="20"/>
  <c r="BJ24" i="20"/>
  <c r="BK24" i="20"/>
  <c r="BL24" i="20"/>
  <c r="BM24" i="20"/>
  <c r="BN24" i="20"/>
  <c r="BO24" i="20"/>
  <c r="BP24" i="20"/>
  <c r="BQ24" i="20"/>
  <c r="BR24" i="20"/>
  <c r="BS24" i="20"/>
  <c r="BT24" i="20"/>
  <c r="BJ25" i="20"/>
  <c r="BK25" i="20"/>
  <c r="BL25" i="20"/>
  <c r="BM25" i="20"/>
  <c r="BN25" i="20"/>
  <c r="BO25" i="20"/>
  <c r="BP25" i="20"/>
  <c r="BQ25" i="20"/>
  <c r="BR25" i="20"/>
  <c r="BS25" i="20"/>
  <c r="BT25" i="20"/>
  <c r="BJ26" i="20"/>
  <c r="BK26" i="20"/>
  <c r="BL26" i="20"/>
  <c r="BM26" i="20"/>
  <c r="BN26" i="20"/>
  <c r="BO26" i="20"/>
  <c r="BP26" i="20"/>
  <c r="BQ26" i="20"/>
  <c r="BR26" i="20"/>
  <c r="BS26" i="20"/>
  <c r="BT26" i="20"/>
  <c r="BJ4" i="20"/>
  <c r="BK4" i="20"/>
  <c r="BL4" i="20"/>
  <c r="BM4" i="20"/>
  <c r="BN4" i="20"/>
  <c r="BO4" i="20"/>
  <c r="BP4" i="20"/>
  <c r="BQ4" i="20"/>
  <c r="BR4" i="20"/>
  <c r="BS4" i="20"/>
  <c r="BT4" i="20"/>
  <c r="BJ5" i="20"/>
  <c r="BK5" i="20"/>
  <c r="BL5" i="20"/>
  <c r="BM5" i="20"/>
  <c r="BN5" i="20"/>
  <c r="BO5" i="20"/>
  <c r="BP5" i="20"/>
  <c r="BQ5" i="20"/>
  <c r="BR5" i="20"/>
  <c r="BS5" i="20"/>
  <c r="BT5" i="20"/>
  <c r="BJ6" i="20"/>
  <c r="BK6" i="20"/>
  <c r="BL6" i="20"/>
  <c r="BM6" i="20"/>
  <c r="BN6" i="20"/>
  <c r="BO6" i="20"/>
  <c r="BP6" i="20"/>
  <c r="BQ6" i="20"/>
  <c r="BR6" i="20"/>
  <c r="BS6" i="20"/>
  <c r="BT6" i="20"/>
  <c r="BJ7" i="20"/>
  <c r="BK7" i="20"/>
  <c r="BL7" i="20"/>
  <c r="BM7" i="20"/>
  <c r="BN7" i="20"/>
  <c r="BO7" i="20"/>
  <c r="BP7" i="20"/>
  <c r="BQ7" i="20"/>
  <c r="BR7" i="20"/>
  <c r="BS7" i="20"/>
  <c r="BT7" i="20"/>
  <c r="BJ8" i="20"/>
  <c r="BK8" i="20"/>
  <c r="BL8" i="20"/>
  <c r="BM8" i="20"/>
  <c r="BN8" i="20"/>
  <c r="BO8" i="20"/>
  <c r="BP8" i="20"/>
  <c r="BQ8" i="20"/>
  <c r="BR8" i="20"/>
  <c r="BS8" i="20"/>
  <c r="BT8" i="20"/>
  <c r="BJ9" i="20"/>
  <c r="BK9" i="20"/>
  <c r="BL9" i="20"/>
  <c r="J37" i="20" s="1"/>
  <c r="BM9" i="20"/>
  <c r="BN9" i="20"/>
  <c r="BO9" i="20"/>
  <c r="BP9" i="20"/>
  <c r="BQ9" i="20"/>
  <c r="BR9" i="20"/>
  <c r="BS9" i="20"/>
  <c r="BT9" i="20"/>
  <c r="BJ10" i="20"/>
  <c r="BK10" i="20"/>
  <c r="BL10" i="20"/>
  <c r="BM10" i="20"/>
  <c r="BN10" i="20"/>
  <c r="BO10" i="20"/>
  <c r="BP10" i="20"/>
  <c r="BQ10" i="20"/>
  <c r="BR10" i="20"/>
  <c r="BS10" i="20"/>
  <c r="BT10" i="20"/>
  <c r="BJ11" i="20"/>
  <c r="BK11" i="20"/>
  <c r="BL11" i="20"/>
  <c r="BM11" i="20"/>
  <c r="BN11" i="20"/>
  <c r="BO11" i="20"/>
  <c r="BP11" i="20"/>
  <c r="BQ11" i="20"/>
  <c r="BR11" i="20"/>
  <c r="BS11" i="20"/>
  <c r="BT11" i="20"/>
  <c r="BJ12" i="20"/>
  <c r="BK12" i="20"/>
  <c r="BL12" i="20"/>
  <c r="BM12" i="20"/>
  <c r="BN12" i="20"/>
  <c r="BO12" i="20"/>
  <c r="BP12" i="20"/>
  <c r="BQ12" i="20"/>
  <c r="BR12" i="20"/>
  <c r="BS12" i="20"/>
  <c r="BT12" i="20"/>
  <c r="BJ27" i="20"/>
  <c r="BK27" i="20"/>
  <c r="BL27" i="20"/>
  <c r="BM27" i="20"/>
  <c r="BN27" i="20"/>
  <c r="BO27" i="20"/>
  <c r="BP27" i="20"/>
  <c r="BQ27" i="20"/>
  <c r="BR27" i="20"/>
  <c r="BS27" i="20"/>
  <c r="BT27" i="20"/>
  <c r="BJ28" i="20"/>
  <c r="BK28" i="20"/>
  <c r="BL28" i="20"/>
  <c r="BM28" i="20"/>
  <c r="BN28" i="20"/>
  <c r="BO28" i="20"/>
  <c r="BP28" i="20"/>
  <c r="BQ28" i="20"/>
  <c r="BR28" i="20"/>
  <c r="BS28" i="20"/>
  <c r="BT28" i="20"/>
  <c r="BJ29" i="20"/>
  <c r="BK29" i="20"/>
  <c r="BL29" i="20"/>
  <c r="BM29" i="20"/>
  <c r="BN29" i="20"/>
  <c r="BO29" i="20"/>
  <c r="BP29" i="20"/>
  <c r="BQ29" i="20"/>
  <c r="BR29" i="20"/>
  <c r="BS29" i="20"/>
  <c r="BT29" i="20"/>
  <c r="BJ30" i="20"/>
  <c r="BK30" i="20"/>
  <c r="BL30" i="20"/>
  <c r="BM30" i="20"/>
  <c r="BN30" i="20"/>
  <c r="BO30" i="20"/>
  <c r="BP30" i="20"/>
  <c r="BQ30" i="20"/>
  <c r="BR30" i="20"/>
  <c r="BS30" i="20"/>
  <c r="BT30" i="20"/>
  <c r="BJ31" i="20"/>
  <c r="BK31" i="20"/>
  <c r="BL31" i="20"/>
  <c r="BM31" i="20"/>
  <c r="BN31" i="20"/>
  <c r="BO31" i="20"/>
  <c r="BP31" i="20"/>
  <c r="BQ31" i="20"/>
  <c r="BR31" i="20"/>
  <c r="BS31" i="20"/>
  <c r="BT31" i="20"/>
  <c r="BJ32" i="20"/>
  <c r="BK32" i="20"/>
  <c r="BL32" i="20"/>
  <c r="BM32" i="20"/>
  <c r="BN32" i="20"/>
  <c r="BO32" i="20"/>
  <c r="BP32" i="20"/>
  <c r="BQ32" i="20"/>
  <c r="BR32" i="20"/>
  <c r="BS32" i="20"/>
  <c r="BT32" i="20"/>
  <c r="BJ33" i="20"/>
  <c r="BK33" i="20"/>
  <c r="BL33" i="20"/>
  <c r="BM33" i="20"/>
  <c r="BN33" i="20"/>
  <c r="BO33" i="20"/>
  <c r="BP33" i="20"/>
  <c r="BQ33" i="20"/>
  <c r="BR33" i="20"/>
  <c r="BS33" i="20"/>
  <c r="BT33" i="20"/>
  <c r="AX9" i="20"/>
  <c r="AY9" i="20" s="1"/>
  <c r="AZ9" i="20"/>
  <c r="BA9" i="20" s="1"/>
  <c r="BB9" i="20"/>
  <c r="BC9" i="20"/>
  <c r="AX10" i="20"/>
  <c r="AY10" i="20"/>
  <c r="AZ10" i="20"/>
  <c r="BA10" i="20"/>
  <c r="BB10" i="20"/>
  <c r="BC10" i="20"/>
  <c r="AX11" i="20"/>
  <c r="AY11" i="20"/>
  <c r="AZ11" i="20"/>
  <c r="BA11" i="20"/>
  <c r="BB11" i="20"/>
  <c r="BC11" i="20"/>
  <c r="H36" i="20"/>
  <c r="H35" i="20"/>
  <c r="H34" i="20"/>
  <c r="CV10" i="48" l="1"/>
  <c r="CU10" i="48"/>
  <c r="CG10" i="48"/>
  <c r="CR10" i="48" s="1"/>
  <c r="CG9" i="48"/>
  <c r="CR9" i="48" s="1"/>
  <c r="CH11" i="48"/>
  <c r="CS11" i="48" s="1"/>
  <c r="CG11" i="48"/>
  <c r="CR11" i="48" s="1"/>
  <c r="CS10" i="48"/>
  <c r="CT10" i="48"/>
  <c r="AL7" i="48"/>
  <c r="I136" i="48"/>
  <c r="CG3" i="48"/>
  <c r="AY8" i="48"/>
  <c r="AM3" i="48"/>
  <c r="CI6" i="48"/>
  <c r="CT6" i="48" s="1"/>
  <c r="AY5" i="48"/>
  <c r="AL3" i="48"/>
  <c r="BB7" i="48"/>
  <c r="J137" i="48" s="1"/>
  <c r="CU31" i="48"/>
  <c r="CH26" i="48"/>
  <c r="CT21" i="48"/>
  <c r="BA20" i="48"/>
  <c r="BA17" i="48"/>
  <c r="CH13" i="48"/>
  <c r="CS13" i="48" s="1"/>
  <c r="BL39" i="48"/>
  <c r="U110" i="48" s="1"/>
  <c r="H98" i="48" s="1"/>
  <c r="I160" i="48"/>
  <c r="AK32" i="48"/>
  <c r="CI15" i="48"/>
  <c r="CT15" i="48" s="1"/>
  <c r="BJ34" i="48"/>
  <c r="BB24" i="48"/>
  <c r="J151" i="48" s="1"/>
  <c r="BB31" i="48"/>
  <c r="J158" i="48" s="1"/>
  <c r="AL28" i="48"/>
  <c r="BB28" i="48" s="1"/>
  <c r="J155" i="48" s="1"/>
  <c r="BA23" i="48"/>
  <c r="CU17" i="48"/>
  <c r="CI31" i="48"/>
  <c r="CG15" i="48"/>
  <c r="CR15" i="48" s="1"/>
  <c r="CT16" i="48"/>
  <c r="CS15" i="48"/>
  <c r="AK28" i="48"/>
  <c r="CR27" i="48"/>
  <c r="AL24" i="48"/>
  <c r="BK39" i="48"/>
  <c r="U109" i="48" s="1"/>
  <c r="G98" i="48" s="1"/>
  <c r="CR22" i="48"/>
  <c r="AY23" i="48"/>
  <c r="CR14" i="48"/>
  <c r="BJ39" i="48"/>
  <c r="U108" i="48" s="1"/>
  <c r="F98" i="48" s="1"/>
  <c r="CG21" i="48"/>
  <c r="CR21" i="48" s="1"/>
  <c r="CU23" i="48"/>
  <c r="BA29" i="48"/>
  <c r="BA12" i="48"/>
  <c r="H152" i="48"/>
  <c r="CR3" i="48"/>
  <c r="CW8" i="48"/>
  <c r="CV8" i="48"/>
  <c r="BA3" i="48"/>
  <c r="CS8" i="48"/>
  <c r="CR7" i="48"/>
  <c r="CS6" i="48"/>
  <c r="BA7" i="48"/>
  <c r="AX44" i="48" s="1"/>
  <c r="CS19" i="48"/>
  <c r="CS18" i="48"/>
  <c r="BB18" i="48"/>
  <c r="J145" i="48" s="1"/>
  <c r="CS32" i="48"/>
  <c r="CS27" i="48"/>
  <c r="CR32" i="48"/>
  <c r="BA24" i="48"/>
  <c r="CR19" i="48"/>
  <c r="AA37" i="48"/>
  <c r="CW36" i="48"/>
  <c r="CW39" i="48" s="1"/>
  <c r="Z37" i="48"/>
  <c r="CV36" i="48"/>
  <c r="CV39" i="48" s="1"/>
  <c r="CK34" i="48"/>
  <c r="CW24" i="48"/>
  <c r="CR23" i="48"/>
  <c r="BA30" i="48"/>
  <c r="CT28" i="48"/>
  <c r="CV26" i="48"/>
  <c r="CV24" i="48"/>
  <c r="CV14" i="48"/>
  <c r="BY40" i="48"/>
  <c r="V112" i="48" s="1"/>
  <c r="J101" i="48" s="1"/>
  <c r="BA32" i="48"/>
  <c r="CU26" i="48"/>
  <c r="CU24" i="48"/>
  <c r="H142" i="48"/>
  <c r="CV17" i="48"/>
  <c r="CS31" i="48"/>
  <c r="AC37" i="48"/>
  <c r="CV29" i="48"/>
  <c r="CT26" i="48"/>
  <c r="CT24" i="48"/>
  <c r="CV21" i="48"/>
  <c r="CR31" i="48"/>
  <c r="CS26" i="48"/>
  <c r="BB25" i="48"/>
  <c r="J152" i="48" s="1"/>
  <c r="CU21" i="48"/>
  <c r="BB20" i="48"/>
  <c r="J147" i="48" s="1"/>
  <c r="CR26" i="48"/>
  <c r="CV19" i="48"/>
  <c r="CT17" i="48"/>
  <c r="BZ39" i="48"/>
  <c r="T113" i="48" s="1"/>
  <c r="K99" i="48" s="1"/>
  <c r="H141" i="48"/>
  <c r="CS30" i="48"/>
  <c r="CV25" i="48"/>
  <c r="CU18" i="48"/>
  <c r="CT18" i="48"/>
  <c r="BA31" i="48"/>
  <c r="BB17" i="48"/>
  <c r="J144" i="48" s="1"/>
  <c r="BA13" i="48"/>
  <c r="CT12" i="48"/>
  <c r="BZ35" i="48"/>
  <c r="CR12" i="48"/>
  <c r="M39" i="49"/>
  <c r="M38" i="49"/>
  <c r="P38" i="50"/>
  <c r="P39" i="50"/>
  <c r="N38" i="49"/>
  <c r="N39" i="49"/>
  <c r="AC37" i="49"/>
  <c r="BZ37" i="49"/>
  <c r="P113" i="49" s="1"/>
  <c r="K103" i="49" s="1"/>
  <c r="CU3" i="49"/>
  <c r="CJ34" i="49"/>
  <c r="CJ36" i="49" a="1"/>
  <c r="CJ36" i="49" s="1"/>
  <c r="K47" i="49" s="1"/>
  <c r="CX36" i="49"/>
  <c r="CX39" i="49" s="1"/>
  <c r="BB20" i="49"/>
  <c r="J147" i="49" s="1"/>
  <c r="BL34" i="49"/>
  <c r="BL35" i="49"/>
  <c r="BL38" i="49"/>
  <c r="S110" i="49" s="1"/>
  <c r="H96" i="49" s="1"/>
  <c r="CV20" i="49"/>
  <c r="CC36" i="50"/>
  <c r="CC34" i="50"/>
  <c r="CC38" i="50"/>
  <c r="R116" i="50" s="1"/>
  <c r="CY3" i="50"/>
  <c r="CC35" i="50"/>
  <c r="CO36" i="49" a="1"/>
  <c r="CO36" i="49" s="1"/>
  <c r="K52" i="49" s="1"/>
  <c r="BB12" i="50"/>
  <c r="J139" i="50" s="1"/>
  <c r="CI34" i="50"/>
  <c r="CT36" i="50"/>
  <c r="CT39" i="50" s="1"/>
  <c r="CT5" i="50"/>
  <c r="CP34" i="50"/>
  <c r="DA4" i="50"/>
  <c r="CP37" i="50" s="1" a="1"/>
  <c r="CP37" i="50" s="1"/>
  <c r="G53" i="50" s="1"/>
  <c r="CB38" i="50"/>
  <c r="R115" i="50" s="1"/>
  <c r="CB36" i="50"/>
  <c r="CB34" i="50"/>
  <c r="CX3" i="50"/>
  <c r="CB35" i="50"/>
  <c r="CJ34" i="50"/>
  <c r="CH35" i="50" a="1"/>
  <c r="CH35" i="50" s="1"/>
  <c r="C45" i="50" s="1"/>
  <c r="BQ37" i="49"/>
  <c r="Q115" i="49" s="1"/>
  <c r="BV40" i="49"/>
  <c r="V109" i="49" s="1"/>
  <c r="G101" i="49" s="1"/>
  <c r="Y37" i="49"/>
  <c r="H144" i="49"/>
  <c r="BA17" i="49"/>
  <c r="BY39" i="49"/>
  <c r="T112" i="49" s="1"/>
  <c r="J99" i="49" s="1"/>
  <c r="BB15" i="49"/>
  <c r="J142" i="49" s="1"/>
  <c r="CS13" i="49"/>
  <c r="CB39" i="49"/>
  <c r="T115" i="49" s="1"/>
  <c r="BX35" i="49"/>
  <c r="CY4" i="49"/>
  <c r="CY36" i="49"/>
  <c r="CY39" i="49" s="1"/>
  <c r="CN34" i="49"/>
  <c r="BR36" i="49"/>
  <c r="BR34" i="49"/>
  <c r="AF37" i="50"/>
  <c r="CW4" i="50"/>
  <c r="CW36" i="50"/>
  <c r="CW39" i="50" s="1"/>
  <c r="CL36" i="50" a="1"/>
  <c r="CL36" i="50" s="1"/>
  <c r="K49" i="50" s="1"/>
  <c r="CS25" i="50"/>
  <c r="BQ35" i="49"/>
  <c r="CV36" i="49"/>
  <c r="CV39" i="49" s="1"/>
  <c r="CU36" i="49"/>
  <c r="CU39" i="49" s="1"/>
  <c r="BN37" i="50"/>
  <c r="Q112" i="50" s="1"/>
  <c r="J102" i="50" s="1"/>
  <c r="BN40" i="50"/>
  <c r="W112" i="50" s="1"/>
  <c r="J100" i="50" s="1"/>
  <c r="CS20" i="49"/>
  <c r="CY3" i="49"/>
  <c r="CC36" i="49"/>
  <c r="CC35" i="49"/>
  <c r="K37" i="50"/>
  <c r="BM37" i="50"/>
  <c r="Q111" i="50" s="1"/>
  <c r="I102" i="50" s="1"/>
  <c r="BM40" i="50"/>
  <c r="W111" i="50" s="1"/>
  <c r="I100" i="50" s="1"/>
  <c r="CU26" i="49"/>
  <c r="CE39" i="49"/>
  <c r="T118" i="49" s="1"/>
  <c r="DA12" i="49"/>
  <c r="CX3" i="49"/>
  <c r="CB36" i="49"/>
  <c r="CB35" i="49"/>
  <c r="CA39" i="49"/>
  <c r="T114" i="49" s="1"/>
  <c r="CK34" i="50"/>
  <c r="AY28" i="50"/>
  <c r="I155" i="50"/>
  <c r="I37" i="50"/>
  <c r="BK37" i="50"/>
  <c r="Q109" i="50" s="1"/>
  <c r="G102" i="50" s="1"/>
  <c r="BK40" i="50"/>
  <c r="W109" i="50" s="1"/>
  <c r="G100" i="50" s="1"/>
  <c r="BB16" i="50"/>
  <c r="J143" i="50" s="1"/>
  <c r="BO39" i="50"/>
  <c r="U113" i="50" s="1"/>
  <c r="K98" i="50" s="1"/>
  <c r="CD38" i="49"/>
  <c r="R117" i="49" s="1"/>
  <c r="H144" i="50"/>
  <c r="BA17" i="50"/>
  <c r="BA45" i="50" s="1"/>
  <c r="CX4" i="50"/>
  <c r="CW15" i="49"/>
  <c r="BT39" i="49"/>
  <c r="U118" i="49" s="1"/>
  <c r="BW35" i="49"/>
  <c r="BQ34" i="49"/>
  <c r="BQ36" i="49"/>
  <c r="BQ38" i="49"/>
  <c r="S115" i="49" s="1"/>
  <c r="AD37" i="50"/>
  <c r="BB6" i="50"/>
  <c r="J136" i="50" s="1"/>
  <c r="CV4" i="50"/>
  <c r="CV34" i="50" s="1"/>
  <c r="CV36" i="50"/>
  <c r="CV39" i="50" s="1"/>
  <c r="CK36" i="50" a="1"/>
  <c r="CK36" i="50" s="1"/>
  <c r="K48" i="50" s="1"/>
  <c r="BO34" i="50"/>
  <c r="BO38" i="50"/>
  <c r="S113" i="50" s="1"/>
  <c r="K96" i="50" s="1"/>
  <c r="BO37" i="49"/>
  <c r="Q113" i="49" s="1"/>
  <c r="K102" i="49" s="1"/>
  <c r="CC34" i="49"/>
  <c r="CB40" i="49"/>
  <c r="V115" i="49" s="1"/>
  <c r="CX28" i="49"/>
  <c r="CU15" i="49"/>
  <c r="CW4" i="49"/>
  <c r="CL35" i="49" a="1"/>
  <c r="CL35" i="49" s="1"/>
  <c r="C49" i="49" s="1"/>
  <c r="BP36" i="49"/>
  <c r="BP38" i="49"/>
  <c r="S114" i="49" s="1"/>
  <c r="AZ44" i="49"/>
  <c r="BO36" i="50"/>
  <c r="BX37" i="50"/>
  <c r="P111" i="50" s="1"/>
  <c r="I103" i="50" s="1"/>
  <c r="AC37" i="50"/>
  <c r="CU4" i="50"/>
  <c r="CU36" i="50"/>
  <c r="CU39" i="50" s="1"/>
  <c r="BN34" i="50"/>
  <c r="R36" i="50"/>
  <c r="BN38" i="50"/>
  <c r="S112" i="50" s="1"/>
  <c r="J96" i="50" s="1"/>
  <c r="CX12" i="49"/>
  <c r="AB37" i="50"/>
  <c r="BX37" i="49"/>
  <c r="P111" i="49" s="1"/>
  <c r="I103" i="49" s="1"/>
  <c r="BM34" i="49"/>
  <c r="BM35" i="49"/>
  <c r="BM38" i="49"/>
  <c r="S111" i="49" s="1"/>
  <c r="I96" i="49" s="1"/>
  <c r="CH34" i="49"/>
  <c r="CH36" i="49" a="1"/>
  <c r="CH36" i="49" s="1"/>
  <c r="K45" i="49" s="1"/>
  <c r="CS3" i="49"/>
  <c r="BB23" i="50"/>
  <c r="J150" i="50" s="1"/>
  <c r="BK38" i="50"/>
  <c r="S109" i="50" s="1"/>
  <c r="G96" i="50" s="1"/>
  <c r="BK35" i="50"/>
  <c r="BK36" i="50"/>
  <c r="BT39" i="50"/>
  <c r="U118" i="50" s="1"/>
  <c r="BJ38" i="50"/>
  <c r="S108" i="50" s="1"/>
  <c r="F96" i="50" s="1"/>
  <c r="BJ35" i="50"/>
  <c r="BJ36" i="50"/>
  <c r="BJ35" i="49"/>
  <c r="BJ38" i="49"/>
  <c r="S108" i="49" s="1"/>
  <c r="F96" i="49" s="1"/>
  <c r="BJ34" i="49"/>
  <c r="M37" i="50"/>
  <c r="AX34" i="50" s="1"/>
  <c r="BO37" i="50"/>
  <c r="Q113" i="50" s="1"/>
  <c r="K102" i="50" s="1"/>
  <c r="BO40" i="50"/>
  <c r="W113" i="50" s="1"/>
  <c r="K100" i="50" s="1"/>
  <c r="BW36" i="50"/>
  <c r="BW34" i="50"/>
  <c r="BW38" i="50"/>
  <c r="R110" i="50" s="1"/>
  <c r="H97" i="50" s="1"/>
  <c r="BW35" i="50"/>
  <c r="BX40" i="49"/>
  <c r="V111" i="49" s="1"/>
  <c r="I101" i="49" s="1"/>
  <c r="CD39" i="49"/>
  <c r="T117" i="49" s="1"/>
  <c r="CA38" i="49"/>
  <c r="R114" i="49" s="1"/>
  <c r="CA36" i="49"/>
  <c r="CA35" i="49"/>
  <c r="CZ36" i="49"/>
  <c r="CZ39" i="49" s="1"/>
  <c r="CO35" i="49" a="1"/>
  <c r="CO35" i="49" s="1"/>
  <c r="C52" i="49" s="1"/>
  <c r="CO34" i="49"/>
  <c r="CB38" i="49"/>
  <c r="R115" i="49" s="1"/>
  <c r="BP37" i="49"/>
  <c r="Q114" i="49" s="1"/>
  <c r="BL36" i="49"/>
  <c r="BB13" i="49"/>
  <c r="J140" i="49" s="1"/>
  <c r="CX4" i="49"/>
  <c r="CM35" i="49" a="1"/>
  <c r="CM35" i="49" s="1"/>
  <c r="C50" i="49" s="1"/>
  <c r="CM34" i="49"/>
  <c r="BA44" i="49"/>
  <c r="BP36" i="50"/>
  <c r="BJ34" i="50"/>
  <c r="AY30" i="50"/>
  <c r="I157" i="50"/>
  <c r="BY37" i="50"/>
  <c r="P112" i="50" s="1"/>
  <c r="J103" i="50" s="1"/>
  <c r="CI35" i="50" a="1"/>
  <c r="CI35" i="50" s="1"/>
  <c r="C46" i="50" s="1"/>
  <c r="BO39" i="49"/>
  <c r="U113" i="49" s="1"/>
  <c r="K98" i="49" s="1"/>
  <c r="BN37" i="49"/>
  <c r="Q112" i="49" s="1"/>
  <c r="J102" i="49" s="1"/>
  <c r="BJ36" i="49"/>
  <c r="CB34" i="49"/>
  <c r="BB31" i="49"/>
  <c r="J158" i="49" s="1"/>
  <c r="P37" i="49"/>
  <c r="BR40" i="49"/>
  <c r="W116" i="49" s="1"/>
  <c r="BB27" i="49"/>
  <c r="J154" i="49" s="1"/>
  <c r="I150" i="49"/>
  <c r="AY23" i="49"/>
  <c r="BB21" i="49"/>
  <c r="J148" i="49" s="1"/>
  <c r="BZ39" i="49"/>
  <c r="T113" i="49" s="1"/>
  <c r="K99" i="49" s="1"/>
  <c r="CT15" i="49"/>
  <c r="AY44" i="49"/>
  <c r="CE39" i="50"/>
  <c r="T118" i="50" s="1"/>
  <c r="BM38" i="50"/>
  <c r="S111" i="50" s="1"/>
  <c r="I96" i="50" s="1"/>
  <c r="CJ35" i="50" a="1"/>
  <c r="CJ35" i="50" s="1"/>
  <c r="C47" i="50" s="1"/>
  <c r="BO34" i="49"/>
  <c r="BO35" i="49"/>
  <c r="BO38" i="49"/>
  <c r="S113" i="49" s="1"/>
  <c r="K96" i="49" s="1"/>
  <c r="CT23" i="50"/>
  <c r="CR3" i="49"/>
  <c r="CG36" i="49" a="1"/>
  <c r="CG36" i="49" s="1"/>
  <c r="K44" i="49" s="1"/>
  <c r="CG34" i="49"/>
  <c r="BB14" i="50"/>
  <c r="J141" i="50" s="1"/>
  <c r="I154" i="49"/>
  <c r="AY27" i="49"/>
  <c r="R37" i="50"/>
  <c r="CD38" i="50"/>
  <c r="R117" i="50" s="1"/>
  <c r="CD34" i="50"/>
  <c r="CD36" i="50"/>
  <c r="CV9" i="49"/>
  <c r="BB33" i="49"/>
  <c r="J160" i="49" s="1"/>
  <c r="BY40" i="49"/>
  <c r="V112" i="49" s="1"/>
  <c r="J101" i="49" s="1"/>
  <c r="AB37" i="49"/>
  <c r="BY37" i="49"/>
  <c r="P112" i="49" s="1"/>
  <c r="J103" i="49" s="1"/>
  <c r="BV38" i="49"/>
  <c r="R109" i="49" s="1"/>
  <c r="G97" i="49" s="1"/>
  <c r="BV36" i="49"/>
  <c r="BV35" i="49"/>
  <c r="CO34" i="50"/>
  <c r="BS36" i="50"/>
  <c r="BS34" i="50"/>
  <c r="BO36" i="49"/>
  <c r="BR38" i="49"/>
  <c r="S116" i="49" s="1"/>
  <c r="CA34" i="49"/>
  <c r="O37" i="49"/>
  <c r="BQ40" i="49"/>
  <c r="W115" i="49" s="1"/>
  <c r="CD39" i="50"/>
  <c r="T117" i="50" s="1"/>
  <c r="BV37" i="50"/>
  <c r="P109" i="50" s="1"/>
  <c r="G103" i="50" s="1"/>
  <c r="CA34" i="50"/>
  <c r="CA35" i="50"/>
  <c r="BZ36" i="50"/>
  <c r="BL38" i="50"/>
  <c r="S110" i="50" s="1"/>
  <c r="H96" i="50" s="1"/>
  <c r="CV30" i="49"/>
  <c r="CV3" i="49"/>
  <c r="CK34" i="49"/>
  <c r="CK36" i="49" a="1"/>
  <c r="CK36" i="49" s="1"/>
  <c r="K48" i="49" s="1"/>
  <c r="CJ35" i="49" a="1"/>
  <c r="CJ35" i="49" s="1"/>
  <c r="C47" i="49" s="1"/>
  <c r="AA37" i="50"/>
  <c r="BB32" i="49"/>
  <c r="J159" i="49" s="1"/>
  <c r="CU20" i="49"/>
  <c r="CE35" i="49"/>
  <c r="DA3" i="49"/>
  <c r="CE36" i="49"/>
  <c r="CW33" i="49"/>
  <c r="Q37" i="50"/>
  <c r="BV34" i="50"/>
  <c r="BV38" i="50"/>
  <c r="R109" i="50" s="1"/>
  <c r="G97" i="50" s="1"/>
  <c r="BV35" i="50"/>
  <c r="BV36" i="50"/>
  <c r="CS36" i="49"/>
  <c r="CS39" i="49" s="1"/>
  <c r="BB4" i="50"/>
  <c r="J134" i="50" s="1"/>
  <c r="CR36" i="49"/>
  <c r="CR39" i="49" s="1"/>
  <c r="J37" i="50"/>
  <c r="BL37" i="50"/>
  <c r="Q110" i="50" s="1"/>
  <c r="H102" i="50" s="1"/>
  <c r="BL40" i="50"/>
  <c r="W110" i="50" s="1"/>
  <c r="H100" i="50" s="1"/>
  <c r="CE38" i="49"/>
  <c r="R118" i="49" s="1"/>
  <c r="BB4" i="49"/>
  <c r="J134" i="49" s="1"/>
  <c r="CU14" i="50"/>
  <c r="CU35" i="50" s="1"/>
  <c r="BL37" i="49"/>
  <c r="Q110" i="49" s="1"/>
  <c r="H102" i="49" s="1"/>
  <c r="BB29" i="49"/>
  <c r="J156" i="49" s="1"/>
  <c r="BP40" i="49"/>
  <c r="W114" i="49" s="1"/>
  <c r="BY36" i="49"/>
  <c r="CG35" i="49" a="1"/>
  <c r="CG35" i="49" s="1"/>
  <c r="C44" i="49" s="1"/>
  <c r="CC39" i="50"/>
  <c r="T116" i="50" s="1"/>
  <c r="BB22" i="50"/>
  <c r="J149" i="50" s="1"/>
  <c r="CW7" i="50"/>
  <c r="CK35" i="50" a="1"/>
  <c r="CK35" i="50" s="1"/>
  <c r="C48" i="50" s="1"/>
  <c r="Q37" i="49"/>
  <c r="CT3" i="49"/>
  <c r="CI34" i="49"/>
  <c r="CI36" i="49" a="1"/>
  <c r="CI36" i="49" s="1"/>
  <c r="K46" i="49" s="1"/>
  <c r="H153" i="50"/>
  <c r="BA26" i="50"/>
  <c r="BV39" i="50"/>
  <c r="T109" i="50" s="1"/>
  <c r="G99" i="50" s="1"/>
  <c r="BK35" i="49"/>
  <c r="BK38" i="49"/>
  <c r="S109" i="49" s="1"/>
  <c r="G96" i="49" s="1"/>
  <c r="BK34" i="49"/>
  <c r="CE38" i="50"/>
  <c r="R118" i="50" s="1"/>
  <c r="CE34" i="50"/>
  <c r="CE36" i="50"/>
  <c r="CT36" i="49"/>
  <c r="CT39" i="49" s="1"/>
  <c r="CT20" i="49"/>
  <c r="CD35" i="49"/>
  <c r="CZ3" i="49"/>
  <c r="CD36" i="49"/>
  <c r="BT34" i="50"/>
  <c r="BT35" i="50"/>
  <c r="BT36" i="50"/>
  <c r="DA36" i="49"/>
  <c r="DA39" i="49" s="1"/>
  <c r="CP34" i="49"/>
  <c r="BT38" i="50"/>
  <c r="S118" i="50" s="1"/>
  <c r="CY29" i="50"/>
  <c r="BR36" i="50"/>
  <c r="BR38" i="50"/>
  <c r="S116" i="50" s="1"/>
  <c r="CZ13" i="50"/>
  <c r="BY34" i="49"/>
  <c r="BA30" i="49"/>
  <c r="H157" i="49"/>
  <c r="BO40" i="49"/>
  <c r="W113" i="49" s="1"/>
  <c r="K100" i="49" s="1"/>
  <c r="CB39" i="50"/>
  <c r="T115" i="50" s="1"/>
  <c r="CS10" i="50"/>
  <c r="CH37" i="50" s="1" a="1"/>
  <c r="CH37" i="50" s="1"/>
  <c r="G45" i="50" s="1"/>
  <c r="CS36" i="50"/>
  <c r="CS39" i="50" s="1"/>
  <c r="CH34" i="50"/>
  <c r="CL35" i="50" a="1"/>
  <c r="CL35" i="50" s="1"/>
  <c r="C49" i="50" s="1"/>
  <c r="BY39" i="50"/>
  <c r="T112" i="50" s="1"/>
  <c r="J99" i="50" s="1"/>
  <c r="CV16" i="49"/>
  <c r="BT36" i="49"/>
  <c r="BN39" i="50"/>
  <c r="U112" i="50" s="1"/>
  <c r="J98" i="50" s="1"/>
  <c r="BQ35" i="50"/>
  <c r="BQ38" i="50"/>
  <c r="S115" i="50" s="1"/>
  <c r="BX34" i="49"/>
  <c r="I159" i="49"/>
  <c r="AY32" i="49"/>
  <c r="AY30" i="49"/>
  <c r="BN40" i="49"/>
  <c r="W112" i="49" s="1"/>
  <c r="J100" i="49" s="1"/>
  <c r="BA18" i="49"/>
  <c r="AY45" i="49" s="1"/>
  <c r="BZ36" i="49"/>
  <c r="CH35" i="49" a="1"/>
  <c r="CH35" i="49" s="1"/>
  <c r="C45" i="49" s="1"/>
  <c r="CC37" i="50"/>
  <c r="P116" i="50" s="1"/>
  <c r="CE35" i="50"/>
  <c r="CY33" i="50"/>
  <c r="AE37" i="50"/>
  <c r="BT37" i="50"/>
  <c r="Q118" i="50" s="1"/>
  <c r="AY23" i="50"/>
  <c r="BX35" i="50"/>
  <c r="BN34" i="49"/>
  <c r="BN35" i="49"/>
  <c r="BN38" i="49"/>
  <c r="S112" i="49" s="1"/>
  <c r="J96" i="49" s="1"/>
  <c r="CR3" i="50"/>
  <c r="CG36" i="50" a="1"/>
  <c r="CG36" i="50" s="1"/>
  <c r="K44" i="50" s="1"/>
  <c r="CG35" i="50" a="1"/>
  <c r="CG35" i="50" s="1"/>
  <c r="C44" i="50" s="1"/>
  <c r="CG34" i="50"/>
  <c r="CR36" i="50"/>
  <c r="CR39" i="50" s="1"/>
  <c r="AX44" i="50"/>
  <c r="AY44" i="50"/>
  <c r="AZ44" i="50"/>
  <c r="BA44" i="50"/>
  <c r="AY15" i="49"/>
  <c r="I142" i="49"/>
  <c r="L37" i="50"/>
  <c r="CR28" i="49"/>
  <c r="BW40" i="49"/>
  <c r="V110" i="49" s="1"/>
  <c r="H101" i="49" s="1"/>
  <c r="BW37" i="49"/>
  <c r="P110" i="49" s="1"/>
  <c r="H103" i="49" s="1"/>
  <c r="Z37" i="49"/>
  <c r="BS36" i="49"/>
  <c r="BS34" i="49"/>
  <c r="DA36" i="50"/>
  <c r="DA39" i="50" s="1"/>
  <c r="L38" i="49"/>
  <c r="BW34" i="49"/>
  <c r="BM40" i="49"/>
  <c r="W111" i="49" s="1"/>
  <c r="I100" i="49" s="1"/>
  <c r="BB26" i="49"/>
  <c r="J153" i="49" s="1"/>
  <c r="CZ12" i="49"/>
  <c r="CB37" i="50"/>
  <c r="P115" i="50" s="1"/>
  <c r="CD35" i="50"/>
  <c r="BZ37" i="50"/>
  <c r="P113" i="50" s="1"/>
  <c r="K103" i="50" s="1"/>
  <c r="CJ36" i="50" a="1"/>
  <c r="CJ36" i="50" s="1"/>
  <c r="K47" i="50" s="1"/>
  <c r="BB6" i="49"/>
  <c r="J136" i="49" s="1"/>
  <c r="CZ10" i="49"/>
  <c r="BB30" i="50"/>
  <c r="J157" i="50" s="1"/>
  <c r="BM39" i="50"/>
  <c r="U111" i="50" s="1"/>
  <c r="I98" i="50" s="1"/>
  <c r="BY36" i="50"/>
  <c r="BY34" i="50"/>
  <c r="BY38" i="50"/>
  <c r="R112" i="50" s="1"/>
  <c r="J97" i="50" s="1"/>
  <c r="BS40" i="49"/>
  <c r="W117" i="49" s="1"/>
  <c r="CC39" i="49"/>
  <c r="T116" i="49" s="1"/>
  <c r="AA37" i="49"/>
  <c r="I37" i="49"/>
  <c r="BK37" i="49"/>
  <c r="Q109" i="49" s="1"/>
  <c r="G102" i="49" s="1"/>
  <c r="BX38" i="49"/>
  <c r="R111" i="49" s="1"/>
  <c r="I97" i="49" s="1"/>
  <c r="BX36" i="49"/>
  <c r="BW38" i="49"/>
  <c r="R110" i="49" s="1"/>
  <c r="H97" i="49" s="1"/>
  <c r="BW37" i="50"/>
  <c r="P110" i="50" s="1"/>
  <c r="H103" i="50" s="1"/>
  <c r="BZ35" i="50"/>
  <c r="I149" i="50"/>
  <c r="AY22" i="50"/>
  <c r="BB20" i="50"/>
  <c r="J147" i="50" s="1"/>
  <c r="BL39" i="50"/>
  <c r="U110" i="50" s="1"/>
  <c r="H98" i="50" s="1"/>
  <c r="BX36" i="50"/>
  <c r="BX38" i="50"/>
  <c r="R111" i="50" s="1"/>
  <c r="I97" i="50" s="1"/>
  <c r="CO36" i="50" a="1"/>
  <c r="CO36" i="50" s="1"/>
  <c r="K52" i="50" s="1"/>
  <c r="CO35" i="50" a="1"/>
  <c r="CO35" i="50" s="1"/>
  <c r="C52" i="50" s="1"/>
  <c r="CZ36" i="50"/>
  <c r="CZ39" i="50" s="1"/>
  <c r="BS35" i="50"/>
  <c r="BR39" i="49"/>
  <c r="U116" i="49" s="1"/>
  <c r="CW16" i="50"/>
  <c r="CD40" i="50"/>
  <c r="V117" i="50" s="1"/>
  <c r="AG37" i="50"/>
  <c r="BB17" i="49"/>
  <c r="J144" i="49" s="1"/>
  <c r="AH37" i="49"/>
  <c r="CE37" i="49"/>
  <c r="P118" i="49" s="1"/>
  <c r="H37" i="49"/>
  <c r="AX34" i="49" s="1"/>
  <c r="BJ37" i="49"/>
  <c r="Q108" i="49" s="1"/>
  <c r="F102" i="49" s="1"/>
  <c r="BA26" i="49"/>
  <c r="BB22" i="49"/>
  <c r="J149" i="49" s="1"/>
  <c r="AY8" i="49"/>
  <c r="BY35" i="50"/>
  <c r="BX34" i="50"/>
  <c r="CC40" i="50"/>
  <c r="V116" i="50" s="1"/>
  <c r="DA20" i="50"/>
  <c r="BB17" i="50"/>
  <c r="J144" i="50" s="1"/>
  <c r="BK39" i="50"/>
  <c r="U109" i="50" s="1"/>
  <c r="G98" i="50" s="1"/>
  <c r="CN34" i="50"/>
  <c r="CN36" i="50" a="1"/>
  <c r="CN36" i="50" s="1"/>
  <c r="K51" i="50" s="1"/>
  <c r="CN35" i="50" a="1"/>
  <c r="CN35" i="50" s="1"/>
  <c r="C51" i="50" s="1"/>
  <c r="CY36" i="50"/>
  <c r="CY39" i="50" s="1"/>
  <c r="BR34" i="50"/>
  <c r="BR35" i="50"/>
  <c r="BB23" i="49"/>
  <c r="J150" i="49" s="1"/>
  <c r="BZ35" i="49"/>
  <c r="AY31" i="49"/>
  <c r="AG37" i="49"/>
  <c r="CD37" i="49"/>
  <c r="P117" i="49" s="1"/>
  <c r="CT33" i="50"/>
  <c r="BA32" i="50"/>
  <c r="AY46" i="50" s="1"/>
  <c r="BS37" i="50"/>
  <c r="Q117" i="50" s="1"/>
  <c r="AY18" i="50"/>
  <c r="BJ39" i="50"/>
  <c r="U108" i="50" s="1"/>
  <c r="F98" i="50" s="1"/>
  <c r="DA10" i="50"/>
  <c r="AY8" i="50"/>
  <c r="BA41" i="50" s="1"/>
  <c r="D68" i="50" s="1"/>
  <c r="BB7" i="50"/>
  <c r="J137" i="50" s="1"/>
  <c r="CE37" i="50"/>
  <c r="P118" i="50" s="1"/>
  <c r="CE40" i="50"/>
  <c r="V118" i="50" s="1"/>
  <c r="AH37" i="50"/>
  <c r="R37" i="49"/>
  <c r="BY35" i="49"/>
  <c r="AF37" i="49"/>
  <c r="CC37" i="49"/>
  <c r="P116" i="49" s="1"/>
  <c r="CZ16" i="49"/>
  <c r="BR37" i="50"/>
  <c r="Q116" i="50" s="1"/>
  <c r="CZ10" i="50"/>
  <c r="CZ34" i="50" s="1"/>
  <c r="BZ38" i="49"/>
  <c r="R113" i="49" s="1"/>
  <c r="K97" i="49" s="1"/>
  <c r="CY10" i="49"/>
  <c r="BA32" i="49"/>
  <c r="BB30" i="49"/>
  <c r="J157" i="49" s="1"/>
  <c r="AE37" i="49"/>
  <c r="CB37" i="49"/>
  <c r="P115" i="49" s="1"/>
  <c r="BA27" i="49"/>
  <c r="BA21" i="49"/>
  <c r="BV39" i="49"/>
  <c r="T109" i="49" s="1"/>
  <c r="G99" i="49" s="1"/>
  <c r="CY32" i="50"/>
  <c r="AY32" i="50"/>
  <c r="BB31" i="50"/>
  <c r="J158" i="50" s="1"/>
  <c r="CB40" i="50"/>
  <c r="V115" i="50" s="1"/>
  <c r="BQ37" i="50"/>
  <c r="Q115" i="50" s="1"/>
  <c r="BB28" i="50"/>
  <c r="J155" i="50" s="1"/>
  <c r="AY5" i="49"/>
  <c r="I135" i="49"/>
  <c r="BJ37" i="50"/>
  <c r="Q108" i="50" s="1"/>
  <c r="F102" i="50" s="1"/>
  <c r="BJ40" i="50"/>
  <c r="W108" i="50" s="1"/>
  <c r="F100" i="50" s="1"/>
  <c r="BM35" i="50"/>
  <c r="BM36" i="50"/>
  <c r="BZ38" i="50"/>
  <c r="R113" i="50" s="1"/>
  <c r="K97" i="50" s="1"/>
  <c r="BZ34" i="50"/>
  <c r="BL35" i="50"/>
  <c r="BL36" i="50"/>
  <c r="J37" i="49"/>
  <c r="BY38" i="49"/>
  <c r="R112" i="49" s="1"/>
  <c r="J97" i="49" s="1"/>
  <c r="CA37" i="49"/>
  <c r="P114" i="49" s="1"/>
  <c r="CA40" i="49"/>
  <c r="V114" i="49" s="1"/>
  <c r="BM34" i="50"/>
  <c r="CA40" i="50"/>
  <c r="V114" i="50" s="1"/>
  <c r="DA27" i="50"/>
  <c r="BP39" i="49"/>
  <c r="U114" i="49" s="1"/>
  <c r="CY27" i="49"/>
  <c r="BZ40" i="49"/>
  <c r="V113" i="49" s="1"/>
  <c r="K101" i="49" s="1"/>
  <c r="BB16" i="49"/>
  <c r="J143" i="49" s="1"/>
  <c r="BA15" i="49"/>
  <c r="AX45" i="49" s="1"/>
  <c r="H142" i="49"/>
  <c r="BS39" i="49"/>
  <c r="U117" i="49" s="1"/>
  <c r="CL34" i="49"/>
  <c r="CW3" i="49"/>
  <c r="BP34" i="49"/>
  <c r="CL36" i="49" a="1"/>
  <c r="CL36" i="49" s="1"/>
  <c r="K49" i="49" s="1"/>
  <c r="BL34" i="50"/>
  <c r="CZ27" i="50"/>
  <c r="I139" i="50"/>
  <c r="AY12" i="50"/>
  <c r="CP36" i="50" a="1"/>
  <c r="CP36" i="50" s="1"/>
  <c r="K53" i="50" s="1"/>
  <c r="CM34" i="50"/>
  <c r="CM36" i="50" a="1"/>
  <c r="CM36" i="50" s="1"/>
  <c r="K50" i="50" s="1"/>
  <c r="CM35" i="50" a="1"/>
  <c r="CM35" i="50" s="1"/>
  <c r="C50" i="50" s="1"/>
  <c r="BQ34" i="50"/>
  <c r="BW36" i="49"/>
  <c r="BA22" i="49"/>
  <c r="AY12" i="49"/>
  <c r="CL34" i="50"/>
  <c r="CW3" i="50"/>
  <c r="BP34" i="50"/>
  <c r="BP35" i="50"/>
  <c r="BA29" i="49"/>
  <c r="AY16" i="49"/>
  <c r="CP36" i="49" a="1"/>
  <c r="CP36" i="49" s="1"/>
  <c r="K53" i="49" s="1"/>
  <c r="CX36" i="50"/>
  <c r="CX39" i="50" s="1"/>
  <c r="AY16" i="50"/>
  <c r="CA38" i="50"/>
  <c r="R114" i="50" s="1"/>
  <c r="CA36" i="50"/>
  <c r="AX38" i="50"/>
  <c r="AY38" i="50"/>
  <c r="BA38" i="50"/>
  <c r="F68" i="50" s="1"/>
  <c r="CV35" i="50"/>
  <c r="BO35" i="50"/>
  <c r="CK37" i="50" a="1"/>
  <c r="CK37" i="50" s="1"/>
  <c r="G48" i="50" s="1"/>
  <c r="AY22" i="49"/>
  <c r="BB15" i="50"/>
  <c r="J142" i="50" s="1"/>
  <c r="BN35" i="50"/>
  <c r="CH36" i="50" a="1"/>
  <c r="CH36" i="50" s="1"/>
  <c r="K45" i="50" s="1"/>
  <c r="CN36" i="49" a="1"/>
  <c r="CN36" i="49" s="1"/>
  <c r="K51" i="49" s="1"/>
  <c r="CN35" i="49" a="1"/>
  <c r="CN35" i="49" s="1"/>
  <c r="C51" i="49" s="1"/>
  <c r="O37" i="50"/>
  <c r="BA22" i="50"/>
  <c r="H149" i="50"/>
  <c r="BB21" i="50"/>
  <c r="J148" i="50" s="1"/>
  <c r="CA39" i="50"/>
  <c r="T114" i="50" s="1"/>
  <c r="BB5" i="50"/>
  <c r="J135" i="50" s="1"/>
  <c r="BB29" i="50"/>
  <c r="J156" i="50" s="1"/>
  <c r="N37" i="50"/>
  <c r="BP37" i="50"/>
  <c r="Q114" i="50" s="1"/>
  <c r="BW39" i="50"/>
  <c r="T110" i="50" s="1"/>
  <c r="H99" i="50" s="1"/>
  <c r="BZ39" i="50"/>
  <c r="T113" i="50" s="1"/>
  <c r="K99" i="50" s="1"/>
  <c r="CS34" i="50"/>
  <c r="CI36" i="50" a="1"/>
  <c r="CI36" i="50" s="1"/>
  <c r="K46" i="50" s="1"/>
  <c r="AY3" i="49"/>
  <c r="AY26" i="50"/>
  <c r="CP35" i="49" a="1"/>
  <c r="CP35" i="49" s="1"/>
  <c r="C53" i="49" s="1"/>
  <c r="AY21" i="50"/>
  <c r="CP35" i="50" a="1"/>
  <c r="CP35" i="50" s="1"/>
  <c r="C53" i="50" s="1"/>
  <c r="CE37" i="48"/>
  <c r="P118" i="48" s="1"/>
  <c r="CE40" i="48"/>
  <c r="V118" i="48" s="1"/>
  <c r="AH37" i="48"/>
  <c r="BL34" i="48"/>
  <c r="CU14" i="48"/>
  <c r="CJ36" i="48" a="1"/>
  <c r="CJ36" i="48" s="1"/>
  <c r="K47" i="48" s="1"/>
  <c r="CJ34" i="48"/>
  <c r="BB13" i="48"/>
  <c r="J140" i="48" s="1"/>
  <c r="CR8" i="48"/>
  <c r="BK34" i="48"/>
  <c r="BK36" i="48"/>
  <c r="BK35" i="48"/>
  <c r="BX34" i="48"/>
  <c r="BJ35" i="48"/>
  <c r="AY15" i="48"/>
  <c r="I142" i="48"/>
  <c r="DA8" i="48"/>
  <c r="CE34" i="48"/>
  <c r="CU36" i="48"/>
  <c r="CU39" i="48" s="1"/>
  <c r="BR39" i="48"/>
  <c r="U116" i="48" s="1"/>
  <c r="CD36" i="48"/>
  <c r="BJ37" i="48"/>
  <c r="Q108" i="48" s="1"/>
  <c r="F102" i="48" s="1"/>
  <c r="BJ40" i="48"/>
  <c r="W108" i="48" s="1"/>
  <c r="F100" i="48" s="1"/>
  <c r="H37" i="48"/>
  <c r="BB6" i="48"/>
  <c r="J136" i="48" s="1"/>
  <c r="DA30" i="48"/>
  <c r="CA35" i="48"/>
  <c r="CW7" i="48"/>
  <c r="CA34" i="48"/>
  <c r="AE37" i="48"/>
  <c r="BW37" i="48"/>
  <c r="P110" i="48" s="1"/>
  <c r="H103" i="48" s="1"/>
  <c r="BX35" i="48"/>
  <c r="BQ39" i="48"/>
  <c r="U115" i="48" s="1"/>
  <c r="CV15" i="48"/>
  <c r="BX40" i="48"/>
  <c r="V111" i="48" s="1"/>
  <c r="I101" i="48" s="1"/>
  <c r="BV37" i="48"/>
  <c r="P109" i="48" s="1"/>
  <c r="G103" i="48" s="1"/>
  <c r="Y37" i="48"/>
  <c r="CE35" i="48"/>
  <c r="BB32" i="48"/>
  <c r="J159" i="48" s="1"/>
  <c r="BT40" i="48"/>
  <c r="W118" i="48" s="1"/>
  <c r="R37" i="48"/>
  <c r="BB27" i="48"/>
  <c r="J154" i="48" s="1"/>
  <c r="BN39" i="48"/>
  <c r="U112" i="48" s="1"/>
  <c r="J98" i="48" s="1"/>
  <c r="CD37" i="48"/>
  <c r="P117" i="48" s="1"/>
  <c r="AG37" i="48"/>
  <c r="CA37" i="48"/>
  <c r="P114" i="48" s="1"/>
  <c r="H153" i="48"/>
  <c r="BA26" i="48"/>
  <c r="BV40" i="48"/>
  <c r="V109" i="48" s="1"/>
  <c r="G101" i="48" s="1"/>
  <c r="BM39" i="48"/>
  <c r="U111" i="48" s="1"/>
  <c r="I98" i="48" s="1"/>
  <c r="BM34" i="48"/>
  <c r="CE39" i="48"/>
  <c r="T118" i="48" s="1"/>
  <c r="BW36" i="48"/>
  <c r="BW34" i="48"/>
  <c r="BW35" i="48"/>
  <c r="BW38" i="48"/>
  <c r="R110" i="48" s="1"/>
  <c r="H97" i="48" s="1"/>
  <c r="CT29" i="48"/>
  <c r="CZ30" i="48"/>
  <c r="CC35" i="48"/>
  <c r="CD39" i="48"/>
  <c r="T117" i="48" s="1"/>
  <c r="BV34" i="48"/>
  <c r="BV35" i="48"/>
  <c r="BV38" i="48"/>
  <c r="R109" i="48" s="1"/>
  <c r="G97" i="48" s="1"/>
  <c r="BV36" i="48"/>
  <c r="CX35" i="48"/>
  <c r="CM37" i="48" a="1"/>
  <c r="CM37" i="48" s="1"/>
  <c r="G50" i="48" s="1"/>
  <c r="CX34" i="48"/>
  <c r="CX37" i="48" s="1"/>
  <c r="CX38" i="48" s="1"/>
  <c r="AB37" i="48"/>
  <c r="CT5" i="48"/>
  <c r="CH36" i="48" a="1"/>
  <c r="CH36" i="48" s="1"/>
  <c r="K45" i="48" s="1"/>
  <c r="CD35" i="48"/>
  <c r="BR37" i="48"/>
  <c r="Q116" i="48" s="1"/>
  <c r="CY13" i="48"/>
  <c r="CV7" i="48"/>
  <c r="BP37" i="48"/>
  <c r="Q114" i="48" s="1"/>
  <c r="N37" i="48"/>
  <c r="CZ8" i="48"/>
  <c r="BY39" i="48"/>
  <c r="T112" i="48" s="1"/>
  <c r="J99" i="48" s="1"/>
  <c r="BV39" i="48"/>
  <c r="T109" i="48" s="1"/>
  <c r="G99" i="48" s="1"/>
  <c r="CL34" i="48"/>
  <c r="CW3" i="48"/>
  <c r="CL36" i="48" a="1"/>
  <c r="CL36" i="48" s="1"/>
  <c r="K49" i="48" s="1"/>
  <c r="CL35" i="48" a="1"/>
  <c r="CL35" i="48" s="1"/>
  <c r="C49" i="48" s="1"/>
  <c r="BP34" i="48"/>
  <c r="BP35" i="48"/>
  <c r="O37" i="48"/>
  <c r="AD37" i="48"/>
  <c r="BX38" i="48"/>
  <c r="R111" i="48" s="1"/>
  <c r="I97" i="48" s="1"/>
  <c r="BY35" i="48"/>
  <c r="K37" i="48"/>
  <c r="BM37" i="48"/>
  <c r="Q111" i="48" s="1"/>
  <c r="I102" i="48" s="1"/>
  <c r="BM40" i="48"/>
  <c r="W111" i="48" s="1"/>
  <c r="I100" i="48" s="1"/>
  <c r="CA39" i="48"/>
  <c r="T114" i="48" s="1"/>
  <c r="CB37" i="48"/>
  <c r="P115" i="48" s="1"/>
  <c r="CC40" i="48"/>
  <c r="V116" i="48" s="1"/>
  <c r="P37" i="48"/>
  <c r="BN36" i="48"/>
  <c r="BT39" i="48"/>
  <c r="U118" i="48" s="1"/>
  <c r="CC38" i="48"/>
  <c r="R116" i="48" s="1"/>
  <c r="CC36" i="48"/>
  <c r="BO35" i="48"/>
  <c r="CJ35" i="48" a="1"/>
  <c r="CJ35" i="48" s="1"/>
  <c r="C47" i="48" s="1"/>
  <c r="CP34" i="48"/>
  <c r="BB4" i="48"/>
  <c r="J134" i="48" s="1"/>
  <c r="DA9" i="48"/>
  <c r="CT27" i="48"/>
  <c r="BX39" i="48"/>
  <c r="T111" i="48" s="1"/>
  <c r="I99" i="48" s="1"/>
  <c r="J37" i="48"/>
  <c r="BL37" i="48"/>
  <c r="Q110" i="48" s="1"/>
  <c r="H102" i="48" s="1"/>
  <c r="BZ38" i="48"/>
  <c r="R113" i="48" s="1"/>
  <c r="K97" i="48" s="1"/>
  <c r="BZ36" i="48"/>
  <c r="BB15" i="48"/>
  <c r="J142" i="48" s="1"/>
  <c r="BS34" i="48"/>
  <c r="BS35" i="48"/>
  <c r="CN34" i="48"/>
  <c r="CN36" i="48" a="1"/>
  <c r="CN36" i="48" s="1"/>
  <c r="K51" i="48" s="1"/>
  <c r="CN35" i="48" a="1"/>
  <c r="CN35" i="48" s="1"/>
  <c r="C51" i="48" s="1"/>
  <c r="CY3" i="48"/>
  <c r="CD40" i="48"/>
  <c r="V117" i="48" s="1"/>
  <c r="BZ34" i="48"/>
  <c r="BP38" i="48"/>
  <c r="S114" i="48" s="1"/>
  <c r="BZ37" i="48"/>
  <c r="P113" i="48" s="1"/>
  <c r="K103" i="48" s="1"/>
  <c r="BM36" i="48"/>
  <c r="BO34" i="48"/>
  <c r="BN35" i="48"/>
  <c r="BY38" i="48"/>
  <c r="R112" i="48" s="1"/>
  <c r="J97" i="48" s="1"/>
  <c r="CK36" i="48" a="1"/>
  <c r="CK36" i="48" s="1"/>
  <c r="K48" i="48" s="1"/>
  <c r="CC34" i="48"/>
  <c r="I37" i="48"/>
  <c r="BK37" i="48"/>
  <c r="Q109" i="48" s="1"/>
  <c r="G102" i="48" s="1"/>
  <c r="BK40" i="48"/>
  <c r="W109" i="48" s="1"/>
  <c r="G100" i="48" s="1"/>
  <c r="CR13" i="48"/>
  <c r="CU12" i="48"/>
  <c r="BY36" i="48"/>
  <c r="BY34" i="48"/>
  <c r="CO36" i="48" a="1"/>
  <c r="CO36" i="48" s="1"/>
  <c r="K52" i="48" s="1"/>
  <c r="CO35" i="48" a="1"/>
  <c r="CO35" i="48" s="1"/>
  <c r="C52" i="48" s="1"/>
  <c r="CO34" i="48"/>
  <c r="CZ3" i="48"/>
  <c r="BM35" i="48"/>
  <c r="CB34" i="48"/>
  <c r="BR34" i="48"/>
  <c r="BR35" i="48"/>
  <c r="CC37" i="48"/>
  <c r="P116" i="48" s="1"/>
  <c r="BL35" i="48"/>
  <c r="CM34" i="48"/>
  <c r="CM36" i="48" a="1"/>
  <c r="CM36" i="48" s="1"/>
  <c r="K50" i="48" s="1"/>
  <c r="CM35" i="48" a="1"/>
  <c r="CM35" i="48" s="1"/>
  <c r="C50" i="48" s="1"/>
  <c r="BR38" i="48"/>
  <c r="S116" i="48" s="1"/>
  <c r="BO38" i="48"/>
  <c r="S113" i="48" s="1"/>
  <c r="K96" i="48" s="1"/>
  <c r="BY37" i="48"/>
  <c r="P112" i="48" s="1"/>
  <c r="J103" i="48" s="1"/>
  <c r="DA36" i="48"/>
  <c r="DA39" i="48" s="1"/>
  <c r="BL36" i="48"/>
  <c r="DA34" i="48"/>
  <c r="BN34" i="48"/>
  <c r="BA22" i="48"/>
  <c r="H149" i="48"/>
  <c r="BB21" i="48"/>
  <c r="J148" i="48" s="1"/>
  <c r="BM38" i="48"/>
  <c r="S111" i="48" s="1"/>
  <c r="I96" i="48" s="1"/>
  <c r="CK35" i="48" a="1"/>
  <c r="CK35" i="48" s="1"/>
  <c r="C48" i="48" s="1"/>
  <c r="BT35" i="48"/>
  <c r="BT34" i="48"/>
  <c r="CZ10" i="48"/>
  <c r="AF37" i="48"/>
  <c r="CB35" i="48"/>
  <c r="CT7" i="48"/>
  <c r="CH34" i="48"/>
  <c r="CY8" i="48"/>
  <c r="BP40" i="48"/>
  <c r="W114" i="48" s="1"/>
  <c r="L37" i="48"/>
  <c r="BN37" i="48"/>
  <c r="Q112" i="48" s="1"/>
  <c r="J102" i="48" s="1"/>
  <c r="BB22" i="48"/>
  <c r="J149" i="48" s="1"/>
  <c r="CD34" i="48"/>
  <c r="CP36" i="48" a="1"/>
  <c r="CP36" i="48" s="1"/>
  <c r="K53" i="48" s="1"/>
  <c r="CH35" i="48" a="1"/>
  <c r="CH35" i="48" s="1"/>
  <c r="C45" i="48" s="1"/>
  <c r="I159" i="48"/>
  <c r="AY32" i="48"/>
  <c r="BX37" i="48"/>
  <c r="P111" i="48" s="1"/>
  <c r="I103" i="48" s="1"/>
  <c r="CZ36" i="48"/>
  <c r="CZ39" i="48" s="1"/>
  <c r="CB40" i="48"/>
  <c r="V115" i="48" s="1"/>
  <c r="AY22" i="48"/>
  <c r="I156" i="48"/>
  <c r="Q37" i="48"/>
  <c r="BQ40" i="48"/>
  <c r="W115" i="48" s="1"/>
  <c r="I139" i="48"/>
  <c r="AY12" i="48"/>
  <c r="BB33" i="48"/>
  <c r="J160" i="48" s="1"/>
  <c r="BB29" i="48"/>
  <c r="J156" i="48" s="1"/>
  <c r="BX36" i="48"/>
  <c r="BS38" i="48"/>
  <c r="S117" i="48" s="1"/>
  <c r="BW39" i="48"/>
  <c r="T110" i="48" s="1"/>
  <c r="H99" i="48" s="1"/>
  <c r="BQ34" i="48"/>
  <c r="BQ35" i="48"/>
  <c r="BL38" i="48"/>
  <c r="S110" i="48" s="1"/>
  <c r="H96" i="48" s="1"/>
  <c r="CY36" i="48"/>
  <c r="CY39" i="48" s="1"/>
  <c r="CA40" i="48"/>
  <c r="V114" i="48" s="1"/>
  <c r="BB14" i="48"/>
  <c r="J141" i="48" s="1"/>
  <c r="BB5" i="48"/>
  <c r="J135" i="48" s="1"/>
  <c r="BK38" i="48"/>
  <c r="S109" i="48" s="1"/>
  <c r="G96" i="48" s="1"/>
  <c r="CB38" i="48"/>
  <c r="R115" i="48" s="1"/>
  <c r="CB36" i="48"/>
  <c r="CC39" i="48"/>
  <c r="T116" i="48" s="1"/>
  <c r="CZ4" i="48"/>
  <c r="CA38" i="48"/>
  <c r="R114" i="48" s="1"/>
  <c r="BS40" i="48"/>
  <c r="W117" i="48" s="1"/>
  <c r="BR40" i="48"/>
  <c r="W116" i="48" s="1"/>
  <c r="M37" i="48"/>
  <c r="BO37" i="48"/>
  <c r="Q113" i="48" s="1"/>
  <c r="K102" i="48" s="1"/>
  <c r="CU25" i="48"/>
  <c r="BT36" i="48"/>
  <c r="AY28" i="48"/>
  <c r="BA42" i="48" s="1"/>
  <c r="I164" i="48" s="1"/>
  <c r="I155" i="48"/>
  <c r="BB3" i="48"/>
  <c r="J133" i="48" s="1"/>
  <c r="BL40" i="48"/>
  <c r="W110" i="48" s="1"/>
  <c r="H100" i="48" s="1"/>
  <c r="CX36" i="48"/>
  <c r="CX39" i="48" s="1"/>
  <c r="BZ40" i="48"/>
  <c r="V113" i="48" s="1"/>
  <c r="K101" i="48" s="1"/>
  <c r="DA4" i="48"/>
  <c r="CP37" i="48" s="1" a="1"/>
  <c r="CP37" i="48" s="1"/>
  <c r="G53" i="48" s="1"/>
  <c r="CE38" i="48"/>
  <c r="R118" i="48" s="1"/>
  <c r="CE36" i="48"/>
  <c r="BJ38" i="48"/>
  <c r="S108" i="48" s="1"/>
  <c r="F96" i="48" s="1"/>
  <c r="BJ36" i="48"/>
  <c r="H135" i="48"/>
  <c r="BA27" i="48"/>
  <c r="AY3" i="48"/>
  <c r="I134" i="48"/>
  <c r="CA36" i="48"/>
  <c r="AY21" i="48"/>
  <c r="CP35" i="48" a="1"/>
  <c r="CP35" i="48" s="1"/>
  <c r="C53" i="48" s="1"/>
  <c r="AY29" i="47"/>
  <c r="I156" i="47"/>
  <c r="BB6" i="47"/>
  <c r="J136" i="47" s="1"/>
  <c r="BZ40" i="47"/>
  <c r="V113" i="47" s="1"/>
  <c r="K101" i="47" s="1"/>
  <c r="BZ37" i="47"/>
  <c r="P113" i="47" s="1"/>
  <c r="K103" i="47" s="1"/>
  <c r="AC37" i="47"/>
  <c r="P37" i="47"/>
  <c r="AB37" i="47"/>
  <c r="AY15" i="47"/>
  <c r="I142" i="47"/>
  <c r="CR8" i="47"/>
  <c r="CR34" i="47" s="1"/>
  <c r="CG34" i="47"/>
  <c r="CR36" i="47"/>
  <c r="CR39" i="47" s="1"/>
  <c r="CG35" i="47" a="1"/>
  <c r="CG35" i="47" s="1"/>
  <c r="C44" i="47" s="1"/>
  <c r="BK36" i="47"/>
  <c r="BK35" i="47"/>
  <c r="CV28" i="47"/>
  <c r="CV36" i="47"/>
  <c r="CV39" i="47" s="1"/>
  <c r="BW37" i="47"/>
  <c r="P110" i="47" s="1"/>
  <c r="H103" i="47" s="1"/>
  <c r="BZ34" i="47"/>
  <c r="BW36" i="47"/>
  <c r="BW34" i="47"/>
  <c r="BW35" i="47"/>
  <c r="BW38" i="47"/>
  <c r="R110" i="47" s="1"/>
  <c r="H97" i="47" s="1"/>
  <c r="BR36" i="47"/>
  <c r="BY35" i="47"/>
  <c r="BS36" i="47"/>
  <c r="CD39" i="47"/>
  <c r="T117" i="47" s="1"/>
  <c r="CZ19" i="47"/>
  <c r="CU14" i="47"/>
  <c r="CU35" i="47" s="1"/>
  <c r="CU36" i="47"/>
  <c r="CU39" i="47" s="1"/>
  <c r="CJ36" i="47" a="1"/>
  <c r="CJ36" i="47" s="1"/>
  <c r="K47" i="47" s="1"/>
  <c r="CJ34" i="47"/>
  <c r="BB27" i="47"/>
  <c r="J154" i="47" s="1"/>
  <c r="CV15" i="47"/>
  <c r="DA10" i="47"/>
  <c r="CK34" i="47"/>
  <c r="CU7" i="47"/>
  <c r="CT20" i="47"/>
  <c r="CI34" i="47"/>
  <c r="I139" i="47"/>
  <c r="AY12" i="47"/>
  <c r="CU13" i="47"/>
  <c r="BY38" i="47"/>
  <c r="R112" i="47" s="1"/>
  <c r="J97" i="47" s="1"/>
  <c r="BV36" i="47"/>
  <c r="BB22" i="47"/>
  <c r="J149" i="47" s="1"/>
  <c r="BT36" i="47"/>
  <c r="CS13" i="47"/>
  <c r="CH37" i="47" s="1" a="1"/>
  <c r="CH37" i="47" s="1"/>
  <c r="G45" i="47" s="1"/>
  <c r="BX35" i="47"/>
  <c r="CH35" i="47" a="1"/>
  <c r="CH35" i="47" s="1"/>
  <c r="C45" i="47" s="1"/>
  <c r="AA37" i="47"/>
  <c r="BV35" i="47"/>
  <c r="I37" i="47"/>
  <c r="BK37" i="47"/>
  <c r="Q109" i="47" s="1"/>
  <c r="G102" i="47" s="1"/>
  <c r="BK40" i="47"/>
  <c r="W109" i="47" s="1"/>
  <c r="G100" i="47" s="1"/>
  <c r="CT5" i="47"/>
  <c r="BX36" i="47"/>
  <c r="CN34" i="47"/>
  <c r="CN36" i="47" a="1"/>
  <c r="CN36" i="47" s="1"/>
  <c r="K51" i="47" s="1"/>
  <c r="CN35" i="47" a="1"/>
  <c r="CN35" i="47" s="1"/>
  <c r="C51" i="47" s="1"/>
  <c r="CY3" i="47"/>
  <c r="BR34" i="47"/>
  <c r="BR35" i="47"/>
  <c r="AX45" i="47"/>
  <c r="CD37" i="47"/>
  <c r="P117" i="47" s="1"/>
  <c r="Z37" i="47"/>
  <c r="BQ36" i="47"/>
  <c r="BM35" i="47"/>
  <c r="CB34" i="47"/>
  <c r="BW39" i="47"/>
  <c r="T110" i="47" s="1"/>
  <c r="H99" i="47" s="1"/>
  <c r="CM34" i="47"/>
  <c r="CM35" i="47" a="1"/>
  <c r="CM35" i="47" s="1"/>
  <c r="C50" i="47" s="1"/>
  <c r="CM36" i="47" a="1"/>
  <c r="CM36" i="47" s="1"/>
  <c r="K50" i="47" s="1"/>
  <c r="BQ34" i="47"/>
  <c r="BQ35" i="47"/>
  <c r="H153" i="47"/>
  <c r="BA26" i="47"/>
  <c r="CI36" i="47" a="1"/>
  <c r="CI36" i="47" s="1"/>
  <c r="K46" i="47" s="1"/>
  <c r="DA8" i="47"/>
  <c r="CZ15" i="47"/>
  <c r="BY39" i="47"/>
  <c r="T112" i="47" s="1"/>
  <c r="J99" i="47" s="1"/>
  <c r="CW10" i="47"/>
  <c r="CP37" i="47" a="1"/>
  <c r="CP37" i="47" s="1"/>
  <c r="G53" i="47" s="1"/>
  <c r="DA35" i="47"/>
  <c r="BZ35" i="47"/>
  <c r="BX39" i="47"/>
  <c r="T111" i="47" s="1"/>
  <c r="I99" i="47" s="1"/>
  <c r="CO36" i="47" a="1"/>
  <c r="CO36" i="47" s="1"/>
  <c r="K52" i="47" s="1"/>
  <c r="CO35" i="47" a="1"/>
  <c r="CO35" i="47" s="1"/>
  <c r="C52" i="47" s="1"/>
  <c r="CO34" i="47"/>
  <c r="CZ3" i="47"/>
  <c r="BS34" i="47"/>
  <c r="BS35" i="47"/>
  <c r="CY26" i="47"/>
  <c r="BS38" i="47"/>
  <c r="S117" i="47" s="1"/>
  <c r="CC37" i="47"/>
  <c r="P116" i="47" s="1"/>
  <c r="Y37" i="47"/>
  <c r="BP36" i="47"/>
  <c r="BL35" i="47"/>
  <c r="CA34" i="47"/>
  <c r="CD40" i="47"/>
  <c r="V117" i="47" s="1"/>
  <c r="BV39" i="47"/>
  <c r="T109" i="47" s="1"/>
  <c r="G99" i="47" s="1"/>
  <c r="CL34" i="47"/>
  <c r="CW3" i="47"/>
  <c r="CL36" i="47" a="1"/>
  <c r="CL36" i="47" s="1"/>
  <c r="K49" i="47" s="1"/>
  <c r="CL35" i="47" a="1"/>
  <c r="CL35" i="47" s="1"/>
  <c r="C49" i="47" s="1"/>
  <c r="BP34" i="47"/>
  <c r="BP35" i="47"/>
  <c r="BJ37" i="47"/>
  <c r="Q108" i="47" s="1"/>
  <c r="F102" i="47" s="1"/>
  <c r="BJ40" i="47"/>
  <c r="W108" i="47" s="1"/>
  <c r="F100" i="47" s="1"/>
  <c r="CW7" i="47"/>
  <c r="BP37" i="47"/>
  <c r="Q114" i="47" s="1"/>
  <c r="N37" i="47"/>
  <c r="CY8" i="47"/>
  <c r="AE37" i="47"/>
  <c r="BB33" i="47"/>
  <c r="J160" i="47" s="1"/>
  <c r="CD34" i="47"/>
  <c r="BB15" i="47"/>
  <c r="J142" i="47" s="1"/>
  <c r="BY36" i="47"/>
  <c r="BY34" i="47"/>
  <c r="BR38" i="47"/>
  <c r="S116" i="47" s="1"/>
  <c r="R37" i="47"/>
  <c r="BO36" i="47"/>
  <c r="I159" i="47"/>
  <c r="AY32" i="47"/>
  <c r="CC40" i="47"/>
  <c r="V116" i="47" s="1"/>
  <c r="AY17" i="47"/>
  <c r="BT39" i="47"/>
  <c r="U118" i="47" s="1"/>
  <c r="CC36" i="47"/>
  <c r="CC38" i="47"/>
  <c r="R116" i="47" s="1"/>
  <c r="CV35" i="47"/>
  <c r="BO35" i="47"/>
  <c r="CJ35" i="47" a="1"/>
  <c r="CJ35" i="47" s="1"/>
  <c r="C47" i="47" s="1"/>
  <c r="BB13" i="47"/>
  <c r="J140" i="47" s="1"/>
  <c r="BT34" i="47"/>
  <c r="BT35" i="47"/>
  <c r="Q37" i="47"/>
  <c r="CD35" i="47"/>
  <c r="BS40" i="47"/>
  <c r="W117" i="47" s="1"/>
  <c r="AG37" i="47"/>
  <c r="CC35" i="47"/>
  <c r="CW30" i="47"/>
  <c r="O37" i="47"/>
  <c r="CA39" i="47"/>
  <c r="T114" i="47" s="1"/>
  <c r="CZ8" i="47"/>
  <c r="CT7" i="47"/>
  <c r="M37" i="47"/>
  <c r="BO37" i="47"/>
  <c r="Q113" i="47" s="1"/>
  <c r="K102" i="47" s="1"/>
  <c r="BO40" i="47"/>
  <c r="W113" i="47" s="1"/>
  <c r="K100" i="47" s="1"/>
  <c r="CE34" i="47"/>
  <c r="AY28" i="47"/>
  <c r="AY40" i="47" s="1"/>
  <c r="J66" i="47" s="1"/>
  <c r="I155" i="47"/>
  <c r="K37" i="47"/>
  <c r="BM37" i="47"/>
  <c r="Q111" i="47" s="1"/>
  <c r="I102" i="47" s="1"/>
  <c r="BM40" i="47"/>
  <c r="W111" i="47" s="1"/>
  <c r="I100" i="47" s="1"/>
  <c r="J37" i="47"/>
  <c r="BL37" i="47"/>
  <c r="Q110" i="47" s="1"/>
  <c r="H102" i="47" s="1"/>
  <c r="CA37" i="47"/>
  <c r="P114" i="47" s="1"/>
  <c r="BN36" i="47"/>
  <c r="BX34" i="47"/>
  <c r="BA42" i="47"/>
  <c r="I164" i="47" s="1"/>
  <c r="CU34" i="47"/>
  <c r="BN35" i="47"/>
  <c r="BA44" i="47"/>
  <c r="CT29" i="47"/>
  <c r="CW20" i="47"/>
  <c r="CB38" i="47"/>
  <c r="R115" i="47" s="1"/>
  <c r="CB36" i="47"/>
  <c r="CR17" i="47"/>
  <c r="CV10" i="47"/>
  <c r="CV34" i="47" s="1"/>
  <c r="CV37" i="47" s="1"/>
  <c r="CV38" i="47" s="1"/>
  <c r="CS27" i="47"/>
  <c r="CU12" i="47"/>
  <c r="H37" i="47"/>
  <c r="BM36" i="47"/>
  <c r="BO34" i="47"/>
  <c r="BA22" i="47"/>
  <c r="AY45" i="47" s="1"/>
  <c r="H149" i="47"/>
  <c r="BB21" i="47"/>
  <c r="J148" i="47" s="1"/>
  <c r="BM38" i="47"/>
  <c r="S111" i="47" s="1"/>
  <c r="I96" i="47" s="1"/>
  <c r="AZ44" i="47"/>
  <c r="CK35" i="47" a="1"/>
  <c r="CK35" i="47" s="1"/>
  <c r="C48" i="47" s="1"/>
  <c r="CJ37" i="47" a="1"/>
  <c r="CJ37" i="47" s="1"/>
  <c r="G47" i="47" s="1"/>
  <c r="BB4" i="47"/>
  <c r="J134" i="47" s="1"/>
  <c r="CK36" i="47" a="1"/>
  <c r="CK36" i="47" s="1"/>
  <c r="K48" i="47" s="1"/>
  <c r="L37" i="47"/>
  <c r="BN37" i="47"/>
  <c r="Q112" i="47" s="1"/>
  <c r="J102" i="47" s="1"/>
  <c r="CP36" i="47" a="1"/>
  <c r="CP36" i="47" s="1"/>
  <c r="K53" i="47" s="1"/>
  <c r="BN40" i="47"/>
  <c r="W112" i="47" s="1"/>
  <c r="J100" i="47" s="1"/>
  <c r="BB29" i="47"/>
  <c r="J156" i="47" s="1"/>
  <c r="BL36" i="47"/>
  <c r="BN34" i="47"/>
  <c r="BA29" i="47"/>
  <c r="AY22" i="47"/>
  <c r="AY44" i="47"/>
  <c r="BR37" i="47"/>
  <c r="Q116" i="47" s="1"/>
  <c r="CS36" i="47"/>
  <c r="CS39" i="47" s="1"/>
  <c r="BR40" i="47"/>
  <c r="W116" i="47" s="1"/>
  <c r="CH34" i="47"/>
  <c r="BL40" i="47"/>
  <c r="W110" i="47" s="1"/>
  <c r="H100" i="47" s="1"/>
  <c r="BN38" i="47"/>
  <c r="S112" i="47" s="1"/>
  <c r="J96" i="47" s="1"/>
  <c r="CZ36" i="47"/>
  <c r="CZ39" i="47" s="1"/>
  <c r="CB40" i="47"/>
  <c r="V115" i="47" s="1"/>
  <c r="BB14" i="47"/>
  <c r="J141" i="47" s="1"/>
  <c r="BB5" i="47"/>
  <c r="J135" i="47" s="1"/>
  <c r="BK38" i="47"/>
  <c r="S109" i="47" s="1"/>
  <c r="G96" i="47" s="1"/>
  <c r="CE37" i="47"/>
  <c r="P118" i="47" s="1"/>
  <c r="CE40" i="47"/>
  <c r="V118" i="47" s="1"/>
  <c r="BV34" i="47"/>
  <c r="CP34" i="47"/>
  <c r="CC39" i="47"/>
  <c r="T116" i="47" s="1"/>
  <c r="CA38" i="47"/>
  <c r="R114" i="47" s="1"/>
  <c r="CV27" i="47"/>
  <c r="CK37" i="47" s="1" a="1"/>
  <c r="CK37" i="47" s="1"/>
  <c r="G48" i="47" s="1"/>
  <c r="CX22" i="47"/>
  <c r="CX3" i="47"/>
  <c r="BZ38" i="47"/>
  <c r="R113" i="47" s="1"/>
  <c r="K97" i="47" s="1"/>
  <c r="BZ36" i="47"/>
  <c r="CT4" i="47"/>
  <c r="CI37" i="47" s="1" a="1"/>
  <c r="CI37" i="47" s="1"/>
  <c r="G46" i="47" s="1"/>
  <c r="BB3" i="47"/>
  <c r="J133" i="47" s="1"/>
  <c r="BL38" i="47"/>
  <c r="S110" i="47" s="1"/>
  <c r="H96" i="47" s="1"/>
  <c r="CY36" i="47"/>
  <c r="CY39" i="47" s="1"/>
  <c r="CA40" i="47"/>
  <c r="V114" i="47" s="1"/>
  <c r="BB28" i="47"/>
  <c r="J155" i="47" s="1"/>
  <c r="DA4" i="47"/>
  <c r="DA34" i="47" s="1"/>
  <c r="DA37" i="47" s="1"/>
  <c r="DA38" i="47" s="1"/>
  <c r="CE38" i="47"/>
  <c r="R118" i="47" s="1"/>
  <c r="CE36" i="47"/>
  <c r="BJ38" i="47"/>
  <c r="S108" i="47" s="1"/>
  <c r="F96" i="47" s="1"/>
  <c r="BJ36" i="47"/>
  <c r="CG36" i="47" a="1"/>
  <c r="CG36" i="47" s="1"/>
  <c r="K44" i="47" s="1"/>
  <c r="H135" i="47"/>
  <c r="BA27" i="47"/>
  <c r="AY3" i="47"/>
  <c r="I154" i="47"/>
  <c r="I134" i="47"/>
  <c r="CA36" i="47"/>
  <c r="AY21" i="47"/>
  <c r="CP35" i="47" a="1"/>
  <c r="CP35" i="47" s="1"/>
  <c r="C53" i="47" s="1"/>
  <c r="BA22" i="46"/>
  <c r="H149" i="46"/>
  <c r="CT36" i="46"/>
  <c r="CT39" i="46" s="1"/>
  <c r="CW13" i="46"/>
  <c r="BZ39" i="46"/>
  <c r="T113" i="46" s="1"/>
  <c r="K99" i="46" s="1"/>
  <c r="BZ38" i="46"/>
  <c r="R113" i="46" s="1"/>
  <c r="K97" i="46" s="1"/>
  <c r="BZ36" i="46"/>
  <c r="BZ34" i="46"/>
  <c r="BS34" i="46"/>
  <c r="BS35" i="46"/>
  <c r="CS36" i="46"/>
  <c r="CS39" i="46" s="1"/>
  <c r="BB28" i="46"/>
  <c r="J155" i="46" s="1"/>
  <c r="BV36" i="46"/>
  <c r="CS5" i="46"/>
  <c r="CS35" i="46" s="1"/>
  <c r="BB27" i="46"/>
  <c r="J154" i="46" s="1"/>
  <c r="CK35" i="46" a="1"/>
  <c r="CK35" i="46" s="1"/>
  <c r="C48" i="46" s="1"/>
  <c r="CV3" i="46"/>
  <c r="CK36" i="46" a="1"/>
  <c r="CK36" i="46" s="1"/>
  <c r="K48" i="46" s="1"/>
  <c r="O37" i="46"/>
  <c r="BQ37" i="46"/>
  <c r="Q115" i="46" s="1"/>
  <c r="N37" i="46"/>
  <c r="BP37" i="46"/>
  <c r="Q114" i="46" s="1"/>
  <c r="M37" i="46"/>
  <c r="BO37" i="46"/>
  <c r="Q113" i="46" s="1"/>
  <c r="K102" i="46" s="1"/>
  <c r="CR3" i="46"/>
  <c r="CR36" i="46"/>
  <c r="CR39" i="46" s="1"/>
  <c r="BK38" i="46"/>
  <c r="S109" i="46" s="1"/>
  <c r="G96" i="46" s="1"/>
  <c r="BK36" i="46"/>
  <c r="AA37" i="46"/>
  <c r="BB15" i="46"/>
  <c r="J142" i="46" s="1"/>
  <c r="BJ38" i="46"/>
  <c r="S108" i="46" s="1"/>
  <c r="F96" i="46" s="1"/>
  <c r="Z37" i="46"/>
  <c r="K37" i="46"/>
  <c r="BM37" i="46"/>
  <c r="Q111" i="46" s="1"/>
  <c r="I102" i="46" s="1"/>
  <c r="BM40" i="46"/>
  <c r="W111" i="46" s="1"/>
  <c r="I100" i="46" s="1"/>
  <c r="BB22" i="46"/>
  <c r="J149" i="46" s="1"/>
  <c r="BW39" i="46"/>
  <c r="T110" i="46" s="1"/>
  <c r="H99" i="46" s="1"/>
  <c r="AZ39" i="46"/>
  <c r="H67" i="46" s="1"/>
  <c r="BA39" i="46"/>
  <c r="H68" i="46" s="1"/>
  <c r="CZ7" i="46"/>
  <c r="BB5" i="46"/>
  <c r="J135" i="46" s="1"/>
  <c r="CD38" i="46"/>
  <c r="R117" i="46" s="1"/>
  <c r="AZ46" i="46"/>
  <c r="BA46" i="46"/>
  <c r="BB20" i="46"/>
  <c r="J147" i="46" s="1"/>
  <c r="AX39" i="46"/>
  <c r="H65" i="46" s="1"/>
  <c r="CW29" i="46"/>
  <c r="CW28" i="46"/>
  <c r="CT15" i="46"/>
  <c r="CT35" i="46" s="1"/>
  <c r="CV13" i="46"/>
  <c r="BY39" i="46"/>
  <c r="T112" i="46" s="1"/>
  <c r="J99" i="46" s="1"/>
  <c r="BY36" i="46"/>
  <c r="BY34" i="46"/>
  <c r="CN34" i="46"/>
  <c r="CN36" i="46" a="1"/>
  <c r="CN36" i="46" s="1"/>
  <c r="K51" i="46" s="1"/>
  <c r="CN35" i="46" a="1"/>
  <c r="CN35" i="46" s="1"/>
  <c r="C51" i="46" s="1"/>
  <c r="CY3" i="46"/>
  <c r="BR34" i="46"/>
  <c r="BR35" i="46"/>
  <c r="BO34" i="46"/>
  <c r="R37" i="46"/>
  <c r="CL34" i="46"/>
  <c r="CL35" i="46" a="1"/>
  <c r="CL35" i="46" s="1"/>
  <c r="C49" i="46" s="1"/>
  <c r="CL36" i="46" a="1"/>
  <c r="CL36" i="46" s="1"/>
  <c r="K49" i="46" s="1"/>
  <c r="CW3" i="46"/>
  <c r="CU18" i="46"/>
  <c r="BN40" i="46"/>
  <c r="W112" i="46" s="1"/>
  <c r="J100" i="46" s="1"/>
  <c r="L37" i="46"/>
  <c r="BN37" i="46"/>
  <c r="Q112" i="46" s="1"/>
  <c r="J102" i="46" s="1"/>
  <c r="DA7" i="46"/>
  <c r="CE36" i="46"/>
  <c r="CE39" i="46"/>
  <c r="T118" i="46" s="1"/>
  <c r="Y37" i="46"/>
  <c r="AY31" i="46"/>
  <c r="AY28" i="46"/>
  <c r="I155" i="46"/>
  <c r="J37" i="46"/>
  <c r="BL37" i="46"/>
  <c r="Q110" i="46" s="1"/>
  <c r="H102" i="46" s="1"/>
  <c r="BL40" i="46"/>
  <c r="W110" i="46" s="1"/>
  <c r="H100" i="46" s="1"/>
  <c r="BV39" i="46"/>
  <c r="T109" i="46" s="1"/>
  <c r="G99" i="46" s="1"/>
  <c r="BW36" i="46"/>
  <c r="BW35" i="46"/>
  <c r="BW34" i="46"/>
  <c r="CC38" i="46"/>
  <c r="R116" i="46" s="1"/>
  <c r="CV33" i="46"/>
  <c r="CX10" i="46"/>
  <c r="DA9" i="46"/>
  <c r="BB3" i="46"/>
  <c r="J133" i="46" s="1"/>
  <c r="CW22" i="46"/>
  <c r="CB34" i="46"/>
  <c r="R36" i="46"/>
  <c r="CM34" i="46"/>
  <c r="CX3" i="46"/>
  <c r="CM36" i="46" a="1"/>
  <c r="CM36" i="46" s="1"/>
  <c r="K50" i="46" s="1"/>
  <c r="CM35" i="46" a="1"/>
  <c r="CM35" i="46" s="1"/>
  <c r="C50" i="46" s="1"/>
  <c r="AE37" i="46"/>
  <c r="CI36" i="46" a="1"/>
  <c r="CI36" i="46" s="1"/>
  <c r="K46" i="46" s="1"/>
  <c r="AD37" i="46"/>
  <c r="BJ35" i="46"/>
  <c r="CZ19" i="46"/>
  <c r="BY40" i="46"/>
  <c r="V112" i="46" s="1"/>
  <c r="J101" i="46" s="1"/>
  <c r="DA14" i="46"/>
  <c r="BX38" i="46"/>
  <c r="R111" i="46" s="1"/>
  <c r="I97" i="46" s="1"/>
  <c r="CC37" i="46"/>
  <c r="P116" i="46" s="1"/>
  <c r="CK34" i="46"/>
  <c r="BB33" i="46"/>
  <c r="J160" i="46" s="1"/>
  <c r="CE37" i="46"/>
  <c r="P118" i="46" s="1"/>
  <c r="BJ37" i="46"/>
  <c r="Q108" i="46" s="1"/>
  <c r="F102" i="46" s="1"/>
  <c r="CP34" i="46"/>
  <c r="DA4" i="46"/>
  <c r="BT34" i="46"/>
  <c r="BT35" i="46"/>
  <c r="H152" i="46"/>
  <c r="BB21" i="46"/>
  <c r="J148" i="46" s="1"/>
  <c r="CX29" i="46"/>
  <c r="CY19" i="46"/>
  <c r="CA38" i="46"/>
  <c r="R114" i="46" s="1"/>
  <c r="CA36" i="46"/>
  <c r="BT39" i="46"/>
  <c r="U118" i="46" s="1"/>
  <c r="CB37" i="46"/>
  <c r="P115" i="46" s="1"/>
  <c r="CJ34" i="46"/>
  <c r="CD40" i="46"/>
  <c r="V117" i="46" s="1"/>
  <c r="BA18" i="46"/>
  <c r="AX45" i="46" s="1"/>
  <c r="CH35" i="46" a="1"/>
  <c r="CH35" i="46" s="1"/>
  <c r="C45" i="46" s="1"/>
  <c r="CJ35" i="46" a="1"/>
  <c r="CJ35" i="46" s="1"/>
  <c r="C47" i="46" s="1"/>
  <c r="CP36" i="46" a="1"/>
  <c r="CP36" i="46" s="1"/>
  <c r="K53" i="46" s="1"/>
  <c r="CG36" i="46" a="1"/>
  <c r="CG36" i="46" s="1"/>
  <c r="K44" i="46" s="1"/>
  <c r="BY35" i="46"/>
  <c r="CR33" i="46"/>
  <c r="BQ34" i="46"/>
  <c r="BQ35" i="46"/>
  <c r="BS36" i="46"/>
  <c r="BR36" i="46"/>
  <c r="BR37" i="46"/>
  <c r="Q116" i="46" s="1"/>
  <c r="P37" i="46"/>
  <c r="CW6" i="46"/>
  <c r="CY5" i="46"/>
  <c r="BY38" i="46"/>
  <c r="R112" i="46" s="1"/>
  <c r="J97" i="46" s="1"/>
  <c r="I37" i="46"/>
  <c r="CA37" i="46"/>
  <c r="P114" i="46" s="1"/>
  <c r="CY36" i="46"/>
  <c r="CY39" i="46" s="1"/>
  <c r="CI34" i="46"/>
  <c r="AX46" i="46"/>
  <c r="BB14" i="46"/>
  <c r="J141" i="46" s="1"/>
  <c r="BA8" i="46"/>
  <c r="CO36" i="46" a="1"/>
  <c r="CO36" i="46" s="1"/>
  <c r="K52" i="46" s="1"/>
  <c r="CO35" i="46" a="1"/>
  <c r="CO35" i="46" s="1"/>
  <c r="C52" i="46" s="1"/>
  <c r="CO34" i="46"/>
  <c r="CZ3" i="46"/>
  <c r="CH36" i="46" a="1"/>
  <c r="CH36" i="46" s="1"/>
  <c r="K45" i="46" s="1"/>
  <c r="DA19" i="46"/>
  <c r="CP37" i="46" s="1" a="1"/>
  <c r="CP37" i="46" s="1"/>
  <c r="G53" i="46" s="1"/>
  <c r="CU35" i="46"/>
  <c r="CU34" i="46"/>
  <c r="CU37" i="46" s="1"/>
  <c r="CU38" i="46" s="1"/>
  <c r="CW32" i="46"/>
  <c r="BM38" i="46"/>
  <c r="S111" i="46" s="1"/>
  <c r="I96" i="46" s="1"/>
  <c r="AC37" i="46"/>
  <c r="CV32" i="46"/>
  <c r="BL38" i="46"/>
  <c r="S110" i="46" s="1"/>
  <c r="H96" i="46" s="1"/>
  <c r="BB29" i="46"/>
  <c r="J156" i="46" s="1"/>
  <c r="CG35" i="46" a="1"/>
  <c r="CG35" i="46" s="1"/>
  <c r="C44" i="46" s="1"/>
  <c r="BT40" i="46"/>
  <c r="W118" i="46" s="1"/>
  <c r="BZ37" i="46"/>
  <c r="P113" i="46" s="1"/>
  <c r="K103" i="46" s="1"/>
  <c r="CX36" i="46"/>
  <c r="CX39" i="46" s="1"/>
  <c r="CH34" i="46"/>
  <c r="BB13" i="46"/>
  <c r="J140" i="46" s="1"/>
  <c r="CD39" i="46"/>
  <c r="T117" i="46" s="1"/>
  <c r="AY45" i="46"/>
  <c r="CI35" i="46" a="1"/>
  <c r="CI35" i="46" s="1"/>
  <c r="C46" i="46" s="1"/>
  <c r="CJ37" i="46" a="1"/>
  <c r="CJ37" i="46" s="1"/>
  <c r="G47" i="46" s="1"/>
  <c r="CU36" i="46"/>
  <c r="CU39" i="46" s="1"/>
  <c r="BZ35" i="46"/>
  <c r="BX34" i="46"/>
  <c r="BX36" i="46"/>
  <c r="BX35" i="46"/>
  <c r="BP34" i="46"/>
  <c r="BP35" i="46"/>
  <c r="Q37" i="46"/>
  <c r="BS37" i="46"/>
  <c r="Q117" i="46" s="1"/>
  <c r="BO35" i="46"/>
  <c r="DA5" i="46"/>
  <c r="BN35" i="46"/>
  <c r="BN38" i="46"/>
  <c r="S112" i="46" s="1"/>
  <c r="J96" i="46" s="1"/>
  <c r="BQ36" i="46"/>
  <c r="CT34" i="46"/>
  <c r="CJ36" i="46" a="1"/>
  <c r="CJ36" i="46" s="1"/>
  <c r="K47" i="46" s="1"/>
  <c r="BV35" i="46"/>
  <c r="BV34" i="46"/>
  <c r="CB38" i="46"/>
  <c r="R115" i="46" s="1"/>
  <c r="BS40" i="46"/>
  <c r="W117" i="46" s="1"/>
  <c r="BS38" i="46"/>
  <c r="S117" i="46" s="1"/>
  <c r="CW36" i="46"/>
  <c r="CW39" i="46" s="1"/>
  <c r="CG34" i="46"/>
  <c r="CC39" i="46"/>
  <c r="T116" i="46" s="1"/>
  <c r="BB4" i="46"/>
  <c r="J134" i="46" s="1"/>
  <c r="BJ36" i="46"/>
  <c r="AY39" i="46"/>
  <c r="H66" i="46" s="1"/>
  <c r="CD36" i="46"/>
  <c r="BK40" i="46"/>
  <c r="W109" i="46" s="1"/>
  <c r="G100" i="46" s="1"/>
  <c r="CC36" i="46"/>
  <c r="AY46" i="46"/>
  <c r="CE40" i="46"/>
  <c r="V118" i="46" s="1"/>
  <c r="BJ40" i="46"/>
  <c r="W108" i="46" s="1"/>
  <c r="F100" i="46" s="1"/>
  <c r="CE38" i="46"/>
  <c r="R118" i="46" s="1"/>
  <c r="CB36" i="46"/>
  <c r="AY3" i="46"/>
  <c r="BA4" i="46"/>
  <c r="BK37" i="46"/>
  <c r="Q109" i="46" s="1"/>
  <c r="G102" i="46" s="1"/>
  <c r="BA45" i="46"/>
  <c r="CP35" i="46" a="1"/>
  <c r="CP35" i="46" s="1"/>
  <c r="C53" i="46" s="1"/>
  <c r="BK36" i="45"/>
  <c r="BN39" i="45"/>
  <c r="U112" i="45" s="1"/>
  <c r="J98" i="45" s="1"/>
  <c r="CT13" i="45"/>
  <c r="CI34" i="45"/>
  <c r="CT36" i="45"/>
  <c r="CT39" i="45" s="1"/>
  <c r="CI36" i="45" a="1"/>
  <c r="CI36" i="45" s="1"/>
  <c r="K46" i="45" s="1"/>
  <c r="BK39" i="45"/>
  <c r="U109" i="45" s="1"/>
  <c r="G98" i="45" s="1"/>
  <c r="H37" i="45"/>
  <c r="BJ39" i="45"/>
  <c r="U108" i="45" s="1"/>
  <c r="F98" i="45" s="1"/>
  <c r="AY44" i="45"/>
  <c r="CE38" i="45"/>
  <c r="R118" i="45" s="1"/>
  <c r="CE36" i="45"/>
  <c r="CE35" i="45"/>
  <c r="DA3" i="45"/>
  <c r="CE34" i="45"/>
  <c r="BJ38" i="45"/>
  <c r="S108" i="45" s="1"/>
  <c r="F96" i="45" s="1"/>
  <c r="BJ35" i="45"/>
  <c r="BJ34" i="45"/>
  <c r="CY36" i="45"/>
  <c r="CY39" i="45" s="1"/>
  <c r="AH37" i="45"/>
  <c r="DA33" i="45"/>
  <c r="CA35" i="45"/>
  <c r="CA34" i="45"/>
  <c r="BB23" i="45"/>
  <c r="J150" i="45" s="1"/>
  <c r="H139" i="45"/>
  <c r="BA12" i="45"/>
  <c r="R37" i="45"/>
  <c r="CT18" i="45"/>
  <c r="BZ39" i="45"/>
  <c r="T113" i="45" s="1"/>
  <c r="K99" i="45" s="1"/>
  <c r="CV12" i="45"/>
  <c r="CK37" i="45" s="1" a="1"/>
  <c r="CK37" i="45" s="1"/>
  <c r="G48" i="45" s="1"/>
  <c r="CC34" i="45"/>
  <c r="H143" i="45"/>
  <c r="BA16" i="45"/>
  <c r="BV35" i="45"/>
  <c r="BV34" i="45"/>
  <c r="BV38" i="45"/>
  <c r="R109" i="45" s="1"/>
  <c r="G97" i="45" s="1"/>
  <c r="BV36" i="45"/>
  <c r="BS37" i="45"/>
  <c r="Q117" i="45" s="1"/>
  <c r="BS40" i="45"/>
  <c r="W117" i="45" s="1"/>
  <c r="CR6" i="45"/>
  <c r="CB34" i="45"/>
  <c r="CB35" i="45"/>
  <c r="BA44" i="45"/>
  <c r="CZ33" i="45"/>
  <c r="AG37" i="45"/>
  <c r="Y37" i="45"/>
  <c r="CW7" i="45"/>
  <c r="AZ44" i="45"/>
  <c r="CJ36" i="45" a="1"/>
  <c r="CJ36" i="45" s="1"/>
  <c r="K47" i="45" s="1"/>
  <c r="CU36" i="45"/>
  <c r="CU39" i="45" s="1"/>
  <c r="CJ34" i="45"/>
  <c r="CU5" i="45"/>
  <c r="DA4" i="45"/>
  <c r="CP34" i="45"/>
  <c r="DA36" i="45"/>
  <c r="DA39" i="45" s="1"/>
  <c r="BT34" i="45"/>
  <c r="BT35" i="45"/>
  <c r="BT38" i="45"/>
  <c r="S118" i="45" s="1"/>
  <c r="BT36" i="45"/>
  <c r="CX7" i="45"/>
  <c r="CS35" i="45"/>
  <c r="CH37" i="45" a="1"/>
  <c r="CH37" i="45" s="1"/>
  <c r="G45" i="45" s="1"/>
  <c r="CC37" i="45"/>
  <c r="P116" i="45" s="1"/>
  <c r="CD38" i="45"/>
  <c r="R117" i="45" s="1"/>
  <c r="CD36" i="45"/>
  <c r="CD34" i="45"/>
  <c r="CD35" i="45"/>
  <c r="CZ3" i="45"/>
  <c r="BR40" i="45"/>
  <c r="W116" i="45" s="1"/>
  <c r="BR37" i="45"/>
  <c r="Q116" i="45" s="1"/>
  <c r="CI37" i="45" a="1"/>
  <c r="CI37" i="45" s="1"/>
  <c r="G46" i="45" s="1"/>
  <c r="BT37" i="45"/>
  <c r="Q118" i="45" s="1"/>
  <c r="Q37" i="45"/>
  <c r="DA17" i="45"/>
  <c r="CA39" i="45"/>
  <c r="T114" i="45" s="1"/>
  <c r="CW12" i="45"/>
  <c r="BW35" i="45"/>
  <c r="BM39" i="45"/>
  <c r="U111" i="45" s="1"/>
  <c r="I98" i="45" s="1"/>
  <c r="BR36" i="45"/>
  <c r="BY39" i="45"/>
  <c r="T112" i="45" s="1"/>
  <c r="J99" i="45" s="1"/>
  <c r="CT7" i="45"/>
  <c r="CA38" i="45"/>
  <c r="R114" i="45" s="1"/>
  <c r="AF37" i="45"/>
  <c r="BB20" i="45"/>
  <c r="J147" i="45" s="1"/>
  <c r="BX38" i="45"/>
  <c r="R111" i="45" s="1"/>
  <c r="I97" i="45" s="1"/>
  <c r="AC37" i="45"/>
  <c r="BZ35" i="45"/>
  <c r="CG34" i="45"/>
  <c r="BP37" i="45"/>
  <c r="Q114" i="45" s="1"/>
  <c r="N37" i="45"/>
  <c r="BB14" i="45"/>
  <c r="J141" i="45" s="1"/>
  <c r="BY36" i="45"/>
  <c r="CP36" i="45" a="1"/>
  <c r="CP36" i="45" s="1"/>
  <c r="K53" i="45" s="1"/>
  <c r="BW38" i="45"/>
  <c r="R110" i="45" s="1"/>
  <c r="H97" i="45" s="1"/>
  <c r="AB37" i="45"/>
  <c r="BS36" i="45"/>
  <c r="R36" i="45"/>
  <c r="BY35" i="45"/>
  <c r="BA31" i="45"/>
  <c r="M37" i="45"/>
  <c r="BO37" i="45"/>
  <c r="Q113" i="45" s="1"/>
  <c r="K102" i="45" s="1"/>
  <c r="BX36" i="45"/>
  <c r="BX34" i="45"/>
  <c r="CO36" i="45" a="1"/>
  <c r="CO36" i="45" s="1"/>
  <c r="K52" i="45" s="1"/>
  <c r="CO35" i="45" a="1"/>
  <c r="CO35" i="45" s="1"/>
  <c r="C52" i="45" s="1"/>
  <c r="CO34" i="45"/>
  <c r="BS34" i="45"/>
  <c r="BS35" i="45"/>
  <c r="CJ35" i="45" a="1"/>
  <c r="CJ35" i="45" s="1"/>
  <c r="C47" i="45" s="1"/>
  <c r="CR27" i="45"/>
  <c r="CG37" i="45" s="1" a="1"/>
  <c r="CG37" i="45" s="1"/>
  <c r="G44" i="45" s="1"/>
  <c r="CK36" i="45" a="1"/>
  <c r="CK36" i="45" s="1"/>
  <c r="K48" i="45" s="1"/>
  <c r="CK34" i="45"/>
  <c r="BA22" i="45"/>
  <c r="H149" i="45"/>
  <c r="AE37" i="45"/>
  <c r="L37" i="45"/>
  <c r="BN37" i="45"/>
  <c r="Q112" i="45" s="1"/>
  <c r="J102" i="45" s="1"/>
  <c r="CU12" i="45"/>
  <c r="CN34" i="45"/>
  <c r="CN36" i="45" a="1"/>
  <c r="CN36" i="45" s="1"/>
  <c r="K51" i="45" s="1"/>
  <c r="CN35" i="45" a="1"/>
  <c r="CN35" i="45" s="1"/>
  <c r="C51" i="45" s="1"/>
  <c r="BR34" i="45"/>
  <c r="BR35" i="45"/>
  <c r="CD37" i="45"/>
  <c r="P117" i="45" s="1"/>
  <c r="Z37" i="45"/>
  <c r="K37" i="45"/>
  <c r="BM37" i="45"/>
  <c r="Q111" i="45" s="1"/>
  <c r="I102" i="45" s="1"/>
  <c r="CX3" i="45"/>
  <c r="CM34" i="45"/>
  <c r="CM35" i="45" a="1"/>
  <c r="CM35" i="45" s="1"/>
  <c r="C50" i="45" s="1"/>
  <c r="CM36" i="45" a="1"/>
  <c r="CM36" i="45" s="1"/>
  <c r="K50" i="45" s="1"/>
  <c r="BQ34" i="45"/>
  <c r="BQ35" i="45"/>
  <c r="CK35" i="45" a="1"/>
  <c r="CK35" i="45" s="1"/>
  <c r="C48" i="45" s="1"/>
  <c r="BB15" i="45"/>
  <c r="J142" i="45" s="1"/>
  <c r="CC38" i="45"/>
  <c r="R116" i="45" s="1"/>
  <c r="CC36" i="45"/>
  <c r="CY17" i="45"/>
  <c r="BB4" i="45"/>
  <c r="J134" i="45" s="1"/>
  <c r="CC35" i="45"/>
  <c r="CY30" i="45"/>
  <c r="BP36" i="45"/>
  <c r="BM35" i="45"/>
  <c r="BB29" i="45"/>
  <c r="J156" i="45" s="1"/>
  <c r="BL40" i="45"/>
  <c r="W110" i="45" s="1"/>
  <c r="H100" i="45" s="1"/>
  <c r="J37" i="45"/>
  <c r="BL37" i="45"/>
  <c r="Q110" i="45" s="1"/>
  <c r="H102" i="45" s="1"/>
  <c r="CL34" i="45"/>
  <c r="CW3" i="45"/>
  <c r="BP34" i="45"/>
  <c r="BP35" i="45"/>
  <c r="BW39" i="45"/>
  <c r="T110" i="45" s="1"/>
  <c r="H99" i="45" s="1"/>
  <c r="CU7" i="45"/>
  <c r="CB38" i="45"/>
  <c r="R115" i="45" s="1"/>
  <c r="BB27" i="45"/>
  <c r="J154" i="45" s="1"/>
  <c r="CR36" i="45"/>
  <c r="CR39" i="45" s="1"/>
  <c r="CH34" i="45"/>
  <c r="CI35" i="45" a="1"/>
  <c r="CI35" i="45" s="1"/>
  <c r="C46" i="45" s="1"/>
  <c r="AA37" i="45"/>
  <c r="BR38" i="45"/>
  <c r="S116" i="45" s="1"/>
  <c r="CB37" i="45"/>
  <c r="P115" i="45" s="1"/>
  <c r="BO36" i="45"/>
  <c r="BL35" i="45"/>
  <c r="I37" i="45"/>
  <c r="BK37" i="45"/>
  <c r="Q109" i="45" s="1"/>
  <c r="G102" i="45" s="1"/>
  <c r="BK40" i="45"/>
  <c r="W109" i="45" s="1"/>
  <c r="G100" i="45" s="1"/>
  <c r="BO35" i="45"/>
  <c r="CL35" i="45" a="1"/>
  <c r="CL35" i="45" s="1"/>
  <c r="C49" i="45" s="1"/>
  <c r="CV29" i="45"/>
  <c r="CV35" i="45" s="1"/>
  <c r="BV39" i="45"/>
  <c r="T109" i="45" s="1"/>
  <c r="G99" i="45" s="1"/>
  <c r="CZ9" i="45"/>
  <c r="CL36" i="45" a="1"/>
  <c r="CL36" i="45" s="1"/>
  <c r="K49" i="45" s="1"/>
  <c r="DA29" i="45"/>
  <c r="CW14" i="45"/>
  <c r="CY3" i="45"/>
  <c r="BQ38" i="45"/>
  <c r="S115" i="45" s="1"/>
  <c r="CA37" i="45"/>
  <c r="P114" i="45" s="1"/>
  <c r="BN36" i="45"/>
  <c r="BK35" i="45"/>
  <c r="CE37" i="45"/>
  <c r="P118" i="45" s="1"/>
  <c r="CE40" i="45"/>
  <c r="V118" i="45" s="1"/>
  <c r="BJ37" i="45"/>
  <c r="Q108" i="45" s="1"/>
  <c r="F102" i="45" s="1"/>
  <c r="BJ40" i="45"/>
  <c r="W108" i="45" s="1"/>
  <c r="F100" i="45" s="1"/>
  <c r="BN35" i="45"/>
  <c r="CU19" i="45"/>
  <c r="BT39" i="45"/>
  <c r="U118" i="45" s="1"/>
  <c r="DA9" i="45"/>
  <c r="P37" i="45"/>
  <c r="CU21" i="45"/>
  <c r="CJ37" i="45" s="1" a="1"/>
  <c r="CJ37" i="45" s="1"/>
  <c r="G47" i="45" s="1"/>
  <c r="AD37" i="45"/>
  <c r="BZ37" i="45"/>
  <c r="P113" i="45" s="1"/>
  <c r="K103" i="45" s="1"/>
  <c r="BY34" i="45"/>
  <c r="CD40" i="45"/>
  <c r="V117" i="45" s="1"/>
  <c r="CG36" i="45" a="1"/>
  <c r="CG36" i="45" s="1"/>
  <c r="K44" i="45" s="1"/>
  <c r="BB28" i="45"/>
  <c r="J155" i="45" s="1"/>
  <c r="BB21" i="45"/>
  <c r="J148" i="45" s="1"/>
  <c r="CS36" i="45"/>
  <c r="CS39" i="45" s="1"/>
  <c r="CT29" i="45"/>
  <c r="CH35" i="45" a="1"/>
  <c r="CH35" i="45" s="1"/>
  <c r="C45" i="45" s="1"/>
  <c r="O37" i="45"/>
  <c r="BQ37" i="45"/>
  <c r="Q115" i="45" s="1"/>
  <c r="BZ38" i="45"/>
  <c r="R113" i="45" s="1"/>
  <c r="K97" i="45" s="1"/>
  <c r="BZ36" i="45"/>
  <c r="BY37" i="45"/>
  <c r="P112" i="45" s="1"/>
  <c r="J103" i="45" s="1"/>
  <c r="BO34" i="45"/>
  <c r="CC40" i="45"/>
  <c r="V116" i="45" s="1"/>
  <c r="BB22" i="45"/>
  <c r="J149" i="45" s="1"/>
  <c r="BB5" i="45"/>
  <c r="J135" i="45" s="1"/>
  <c r="CS34" i="45"/>
  <c r="BL38" i="45"/>
  <c r="S110" i="45" s="1"/>
  <c r="H96" i="45" s="1"/>
  <c r="CW29" i="45"/>
  <c r="BX39" i="45"/>
  <c r="T111" i="45" s="1"/>
  <c r="I99" i="45" s="1"/>
  <c r="CG35" i="45" a="1"/>
  <c r="CG35" i="45" s="1"/>
  <c r="C44" i="45" s="1"/>
  <c r="BN38" i="45"/>
  <c r="S112" i="45" s="1"/>
  <c r="J96" i="45" s="1"/>
  <c r="CZ36" i="45"/>
  <c r="CZ39" i="45" s="1"/>
  <c r="BA42" i="45"/>
  <c r="I164" i="45" s="1"/>
  <c r="AX40" i="45"/>
  <c r="J65" i="45" s="1"/>
  <c r="AY40" i="45"/>
  <c r="J66" i="45" s="1"/>
  <c r="AZ40" i="45"/>
  <c r="J67" i="45" s="1"/>
  <c r="BA40" i="45"/>
  <c r="J68" i="45" s="1"/>
  <c r="CB39" i="45"/>
  <c r="T115" i="45" s="1"/>
  <c r="BW36" i="45"/>
  <c r="BW34" i="45"/>
  <c r="BK38" i="45"/>
  <c r="S109" i="45" s="1"/>
  <c r="G96" i="45" s="1"/>
  <c r="CH36" i="45" a="1"/>
  <c r="CH36" i="45" s="1"/>
  <c r="K45" i="45" s="1"/>
  <c r="CB36" i="45"/>
  <c r="BA27" i="45"/>
  <c r="AY3" i="45"/>
  <c r="I154" i="45"/>
  <c r="CA36" i="45"/>
  <c r="BA21" i="45"/>
  <c r="AY21" i="45"/>
  <c r="AX39" i="45" s="1"/>
  <c r="H65" i="45" s="1"/>
  <c r="CP35" i="45" a="1"/>
  <c r="CP35" i="45" s="1"/>
  <c r="C53" i="45" s="1"/>
  <c r="BL38" i="20"/>
  <c r="BL37" i="20"/>
  <c r="CT36" i="48" l="1"/>
  <c r="CT39" i="48" s="1"/>
  <c r="K41" i="48" s="1"/>
  <c r="CR36" i="48"/>
  <c r="CR39" i="48" s="1"/>
  <c r="I41" i="48" s="1"/>
  <c r="CG36" i="48" a="1"/>
  <c r="CG36" i="48" s="1"/>
  <c r="K44" i="48" s="1"/>
  <c r="CG34" i="48"/>
  <c r="CS36" i="48"/>
  <c r="CS39" i="48" s="1"/>
  <c r="J41" i="48" s="1"/>
  <c r="CG35" i="48" a="1"/>
  <c r="CG35" i="48" s="1"/>
  <c r="C44" i="48" s="1"/>
  <c r="CT31" i="48"/>
  <c r="CI37" i="48" s="1" a="1"/>
  <c r="CI37" i="48" s="1"/>
  <c r="G46" i="48" s="1"/>
  <c r="CI34" i="48"/>
  <c r="CI35" i="48" a="1"/>
  <c r="CI35" i="48" s="1"/>
  <c r="C46" i="48" s="1"/>
  <c r="CI36" i="48" a="1"/>
  <c r="CI36" i="48" s="1"/>
  <c r="K46" i="48" s="1"/>
  <c r="BA44" i="48"/>
  <c r="AZ44" i="48"/>
  <c r="AY44" i="48"/>
  <c r="CS35" i="48"/>
  <c r="CK37" i="48" a="1"/>
  <c r="CK37" i="48" s="1"/>
  <c r="G48" i="48" s="1"/>
  <c r="CS34" i="48"/>
  <c r="J38" i="48" s="1"/>
  <c r="CH37" i="48" a="1"/>
  <c r="CH37" i="48" s="1"/>
  <c r="G45" i="48" s="1"/>
  <c r="AX45" i="48"/>
  <c r="AX47" i="48" s="1"/>
  <c r="H161" i="48" s="1"/>
  <c r="CR35" i="48"/>
  <c r="CJ37" i="48" a="1"/>
  <c r="CJ37" i="48" s="1"/>
  <c r="G47" i="48" s="1"/>
  <c r="CG37" i="48" a="1"/>
  <c r="CG37" i="48" s="1"/>
  <c r="G44" i="48" s="1"/>
  <c r="D62" i="50"/>
  <c r="AZ34" i="50"/>
  <c r="AZ45" i="50"/>
  <c r="CN37" i="49" a="1"/>
  <c r="CN37" i="49" s="1"/>
  <c r="G51" i="49" s="1"/>
  <c r="CY35" i="49"/>
  <c r="CY34" i="49"/>
  <c r="CR34" i="50"/>
  <c r="CG37" i="50" a="1"/>
  <c r="CG37" i="50" s="1"/>
  <c r="G44" i="50" s="1"/>
  <c r="CR35" i="50"/>
  <c r="CO37" i="50" a="1"/>
  <c r="CO37" i="50" s="1"/>
  <c r="G52" i="50" s="1"/>
  <c r="DA34" i="50"/>
  <c r="DA37" i="50" s="1"/>
  <c r="DA38" i="50" s="1"/>
  <c r="N39" i="50"/>
  <c r="N38" i="50"/>
  <c r="R38" i="49"/>
  <c r="R39" i="49"/>
  <c r="R38" i="50"/>
  <c r="R39" i="50"/>
  <c r="DA35" i="50"/>
  <c r="CT35" i="50"/>
  <c r="CT34" i="50"/>
  <c r="CT37" i="50" s="1"/>
  <c r="CT38" i="50" s="1"/>
  <c r="BA41" i="49"/>
  <c r="D68" i="49" s="1"/>
  <c r="AX38" i="49"/>
  <c r="BA38" i="49"/>
  <c r="F68" i="49" s="1"/>
  <c r="AY38" i="49"/>
  <c r="AZ38" i="49"/>
  <c r="J38" i="50"/>
  <c r="J39" i="50"/>
  <c r="AY39" i="49"/>
  <c r="H66" i="49" s="1"/>
  <c r="AZ39" i="49"/>
  <c r="H67" i="49" s="1"/>
  <c r="BA39" i="49"/>
  <c r="H68" i="49" s="1"/>
  <c r="AX39" i="49"/>
  <c r="H65" i="49" s="1"/>
  <c r="AY47" i="49"/>
  <c r="H162" i="49" s="1"/>
  <c r="CZ35" i="50"/>
  <c r="CZ37" i="50" s="1"/>
  <c r="CZ38" i="50" s="1"/>
  <c r="BA42" i="49"/>
  <c r="I164" i="49" s="1"/>
  <c r="AX40" i="49"/>
  <c r="J65" i="49" s="1"/>
  <c r="AY40" i="49"/>
  <c r="J66" i="49" s="1"/>
  <c r="BA40" i="49"/>
  <c r="J68" i="49" s="1"/>
  <c r="AZ40" i="49"/>
  <c r="J67" i="49" s="1"/>
  <c r="AX40" i="50"/>
  <c r="J65" i="50" s="1"/>
  <c r="AY40" i="50"/>
  <c r="J66" i="50" s="1"/>
  <c r="BA40" i="50"/>
  <c r="J68" i="50" s="1"/>
  <c r="AZ40" i="50"/>
  <c r="J67" i="50" s="1"/>
  <c r="O39" i="50"/>
  <c r="O38" i="50"/>
  <c r="BA46" i="50"/>
  <c r="CT35" i="49"/>
  <c r="CI37" i="49" a="1"/>
  <c r="CI37" i="49" s="1"/>
  <c r="G46" i="49" s="1"/>
  <c r="CT34" i="49"/>
  <c r="CT37" i="49" s="1"/>
  <c r="CT38" i="49" s="1"/>
  <c r="Q38" i="49"/>
  <c r="Q39" i="49"/>
  <c r="AY45" i="50"/>
  <c r="AY47" i="50" s="1"/>
  <c r="H162" i="50" s="1"/>
  <c r="F66" i="50"/>
  <c r="AY41" i="50"/>
  <c r="Q39" i="50"/>
  <c r="Q38" i="50"/>
  <c r="O38" i="49"/>
  <c r="O39" i="49"/>
  <c r="CJ37" i="50" a="1"/>
  <c r="CJ37" i="50" s="1"/>
  <c r="G47" i="50" s="1"/>
  <c r="CU34" i="50"/>
  <c r="CU37" i="50" s="1"/>
  <c r="CU38" i="50" s="1"/>
  <c r="CV37" i="50"/>
  <c r="CV38" i="50" s="1"/>
  <c r="CW35" i="49"/>
  <c r="CW34" i="49"/>
  <c r="CW37" i="49" s="1"/>
  <c r="CW38" i="49" s="1"/>
  <c r="CL37" i="49" a="1"/>
  <c r="CL37" i="49" s="1"/>
  <c r="G49" i="49" s="1"/>
  <c r="AZ45" i="49"/>
  <c r="AZ47" i="49" s="1"/>
  <c r="H163" i="49" s="1"/>
  <c r="K38" i="50"/>
  <c r="K39" i="50"/>
  <c r="CI37" i="50" a="1"/>
  <c r="CI37" i="50" s="1"/>
  <c r="G46" i="50" s="1"/>
  <c r="AZ46" i="50"/>
  <c r="AZ47" i="50" s="1"/>
  <c r="H163" i="50" s="1"/>
  <c r="I38" i="50"/>
  <c r="I39" i="50"/>
  <c r="F65" i="50"/>
  <c r="AX39" i="50"/>
  <c r="H65" i="50" s="1"/>
  <c r="AZ39" i="50"/>
  <c r="H67" i="50" s="1"/>
  <c r="BA39" i="50"/>
  <c r="H68" i="50" s="1"/>
  <c r="AY39" i="50"/>
  <c r="H66" i="50" s="1"/>
  <c r="CO37" i="49" a="1"/>
  <c r="CO37" i="49" s="1"/>
  <c r="G52" i="49" s="1"/>
  <c r="CZ34" i="49"/>
  <c r="CZ37" i="49" s="1"/>
  <c r="CZ38" i="49" s="1"/>
  <c r="CZ35" i="49"/>
  <c r="P38" i="49"/>
  <c r="P39" i="49"/>
  <c r="AZ38" i="50"/>
  <c r="CJ37" i="49" a="1"/>
  <c r="CJ37" i="49" s="1"/>
  <c r="G47" i="49" s="1"/>
  <c r="CU35" i="49"/>
  <c r="CU34" i="49"/>
  <c r="CU37" i="49" s="1"/>
  <c r="CU38" i="49" s="1"/>
  <c r="AX45" i="50"/>
  <c r="AX47" i="50" s="1"/>
  <c r="H161" i="50" s="1"/>
  <c r="CN37" i="50" a="1"/>
  <c r="CN37" i="50" s="1"/>
  <c r="G51" i="50" s="1"/>
  <c r="CY35" i="50"/>
  <c r="CY34" i="50"/>
  <c r="CY37" i="50" s="1"/>
  <c r="CY38" i="50" s="1"/>
  <c r="CS35" i="50"/>
  <c r="CS37" i="50" s="1"/>
  <c r="CS38" i="50" s="1"/>
  <c r="CS35" i="49"/>
  <c r="CS34" i="49"/>
  <c r="CS37" i="49" s="1"/>
  <c r="CS38" i="49" s="1"/>
  <c r="CH37" i="49" a="1"/>
  <c r="CH37" i="49" s="1"/>
  <c r="G45" i="49" s="1"/>
  <c r="CW35" i="50"/>
  <c r="CL37" i="50" a="1"/>
  <c r="CL37" i="50" s="1"/>
  <c r="G49" i="50" s="1"/>
  <c r="CW34" i="50"/>
  <c r="M39" i="50"/>
  <c r="M38" i="50"/>
  <c r="J39" i="49"/>
  <c r="J38" i="49"/>
  <c r="L38" i="50"/>
  <c r="L39" i="50"/>
  <c r="CP37" i="49" a="1"/>
  <c r="CP37" i="49" s="1"/>
  <c r="G53" i="49" s="1"/>
  <c r="DA34" i="49"/>
  <c r="DA35" i="49"/>
  <c r="CM37" i="50" a="1"/>
  <c r="CM37" i="50" s="1"/>
  <c r="G50" i="50" s="1"/>
  <c r="CX35" i="50"/>
  <c r="CX34" i="50"/>
  <c r="CX37" i="50" s="1"/>
  <c r="CX38" i="50" s="1"/>
  <c r="BA45" i="49"/>
  <c r="D62" i="49"/>
  <c r="AZ34" i="49"/>
  <c r="AX46" i="50"/>
  <c r="CR35" i="49"/>
  <c r="CR34" i="49"/>
  <c r="CR37" i="49" s="1"/>
  <c r="CR38" i="49" s="1"/>
  <c r="CG37" i="49" a="1"/>
  <c r="CG37" i="49" s="1"/>
  <c r="G44" i="49" s="1"/>
  <c r="CX35" i="49"/>
  <c r="CM37" i="49" a="1"/>
  <c r="CM37" i="49" s="1"/>
  <c r="G50" i="49" s="1"/>
  <c r="CX34" i="49"/>
  <c r="CK37" i="49" a="1"/>
  <c r="CK37" i="49" s="1"/>
  <c r="G48" i="49" s="1"/>
  <c r="CV35" i="49"/>
  <c r="CV34" i="49"/>
  <c r="I39" i="49"/>
  <c r="I38" i="49"/>
  <c r="AX46" i="49"/>
  <c r="AX47" i="49" s="1"/>
  <c r="H161" i="49" s="1"/>
  <c r="BA48" i="49"/>
  <c r="H164" i="49" s="1"/>
  <c r="AY46" i="49"/>
  <c r="AZ46" i="49"/>
  <c r="BA46" i="49"/>
  <c r="AY46" i="48"/>
  <c r="AX46" i="48"/>
  <c r="BA46" i="48"/>
  <c r="AZ46" i="48"/>
  <c r="BA48" i="48"/>
  <c r="H164" i="48" s="1"/>
  <c r="AY45" i="48"/>
  <c r="AY47" i="48" s="1"/>
  <c r="H162" i="48" s="1"/>
  <c r="I39" i="48"/>
  <c r="I38" i="48"/>
  <c r="AZ45" i="48"/>
  <c r="CR34" i="48"/>
  <c r="J39" i="48"/>
  <c r="CV34" i="48"/>
  <c r="AX34" i="48"/>
  <c r="BA45" i="48"/>
  <c r="Q39" i="48"/>
  <c r="Q38" i="48"/>
  <c r="CU34" i="48"/>
  <c r="CU35" i="48"/>
  <c r="K38" i="48"/>
  <c r="K39" i="48"/>
  <c r="DA35" i="48"/>
  <c r="CV35" i="48"/>
  <c r="N39" i="48"/>
  <c r="N38" i="48"/>
  <c r="DA37" i="48"/>
  <c r="DA38" i="48" s="1"/>
  <c r="AX38" i="48"/>
  <c r="AY38" i="48"/>
  <c r="AZ38" i="48"/>
  <c r="BA38" i="48"/>
  <c r="F68" i="48" s="1"/>
  <c r="BA41" i="48"/>
  <c r="D68" i="48" s="1"/>
  <c r="L38" i="48"/>
  <c r="L39" i="48"/>
  <c r="AX39" i="48"/>
  <c r="H65" i="48" s="1"/>
  <c r="AZ39" i="48"/>
  <c r="H67" i="48" s="1"/>
  <c r="AY39" i="48"/>
  <c r="H66" i="48" s="1"/>
  <c r="BA39" i="48"/>
  <c r="H68" i="48" s="1"/>
  <c r="R38" i="48"/>
  <c r="R39" i="48"/>
  <c r="AX40" i="48"/>
  <c r="J65" i="48" s="1"/>
  <c r="AY40" i="48"/>
  <c r="J66" i="48" s="1"/>
  <c r="AZ40" i="48"/>
  <c r="J67" i="48" s="1"/>
  <c r="BA40" i="48"/>
  <c r="J68" i="48" s="1"/>
  <c r="CO37" i="48" a="1"/>
  <c r="CO37" i="48" s="1"/>
  <c r="G52" i="48" s="1"/>
  <c r="CZ35" i="48"/>
  <c r="CZ34" i="48"/>
  <c r="CZ37" i="48" s="1"/>
  <c r="CZ38" i="48" s="1"/>
  <c r="O39" i="48"/>
  <c r="O38" i="48"/>
  <c r="CT34" i="48"/>
  <c r="CT35" i="48"/>
  <c r="M39" i="48"/>
  <c r="M38" i="48"/>
  <c r="CN37" i="48" a="1"/>
  <c r="CN37" i="48" s="1"/>
  <c r="G51" i="48" s="1"/>
  <c r="CY35" i="48"/>
  <c r="CY34" i="48"/>
  <c r="CY37" i="48" s="1"/>
  <c r="CY38" i="48" s="1"/>
  <c r="CW35" i="48"/>
  <c r="CL37" i="48" a="1"/>
  <c r="CL37" i="48" s="1"/>
  <c r="G49" i="48" s="1"/>
  <c r="CW34" i="48"/>
  <c r="P39" i="48"/>
  <c r="P38" i="48"/>
  <c r="AX40" i="47"/>
  <c r="J65" i="47" s="1"/>
  <c r="P39" i="47"/>
  <c r="P38" i="47"/>
  <c r="CN37" i="47" a="1"/>
  <c r="CN37" i="47" s="1"/>
  <c r="G51" i="47" s="1"/>
  <c r="CY35" i="47"/>
  <c r="CY34" i="47"/>
  <c r="CY37" i="47" s="1"/>
  <c r="CY38" i="47" s="1"/>
  <c r="AY46" i="47"/>
  <c r="AX46" i="47"/>
  <c r="AX47" i="47" s="1"/>
  <c r="H161" i="47" s="1"/>
  <c r="BA46" i="47"/>
  <c r="AZ46" i="47"/>
  <c r="BA48" i="47"/>
  <c r="H164" i="47" s="1"/>
  <c r="R38" i="47"/>
  <c r="R39" i="47"/>
  <c r="CR35" i="47"/>
  <c r="CR37" i="47" s="1"/>
  <c r="CR38" i="47" s="1"/>
  <c r="CS34" i="47"/>
  <c r="CS37" i="47" s="1"/>
  <c r="CS38" i="47" s="1"/>
  <c r="AX34" i="47"/>
  <c r="AZ40" i="47"/>
  <c r="J67" i="47" s="1"/>
  <c r="Q39" i="47"/>
  <c r="Q38" i="47"/>
  <c r="CO37" i="47" a="1"/>
  <c r="CO37" i="47" s="1"/>
  <c r="G52" i="47" s="1"/>
  <c r="CZ35" i="47"/>
  <c r="CZ34" i="47"/>
  <c r="M39" i="47"/>
  <c r="M38" i="47"/>
  <c r="AY47" i="47"/>
  <c r="H162" i="47" s="1"/>
  <c r="AX39" i="47"/>
  <c r="H65" i="47" s="1"/>
  <c r="AZ39" i="47"/>
  <c r="H67" i="47" s="1"/>
  <c r="AY39" i="47"/>
  <c r="H66" i="47" s="1"/>
  <c r="BA39" i="47"/>
  <c r="H68" i="47" s="1"/>
  <c r="J39" i="47"/>
  <c r="J38" i="47"/>
  <c r="BA45" i="47"/>
  <c r="BA40" i="47"/>
  <c r="J68" i="47" s="1"/>
  <c r="CX35" i="47"/>
  <c r="CM37" i="47" a="1"/>
  <c r="CM37" i="47" s="1"/>
  <c r="G50" i="47" s="1"/>
  <c r="CX34" i="47"/>
  <c r="CX37" i="47" s="1"/>
  <c r="CX38" i="47" s="1"/>
  <c r="AZ45" i="47"/>
  <c r="AZ47" i="47" s="1"/>
  <c r="H163" i="47" s="1"/>
  <c r="CW35" i="47"/>
  <c r="CL37" i="47" a="1"/>
  <c r="CL37" i="47" s="1"/>
  <c r="G49" i="47" s="1"/>
  <c r="CW34" i="47"/>
  <c r="AX38" i="47"/>
  <c r="AY38" i="47"/>
  <c r="AZ38" i="47"/>
  <c r="BA38" i="47"/>
  <c r="F68" i="47" s="1"/>
  <c r="BA41" i="47"/>
  <c r="D68" i="47" s="1"/>
  <c r="L39" i="47"/>
  <c r="L38" i="47"/>
  <c r="CU37" i="47"/>
  <c r="CU38" i="47" s="1"/>
  <c r="CT34" i="47"/>
  <c r="CT35" i="47"/>
  <c r="O39" i="47"/>
  <c r="O38" i="47"/>
  <c r="K39" i="47"/>
  <c r="K38" i="47"/>
  <c r="N39" i="47"/>
  <c r="N38" i="47"/>
  <c r="CG37" i="47" a="1"/>
  <c r="CG37" i="47" s="1"/>
  <c r="G44" i="47" s="1"/>
  <c r="CS35" i="47"/>
  <c r="I39" i="47"/>
  <c r="I38" i="47"/>
  <c r="K38" i="46"/>
  <c r="K39" i="46"/>
  <c r="L38" i="46"/>
  <c r="L39" i="46"/>
  <c r="CH37" i="46" a="1"/>
  <c r="CH37" i="46" s="1"/>
  <c r="G45" i="46" s="1"/>
  <c r="M39" i="46"/>
  <c r="M38" i="46"/>
  <c r="DA34" i="46"/>
  <c r="Q39" i="46"/>
  <c r="Q38" i="46"/>
  <c r="I39" i="46"/>
  <c r="I38" i="46"/>
  <c r="CX35" i="46"/>
  <c r="CM37" i="46" a="1"/>
  <c r="CM37" i="46" s="1"/>
  <c r="G50" i="46" s="1"/>
  <c r="CX34" i="46"/>
  <c r="CX37" i="46" s="1"/>
  <c r="CX38" i="46" s="1"/>
  <c r="CW35" i="46"/>
  <c r="CL37" i="46" a="1"/>
  <c r="CL37" i="46" s="1"/>
  <c r="G49" i="46" s="1"/>
  <c r="CW34" i="46"/>
  <c r="CW37" i="46" s="1"/>
  <c r="CW38" i="46" s="1"/>
  <c r="CS34" i="46"/>
  <c r="CS37" i="46" s="1"/>
  <c r="CS38" i="46" s="1"/>
  <c r="R38" i="46"/>
  <c r="R39" i="46"/>
  <c r="N39" i="46"/>
  <c r="N38" i="46"/>
  <c r="AZ44" i="46"/>
  <c r="AX44" i="46"/>
  <c r="AX47" i="46" s="1"/>
  <c r="H161" i="46" s="1"/>
  <c r="AY44" i="46"/>
  <c r="AY47" i="46" s="1"/>
  <c r="H162" i="46" s="1"/>
  <c r="BA44" i="46"/>
  <c r="CO37" i="46" a="1"/>
  <c r="CO37" i="46" s="1"/>
  <c r="G52" i="46" s="1"/>
  <c r="CZ35" i="46"/>
  <c r="CZ34" i="46"/>
  <c r="CZ37" i="46" s="1"/>
  <c r="CZ38" i="46" s="1"/>
  <c r="AX38" i="46"/>
  <c r="AY38" i="46"/>
  <c r="AZ38" i="46"/>
  <c r="BA38" i="46"/>
  <c r="F68" i="46" s="1"/>
  <c r="BA41" i="46"/>
  <c r="D68" i="46" s="1"/>
  <c r="CR34" i="46"/>
  <c r="CR35" i="46"/>
  <c r="CG37" i="46" a="1"/>
  <c r="CG37" i="46" s="1"/>
  <c r="G44" i="46" s="1"/>
  <c r="CI37" i="46" a="1"/>
  <c r="CI37" i="46" s="1"/>
  <c r="G46" i="46" s="1"/>
  <c r="AZ45" i="46"/>
  <c r="O39" i="46"/>
  <c r="O38" i="46"/>
  <c r="AX40" i="46"/>
  <c r="J65" i="46" s="1"/>
  <c r="AY40" i="46"/>
  <c r="J66" i="46" s="1"/>
  <c r="AZ40" i="46"/>
  <c r="J67" i="46" s="1"/>
  <c r="BA40" i="46"/>
  <c r="J68" i="46" s="1"/>
  <c r="P39" i="46"/>
  <c r="P38" i="46"/>
  <c r="CT37" i="46"/>
  <c r="CT38" i="46" s="1"/>
  <c r="DA35" i="46"/>
  <c r="J39" i="46"/>
  <c r="J38" i="46"/>
  <c r="CN37" i="46" a="1"/>
  <c r="CN37" i="46" s="1"/>
  <c r="G51" i="46" s="1"/>
  <c r="CY35" i="46"/>
  <c r="CY34" i="46"/>
  <c r="CY37" i="46" s="1"/>
  <c r="CY38" i="46" s="1"/>
  <c r="CV35" i="46"/>
  <c r="CK37" i="46" a="1"/>
  <c r="CK37" i="46" s="1"/>
  <c r="G48" i="46" s="1"/>
  <c r="CV34" i="46"/>
  <c r="CV37" i="46" s="1"/>
  <c r="CV38" i="46" s="1"/>
  <c r="AX34" i="46"/>
  <c r="K39" i="45"/>
  <c r="K38" i="45"/>
  <c r="CR35" i="45"/>
  <c r="AX34" i="45"/>
  <c r="J39" i="45"/>
  <c r="J38" i="45"/>
  <c r="I38" i="45"/>
  <c r="I39" i="45"/>
  <c r="CT35" i="45"/>
  <c r="M39" i="45"/>
  <c r="M38" i="45"/>
  <c r="BA39" i="45"/>
  <c r="H68" i="45" s="1"/>
  <c r="R38" i="45"/>
  <c r="R39" i="45"/>
  <c r="P39" i="45"/>
  <c r="P38" i="45"/>
  <c r="CR34" i="45"/>
  <c r="CR37" i="45" s="1"/>
  <c r="CR38" i="45" s="1"/>
  <c r="CO37" i="45" a="1"/>
  <c r="CO37" i="45" s="1"/>
  <c r="G52" i="45" s="1"/>
  <c r="CZ35" i="45"/>
  <c r="CZ34" i="45"/>
  <c r="CZ37" i="45" s="1"/>
  <c r="CZ38" i="45" s="1"/>
  <c r="AZ39" i="45"/>
  <c r="H67" i="45" s="1"/>
  <c r="AZ45" i="45"/>
  <c r="AZ47" i="45" s="1"/>
  <c r="H163" i="45" s="1"/>
  <c r="BA45" i="45"/>
  <c r="AX45" i="45"/>
  <c r="AX47" i="45" s="1"/>
  <c r="H161" i="45" s="1"/>
  <c r="AY45" i="45"/>
  <c r="CT34" i="45"/>
  <c r="CN37" i="45" a="1"/>
  <c r="CN37" i="45" s="1"/>
  <c r="G51" i="45" s="1"/>
  <c r="CY35" i="45"/>
  <c r="CY34" i="45"/>
  <c r="CY37" i="45" s="1"/>
  <c r="CY38" i="45" s="1"/>
  <c r="L38" i="45"/>
  <c r="L39" i="45"/>
  <c r="AY39" i="45"/>
  <c r="H66" i="45" s="1"/>
  <c r="CP37" i="45" a="1"/>
  <c r="CP37" i="45" s="1"/>
  <c r="G53" i="45" s="1"/>
  <c r="DA35" i="45"/>
  <c r="DA34" i="45"/>
  <c r="DA37" i="45" s="1"/>
  <c r="DA38" i="45" s="1"/>
  <c r="O39" i="45"/>
  <c r="O38" i="45"/>
  <c r="N39" i="45"/>
  <c r="N38" i="45"/>
  <c r="CU34" i="45"/>
  <c r="CU35" i="45"/>
  <c r="CV34" i="45"/>
  <c r="CV37" i="45" s="1"/>
  <c r="CV38" i="45" s="1"/>
  <c r="AX38" i="45"/>
  <c r="AY38" i="45"/>
  <c r="AZ38" i="45"/>
  <c r="BA38" i="45"/>
  <c r="F68" i="45" s="1"/>
  <c r="BA41" i="45"/>
  <c r="D68" i="45" s="1"/>
  <c r="CS37" i="45"/>
  <c r="CS38" i="45" s="1"/>
  <c r="Q39" i="45"/>
  <c r="Q38" i="45"/>
  <c r="CW35" i="45"/>
  <c r="CL37" i="45" a="1"/>
  <c r="CL37" i="45" s="1"/>
  <c r="G49" i="45" s="1"/>
  <c r="CW34" i="45"/>
  <c r="CW37" i="45" s="1"/>
  <c r="CW38" i="45" s="1"/>
  <c r="CX35" i="45"/>
  <c r="CM37" i="45" a="1"/>
  <c r="CM37" i="45" s="1"/>
  <c r="G50" i="45" s="1"/>
  <c r="CX34" i="45"/>
  <c r="CX37" i="45" s="1"/>
  <c r="CX38" i="45" s="1"/>
  <c r="AZ46" i="45"/>
  <c r="AY46" i="45"/>
  <c r="AY47" i="45" s="1"/>
  <c r="H162" i="45" s="1"/>
  <c r="AX46" i="45"/>
  <c r="BA48" i="45"/>
  <c r="H164" i="45" s="1"/>
  <c r="BA46" i="45"/>
  <c r="CV37" i="48" l="1"/>
  <c r="CV38" i="48" s="1"/>
  <c r="CR37" i="48"/>
  <c r="CR38" i="48" s="1"/>
  <c r="AZ47" i="48"/>
  <c r="H163" i="48" s="1"/>
  <c r="CS37" i="48"/>
  <c r="CS38" i="48" s="1"/>
  <c r="AX41" i="50"/>
  <c r="CV37" i="49"/>
  <c r="CV38" i="49" s="1"/>
  <c r="AY41" i="49"/>
  <c r="F66" i="49"/>
  <c r="CY37" i="49"/>
  <c r="CY38" i="49" s="1"/>
  <c r="CR37" i="50"/>
  <c r="CR38" i="50" s="1"/>
  <c r="F67" i="49"/>
  <c r="AZ41" i="49"/>
  <c r="AX41" i="49"/>
  <c r="F65" i="49"/>
  <c r="CX37" i="49"/>
  <c r="CX38" i="49" s="1"/>
  <c r="D66" i="50"/>
  <c r="I162" i="50"/>
  <c r="DA37" i="49"/>
  <c r="DA38" i="49" s="1"/>
  <c r="F67" i="50"/>
  <c r="AZ41" i="50"/>
  <c r="CW37" i="50"/>
  <c r="CW38" i="50" s="1"/>
  <c r="CU37" i="48"/>
  <c r="CU38" i="48" s="1"/>
  <c r="F66" i="48"/>
  <c r="AY41" i="48"/>
  <c r="AX41" i="48"/>
  <c r="F65" i="48"/>
  <c r="CT37" i="48"/>
  <c r="CT38" i="48" s="1"/>
  <c r="F67" i="48"/>
  <c r="AZ41" i="48"/>
  <c r="AZ34" i="48"/>
  <c r="D62" i="48"/>
  <c r="CW37" i="48"/>
  <c r="CW38" i="48" s="1"/>
  <c r="AZ34" i="47"/>
  <c r="D62" i="47"/>
  <c r="F67" i="47"/>
  <c r="AZ41" i="47"/>
  <c r="CT37" i="47"/>
  <c r="CT38" i="47" s="1"/>
  <c r="F66" i="47"/>
  <c r="AY41" i="47"/>
  <c r="CZ37" i="47"/>
  <c r="CZ38" i="47" s="1"/>
  <c r="AX41" i="47"/>
  <c r="F65" i="47"/>
  <c r="CW37" i="47"/>
  <c r="CW38" i="47" s="1"/>
  <c r="CR37" i="46"/>
  <c r="CR38" i="46" s="1"/>
  <c r="AY41" i="46"/>
  <c r="F66" i="46"/>
  <c r="F65" i="46"/>
  <c r="AX41" i="46"/>
  <c r="DA37" i="46"/>
  <c r="DA38" i="46" s="1"/>
  <c r="D62" i="46"/>
  <c r="AZ34" i="46"/>
  <c r="F67" i="46"/>
  <c r="AZ41" i="46"/>
  <c r="AZ47" i="46"/>
  <c r="H163" i="46" s="1"/>
  <c r="F67" i="45"/>
  <c r="AZ41" i="45"/>
  <c r="AY41" i="45"/>
  <c r="F66" i="45"/>
  <c r="CT37" i="45"/>
  <c r="CT38" i="45" s="1"/>
  <c r="F65" i="45"/>
  <c r="AX41" i="45"/>
  <c r="D62" i="45"/>
  <c r="AZ34" i="45"/>
  <c r="CU37" i="45"/>
  <c r="CU38" i="45" s="1"/>
  <c r="D65" i="49" l="1"/>
  <c r="I161" i="49"/>
  <c r="D67" i="49"/>
  <c r="I163" i="49"/>
  <c r="I162" i="49"/>
  <c r="D66" i="49"/>
  <c r="D67" i="50"/>
  <c r="I163" i="50"/>
  <c r="D65" i="50"/>
  <c r="I161" i="50"/>
  <c r="D67" i="48"/>
  <c r="I163" i="48"/>
  <c r="D66" i="48"/>
  <c r="I162" i="48"/>
  <c r="D65" i="48"/>
  <c r="I161" i="48"/>
  <c r="D65" i="47"/>
  <c r="I161" i="47"/>
  <c r="D66" i="47"/>
  <c r="I162" i="47"/>
  <c r="D67" i="47"/>
  <c r="I163" i="47"/>
  <c r="D67" i="46"/>
  <c r="I163" i="46"/>
  <c r="D65" i="46"/>
  <c r="I161" i="46"/>
  <c r="I162" i="46"/>
  <c r="D66" i="46"/>
  <c r="I162" i="45"/>
  <c r="D66" i="45"/>
  <c r="I161" i="45"/>
  <c r="D65" i="45"/>
  <c r="I163" i="45"/>
  <c r="D67" i="45"/>
  <c r="BW3" i="20" l="1"/>
  <c r="BX3" i="20"/>
  <c r="BY3" i="20"/>
  <c r="BZ3" i="20"/>
  <c r="CA3" i="20"/>
  <c r="CB3" i="20"/>
  <c r="CC3" i="20"/>
  <c r="CD3" i="20"/>
  <c r="CE3" i="20"/>
  <c r="BW12" i="20"/>
  <c r="BX12" i="20"/>
  <c r="BY12" i="20"/>
  <c r="BZ12" i="20"/>
  <c r="CA12" i="20"/>
  <c r="CB12" i="20"/>
  <c r="CC12" i="20"/>
  <c r="CD12" i="20"/>
  <c r="CE12" i="20"/>
  <c r="BW13" i="20"/>
  <c r="BX13" i="20"/>
  <c r="BY13" i="20"/>
  <c r="BZ13" i="20"/>
  <c r="CA13" i="20"/>
  <c r="CB13" i="20"/>
  <c r="CC13" i="20"/>
  <c r="CD13" i="20"/>
  <c r="CE13" i="20"/>
  <c r="BW14" i="20"/>
  <c r="BX14" i="20"/>
  <c r="BY14" i="20"/>
  <c r="BZ14" i="20"/>
  <c r="CA14" i="20"/>
  <c r="CB14" i="20"/>
  <c r="CC14" i="20"/>
  <c r="CD14" i="20"/>
  <c r="CE14" i="20"/>
  <c r="BW15" i="20"/>
  <c r="BX15" i="20"/>
  <c r="BY15" i="20"/>
  <c r="BZ15" i="20"/>
  <c r="CA15" i="20"/>
  <c r="CB15" i="20"/>
  <c r="CC15" i="20"/>
  <c r="CD15" i="20"/>
  <c r="CE15" i="20"/>
  <c r="BW16" i="20"/>
  <c r="BX16" i="20"/>
  <c r="BY16" i="20"/>
  <c r="BZ16" i="20"/>
  <c r="CA16" i="20"/>
  <c r="CB16" i="20"/>
  <c r="CC16" i="20"/>
  <c r="CD16" i="20"/>
  <c r="CE16" i="20"/>
  <c r="BW17" i="20"/>
  <c r="BX17" i="20"/>
  <c r="BY17" i="20"/>
  <c r="BZ17" i="20"/>
  <c r="CA17" i="20"/>
  <c r="CB17" i="20"/>
  <c r="CC17" i="20"/>
  <c r="CD17" i="20"/>
  <c r="CE17" i="20"/>
  <c r="BW18" i="20"/>
  <c r="BX18" i="20"/>
  <c r="BY18" i="20"/>
  <c r="BZ18" i="20"/>
  <c r="CA18" i="20"/>
  <c r="CB18" i="20"/>
  <c r="CC18" i="20"/>
  <c r="CD18" i="20"/>
  <c r="CE18" i="20"/>
  <c r="BW19" i="20"/>
  <c r="BX19" i="20"/>
  <c r="BY19" i="20"/>
  <c r="BZ19" i="20"/>
  <c r="CA19" i="20"/>
  <c r="CB19" i="20"/>
  <c r="CC19" i="20"/>
  <c r="CD19" i="20"/>
  <c r="CE19" i="20"/>
  <c r="BW20" i="20"/>
  <c r="BX20" i="20"/>
  <c r="BY20" i="20"/>
  <c r="BZ20" i="20"/>
  <c r="CA20" i="20"/>
  <c r="CB20" i="20"/>
  <c r="CC20" i="20"/>
  <c r="CD20" i="20"/>
  <c r="CE20" i="20"/>
  <c r="BW21" i="20"/>
  <c r="BX21" i="20"/>
  <c r="BY21" i="20"/>
  <c r="BZ21" i="20"/>
  <c r="CA21" i="20"/>
  <c r="CB21" i="20"/>
  <c r="CC21" i="20"/>
  <c r="CD21" i="20"/>
  <c r="CE21" i="20"/>
  <c r="BW22" i="20"/>
  <c r="BX22" i="20"/>
  <c r="BY22" i="20"/>
  <c r="BZ22" i="20"/>
  <c r="CA22" i="20"/>
  <c r="CB22" i="20"/>
  <c r="CC22" i="20"/>
  <c r="CD22" i="20"/>
  <c r="CE22" i="20"/>
  <c r="BW23" i="20"/>
  <c r="BX23" i="20"/>
  <c r="BY23" i="20"/>
  <c r="BZ23" i="20"/>
  <c r="CA23" i="20"/>
  <c r="CB23" i="20"/>
  <c r="CC23" i="20"/>
  <c r="CD23" i="20"/>
  <c r="CE23" i="20"/>
  <c r="BW24" i="20"/>
  <c r="BX24" i="20"/>
  <c r="BY24" i="20"/>
  <c r="BZ24" i="20"/>
  <c r="CA24" i="20"/>
  <c r="CB24" i="20"/>
  <c r="CC24" i="20"/>
  <c r="CD24" i="20"/>
  <c r="CE24" i="20"/>
  <c r="BW25" i="20"/>
  <c r="BX25" i="20"/>
  <c r="BY25" i="20"/>
  <c r="BZ25" i="20"/>
  <c r="CA25" i="20"/>
  <c r="CB25" i="20"/>
  <c r="CC25" i="20"/>
  <c r="CD25" i="20"/>
  <c r="CE25" i="20"/>
  <c r="BW26" i="20"/>
  <c r="BX26" i="20"/>
  <c r="BY26" i="20"/>
  <c r="BZ26" i="20"/>
  <c r="CA26" i="20"/>
  <c r="CB26" i="20"/>
  <c r="CC26" i="20"/>
  <c r="CD26" i="20"/>
  <c r="CE26" i="20"/>
  <c r="BW27" i="20"/>
  <c r="BX27" i="20"/>
  <c r="BY27" i="20"/>
  <c r="BZ27" i="20"/>
  <c r="CA27" i="20"/>
  <c r="CB27" i="20"/>
  <c r="CC27" i="20"/>
  <c r="CD27" i="20"/>
  <c r="CE27" i="20"/>
  <c r="BW28" i="20"/>
  <c r="BX28" i="20"/>
  <c r="BY28" i="20"/>
  <c r="BZ28" i="20"/>
  <c r="CA28" i="20"/>
  <c r="CB28" i="20"/>
  <c r="CC28" i="20"/>
  <c r="CD28" i="20"/>
  <c r="CE28" i="20"/>
  <c r="BW29" i="20"/>
  <c r="BX29" i="20"/>
  <c r="BY29" i="20"/>
  <c r="BZ29" i="20"/>
  <c r="CA29" i="20"/>
  <c r="CB29" i="20"/>
  <c r="CC29" i="20"/>
  <c r="CD29" i="20"/>
  <c r="CE29" i="20"/>
  <c r="BW30" i="20"/>
  <c r="BX30" i="20"/>
  <c r="BY30" i="20"/>
  <c r="BZ30" i="20"/>
  <c r="CA30" i="20"/>
  <c r="CB30" i="20"/>
  <c r="CC30" i="20"/>
  <c r="CD30" i="20"/>
  <c r="CE30" i="20"/>
  <c r="BW31" i="20"/>
  <c r="BX31" i="20"/>
  <c r="BY31" i="20"/>
  <c r="BZ31" i="20"/>
  <c r="CA31" i="20"/>
  <c r="CB31" i="20"/>
  <c r="CC31" i="20"/>
  <c r="CD31" i="20"/>
  <c r="CE31" i="20"/>
  <c r="BW32" i="20"/>
  <c r="BX32" i="20"/>
  <c r="BY32" i="20"/>
  <c r="BZ32" i="20"/>
  <c r="CA32" i="20"/>
  <c r="CB32" i="20"/>
  <c r="CC32" i="20"/>
  <c r="CD32" i="20"/>
  <c r="CE32" i="20"/>
  <c r="BW33" i="20"/>
  <c r="BX33" i="20"/>
  <c r="BY33" i="20"/>
  <c r="BZ33" i="20"/>
  <c r="CA33" i="20"/>
  <c r="CB33" i="20"/>
  <c r="CC33" i="20"/>
  <c r="CD33" i="20"/>
  <c r="CE33" i="20"/>
  <c r="BV12" i="20"/>
  <c r="BV13" i="20"/>
  <c r="BV14" i="20"/>
  <c r="BV15" i="20"/>
  <c r="BV16" i="20"/>
  <c r="BV17" i="20"/>
  <c r="BV18" i="20"/>
  <c r="BV19" i="20"/>
  <c r="BV20" i="20"/>
  <c r="BV21" i="20"/>
  <c r="BV22" i="20"/>
  <c r="BV23" i="20"/>
  <c r="BV24" i="20"/>
  <c r="BV25" i="20"/>
  <c r="BV26" i="20"/>
  <c r="BV27" i="20"/>
  <c r="BV28" i="20"/>
  <c r="BV29" i="20"/>
  <c r="BV30" i="20"/>
  <c r="BV31" i="20"/>
  <c r="BV32" i="20"/>
  <c r="BV33" i="20"/>
  <c r="BV3" i="20"/>
  <c r="BK3" i="20"/>
  <c r="BL3" i="20"/>
  <c r="BM3" i="20"/>
  <c r="BN3" i="20"/>
  <c r="BO3" i="20"/>
  <c r="BP3" i="20"/>
  <c r="BQ3" i="20"/>
  <c r="BR3" i="20"/>
  <c r="BS3" i="20"/>
  <c r="BT3" i="20"/>
  <c r="R36" i="20"/>
  <c r="BJ3" i="20"/>
  <c r="CI3" i="20"/>
  <c r="CJ3" i="20"/>
  <c r="CK3" i="20"/>
  <c r="CL3" i="20"/>
  <c r="CM3" i="20"/>
  <c r="CN3" i="20"/>
  <c r="CO3" i="20"/>
  <c r="CP3" i="20"/>
  <c r="CI4" i="20"/>
  <c r="CJ4" i="20"/>
  <c r="CK4" i="20"/>
  <c r="CL4" i="20"/>
  <c r="CM4" i="20"/>
  <c r="CN4" i="20"/>
  <c r="CO4" i="20"/>
  <c r="CP4" i="20"/>
  <c r="CI5" i="20"/>
  <c r="CJ5" i="20"/>
  <c r="CK5" i="20"/>
  <c r="CL5" i="20"/>
  <c r="CM5" i="20"/>
  <c r="CN5" i="20"/>
  <c r="CO5" i="20"/>
  <c r="CP5" i="20"/>
  <c r="CI6" i="20"/>
  <c r="CJ6" i="20"/>
  <c r="CK6" i="20"/>
  <c r="CL6" i="20"/>
  <c r="CM6" i="20"/>
  <c r="CN6" i="20"/>
  <c r="CO6" i="20"/>
  <c r="CP6" i="20"/>
  <c r="CI7" i="20"/>
  <c r="CJ7" i="20"/>
  <c r="CK7" i="20"/>
  <c r="CL7" i="20"/>
  <c r="CM7" i="20"/>
  <c r="CN7" i="20"/>
  <c r="CO7" i="20"/>
  <c r="CP7" i="20"/>
  <c r="CI8" i="20"/>
  <c r="CJ8" i="20"/>
  <c r="CK8" i="20"/>
  <c r="CL8" i="20"/>
  <c r="CM8" i="20"/>
  <c r="CN8" i="20"/>
  <c r="CO8" i="20"/>
  <c r="CP8" i="20"/>
  <c r="CI12" i="20"/>
  <c r="CJ12" i="20"/>
  <c r="CK12" i="20"/>
  <c r="CL12" i="20"/>
  <c r="CM12" i="20"/>
  <c r="CN12" i="20"/>
  <c r="CO12" i="20"/>
  <c r="CP12" i="20"/>
  <c r="CI13" i="20"/>
  <c r="CJ13" i="20"/>
  <c r="CK13" i="20"/>
  <c r="CL13" i="20"/>
  <c r="CM13" i="20"/>
  <c r="CN13" i="20"/>
  <c r="CO13" i="20"/>
  <c r="CP13" i="20"/>
  <c r="CI14" i="20"/>
  <c r="CJ14" i="20"/>
  <c r="CK14" i="20"/>
  <c r="CL14" i="20"/>
  <c r="CM14" i="20"/>
  <c r="CN14" i="20"/>
  <c r="CO14" i="20"/>
  <c r="CP14" i="20"/>
  <c r="CI15" i="20"/>
  <c r="CJ15" i="20"/>
  <c r="CK15" i="20"/>
  <c r="CL15" i="20"/>
  <c r="CM15" i="20"/>
  <c r="CN15" i="20"/>
  <c r="CO15" i="20"/>
  <c r="CP15" i="20"/>
  <c r="CI16" i="20"/>
  <c r="CJ16" i="20"/>
  <c r="CK16" i="20"/>
  <c r="CL16" i="20"/>
  <c r="CM16" i="20"/>
  <c r="CN16" i="20"/>
  <c r="CO16" i="20"/>
  <c r="CP16" i="20"/>
  <c r="CI17" i="20"/>
  <c r="CJ17" i="20"/>
  <c r="CK17" i="20"/>
  <c r="CL17" i="20"/>
  <c r="CM17" i="20"/>
  <c r="CN17" i="20"/>
  <c r="CO17" i="20"/>
  <c r="CP17" i="20"/>
  <c r="CI18" i="20"/>
  <c r="CJ18" i="20"/>
  <c r="CK18" i="20"/>
  <c r="CL18" i="20"/>
  <c r="CM18" i="20"/>
  <c r="CN18" i="20"/>
  <c r="CO18" i="20"/>
  <c r="CP18" i="20"/>
  <c r="CI19" i="20"/>
  <c r="CJ19" i="20"/>
  <c r="CK19" i="20"/>
  <c r="CL19" i="20"/>
  <c r="CM19" i="20"/>
  <c r="CN19" i="20"/>
  <c r="CO19" i="20"/>
  <c r="CP19" i="20"/>
  <c r="CI20" i="20"/>
  <c r="CJ20" i="20"/>
  <c r="CK20" i="20"/>
  <c r="CL20" i="20"/>
  <c r="CM20" i="20"/>
  <c r="CN20" i="20"/>
  <c r="CO20" i="20"/>
  <c r="CP20" i="20"/>
  <c r="CI21" i="20"/>
  <c r="CJ21" i="20"/>
  <c r="CK21" i="20"/>
  <c r="CL21" i="20"/>
  <c r="CM21" i="20"/>
  <c r="CN21" i="20"/>
  <c r="CO21" i="20"/>
  <c r="CP21" i="20"/>
  <c r="CI22" i="20"/>
  <c r="CJ22" i="20"/>
  <c r="CK22" i="20"/>
  <c r="CL22" i="20"/>
  <c r="CM22" i="20"/>
  <c r="CN22" i="20"/>
  <c r="CO22" i="20"/>
  <c r="CP22" i="20"/>
  <c r="CI23" i="20"/>
  <c r="CJ23" i="20"/>
  <c r="CK23" i="20"/>
  <c r="CL23" i="20"/>
  <c r="CM23" i="20"/>
  <c r="CN23" i="20"/>
  <c r="CO23" i="20"/>
  <c r="CP23" i="20"/>
  <c r="CI24" i="20"/>
  <c r="CJ24" i="20"/>
  <c r="CK24" i="20"/>
  <c r="CL24" i="20"/>
  <c r="CM24" i="20"/>
  <c r="CN24" i="20"/>
  <c r="CO24" i="20"/>
  <c r="CP24" i="20"/>
  <c r="CI25" i="20"/>
  <c r="CJ25" i="20"/>
  <c r="CK25" i="20"/>
  <c r="CL25" i="20"/>
  <c r="CM25" i="20"/>
  <c r="CN25" i="20"/>
  <c r="CO25" i="20"/>
  <c r="CP25" i="20"/>
  <c r="CI26" i="20"/>
  <c r="CJ26" i="20"/>
  <c r="CK26" i="20"/>
  <c r="CL26" i="20"/>
  <c r="CM26" i="20"/>
  <c r="CN26" i="20"/>
  <c r="CO26" i="20"/>
  <c r="CP26" i="20"/>
  <c r="CI27" i="20"/>
  <c r="CJ27" i="20"/>
  <c r="CK27" i="20"/>
  <c r="CL27" i="20"/>
  <c r="CM27" i="20"/>
  <c r="CN27" i="20"/>
  <c r="CO27" i="20"/>
  <c r="CP27" i="20"/>
  <c r="CI28" i="20"/>
  <c r="CJ28" i="20"/>
  <c r="CK28" i="20"/>
  <c r="CL28" i="20"/>
  <c r="CM28" i="20"/>
  <c r="CN28" i="20"/>
  <c r="CO28" i="20"/>
  <c r="CP28" i="20"/>
  <c r="CI29" i="20"/>
  <c r="CJ29" i="20"/>
  <c r="CK29" i="20"/>
  <c r="CL29" i="20"/>
  <c r="CM29" i="20"/>
  <c r="CN29" i="20"/>
  <c r="CO29" i="20"/>
  <c r="CP29" i="20"/>
  <c r="CI30" i="20"/>
  <c r="CJ30" i="20"/>
  <c r="CK30" i="20"/>
  <c r="CL30" i="20"/>
  <c r="CM30" i="20"/>
  <c r="CN30" i="20"/>
  <c r="CO30" i="20"/>
  <c r="CP30" i="20"/>
  <c r="CI31" i="20"/>
  <c r="CJ31" i="20"/>
  <c r="CK31" i="20"/>
  <c r="CL31" i="20"/>
  <c r="CM31" i="20"/>
  <c r="CN31" i="20"/>
  <c r="CO31" i="20"/>
  <c r="CP31" i="20"/>
  <c r="CI32" i="20"/>
  <c r="CJ32" i="20"/>
  <c r="CK32" i="20"/>
  <c r="CL32" i="20"/>
  <c r="CM32" i="20"/>
  <c r="CN32" i="20"/>
  <c r="CO32" i="20"/>
  <c r="CP32" i="20"/>
  <c r="CI33" i="20"/>
  <c r="CJ33" i="20"/>
  <c r="CK33" i="20"/>
  <c r="CL33" i="20"/>
  <c r="CM33" i="20"/>
  <c r="CN33" i="20"/>
  <c r="CO33" i="20"/>
  <c r="CP33" i="20"/>
  <c r="CH4" i="20"/>
  <c r="CH5" i="20"/>
  <c r="CH6" i="20"/>
  <c r="CH7" i="20"/>
  <c r="CH8" i="20"/>
  <c r="CH12" i="20"/>
  <c r="CH13" i="20"/>
  <c r="CH14" i="20"/>
  <c r="CH15" i="20"/>
  <c r="CH16" i="20"/>
  <c r="CH17" i="20"/>
  <c r="CH18" i="20"/>
  <c r="CH19" i="20"/>
  <c r="CH20" i="20"/>
  <c r="CH21" i="20"/>
  <c r="CH22" i="20"/>
  <c r="CH23" i="20"/>
  <c r="CH24" i="20"/>
  <c r="CH25" i="20"/>
  <c r="CH26" i="20"/>
  <c r="CH27" i="20"/>
  <c r="CH28" i="20"/>
  <c r="CH29" i="20"/>
  <c r="CH30" i="20"/>
  <c r="CH31" i="20"/>
  <c r="CH32" i="20"/>
  <c r="CH33" i="20"/>
  <c r="CH3" i="20"/>
  <c r="AT33" i="20"/>
  <c r="AS33" i="20"/>
  <c r="AR33" i="20"/>
  <c r="AQ33" i="20"/>
  <c r="AP33" i="20"/>
  <c r="AO33" i="20"/>
  <c r="AN33" i="20"/>
  <c r="AM33" i="20"/>
  <c r="AL33" i="20"/>
  <c r="AK33" i="20"/>
  <c r="AT32" i="20"/>
  <c r="AS32" i="20"/>
  <c r="AR32" i="20"/>
  <c r="AQ32" i="20"/>
  <c r="AP32" i="20"/>
  <c r="AO32" i="20"/>
  <c r="AN32" i="20"/>
  <c r="AM32" i="20"/>
  <c r="AL32" i="20"/>
  <c r="AK32" i="20"/>
  <c r="AT31" i="20"/>
  <c r="AS31" i="20"/>
  <c r="AR31" i="20"/>
  <c r="AQ31" i="20"/>
  <c r="AP31" i="20"/>
  <c r="AO31" i="20"/>
  <c r="AN31" i="20"/>
  <c r="AM31" i="20"/>
  <c r="AL31" i="20"/>
  <c r="AK31" i="20"/>
  <c r="AT30" i="20"/>
  <c r="AS30" i="20"/>
  <c r="AR30" i="20"/>
  <c r="AQ30" i="20"/>
  <c r="AP30" i="20"/>
  <c r="AO30" i="20"/>
  <c r="AN30" i="20"/>
  <c r="AM30" i="20"/>
  <c r="AL30" i="20"/>
  <c r="AK30" i="20"/>
  <c r="AT29" i="20"/>
  <c r="AS29" i="20"/>
  <c r="AR29" i="20"/>
  <c r="AQ29" i="20"/>
  <c r="AP29" i="20"/>
  <c r="AO29" i="20"/>
  <c r="AN29" i="20"/>
  <c r="AM29" i="20"/>
  <c r="AL29" i="20"/>
  <c r="AK29" i="20"/>
  <c r="AT28" i="20"/>
  <c r="AS28" i="20"/>
  <c r="AR28" i="20"/>
  <c r="AQ28" i="20"/>
  <c r="AP28" i="20"/>
  <c r="AO28" i="20"/>
  <c r="AN28" i="20"/>
  <c r="AM28" i="20"/>
  <c r="AL28" i="20"/>
  <c r="AK28" i="20"/>
  <c r="AT27" i="20"/>
  <c r="AS27" i="20"/>
  <c r="AR27" i="20"/>
  <c r="AQ27" i="20"/>
  <c r="AP27" i="20"/>
  <c r="AO27" i="20"/>
  <c r="AN27" i="20"/>
  <c r="AM27" i="20"/>
  <c r="AL27" i="20"/>
  <c r="AK27" i="20"/>
  <c r="AT26" i="20"/>
  <c r="AS26" i="20"/>
  <c r="AR26" i="20"/>
  <c r="AQ26" i="20"/>
  <c r="AP26" i="20"/>
  <c r="AO26" i="20"/>
  <c r="AN26" i="20"/>
  <c r="AM26" i="20"/>
  <c r="AL26" i="20"/>
  <c r="AK26" i="20"/>
  <c r="AT25" i="20"/>
  <c r="AS25" i="20"/>
  <c r="AR25" i="20"/>
  <c r="AQ25" i="20"/>
  <c r="AP25" i="20"/>
  <c r="AO25" i="20"/>
  <c r="AN25" i="20"/>
  <c r="AM25" i="20"/>
  <c r="AL25" i="20"/>
  <c r="AK25" i="20"/>
  <c r="AT24" i="20"/>
  <c r="AS24" i="20"/>
  <c r="AR24" i="20"/>
  <c r="AQ24" i="20"/>
  <c r="AP24" i="20"/>
  <c r="AO24" i="20"/>
  <c r="AN24" i="20"/>
  <c r="AM24" i="20"/>
  <c r="AL24" i="20"/>
  <c r="AK24" i="20"/>
  <c r="AT23" i="20"/>
  <c r="AS23" i="20"/>
  <c r="AR23" i="20"/>
  <c r="AQ23" i="20"/>
  <c r="AP23" i="20"/>
  <c r="AO23" i="20"/>
  <c r="AN23" i="20"/>
  <c r="AM23" i="20"/>
  <c r="AL23" i="20"/>
  <c r="AK23" i="20"/>
  <c r="AT22" i="20"/>
  <c r="AS22" i="20"/>
  <c r="AR22" i="20"/>
  <c r="AQ22" i="20"/>
  <c r="AP22" i="20"/>
  <c r="AO22" i="20"/>
  <c r="AN22" i="20"/>
  <c r="AM22" i="20"/>
  <c r="AL22" i="20"/>
  <c r="AK22" i="20"/>
  <c r="AT21" i="20"/>
  <c r="AS21" i="20"/>
  <c r="AR21" i="20"/>
  <c r="AQ21" i="20"/>
  <c r="AP21" i="20"/>
  <c r="AO21" i="20"/>
  <c r="AN21" i="20"/>
  <c r="AM21" i="20"/>
  <c r="AL21" i="20"/>
  <c r="AK21" i="20"/>
  <c r="AT20" i="20"/>
  <c r="AS20" i="20"/>
  <c r="AR20" i="20"/>
  <c r="AQ20" i="20"/>
  <c r="AP20" i="20"/>
  <c r="AO20" i="20"/>
  <c r="AN20" i="20"/>
  <c r="AM20" i="20"/>
  <c r="AL20" i="20"/>
  <c r="AK20" i="20"/>
  <c r="AT19" i="20"/>
  <c r="AS19" i="20"/>
  <c r="AR19" i="20"/>
  <c r="AQ19" i="20"/>
  <c r="AP19" i="20"/>
  <c r="AO19" i="20"/>
  <c r="AN19" i="20"/>
  <c r="AM19" i="20"/>
  <c r="AL19" i="20"/>
  <c r="AK19" i="20"/>
  <c r="AT18" i="20"/>
  <c r="AS18" i="20"/>
  <c r="AR18" i="20"/>
  <c r="AQ18" i="20"/>
  <c r="AP18" i="20"/>
  <c r="AO18" i="20"/>
  <c r="AN18" i="20"/>
  <c r="AM18" i="20"/>
  <c r="AL18" i="20"/>
  <c r="AK18" i="20"/>
  <c r="AT17" i="20"/>
  <c r="AS17" i="20"/>
  <c r="AR17" i="20"/>
  <c r="AQ17" i="20"/>
  <c r="AP17" i="20"/>
  <c r="AO17" i="20"/>
  <c r="AN17" i="20"/>
  <c r="AM17" i="20"/>
  <c r="AL17" i="20"/>
  <c r="AK17" i="20"/>
  <c r="AT16" i="20"/>
  <c r="AS16" i="20"/>
  <c r="AR16" i="20"/>
  <c r="AQ16" i="20"/>
  <c r="AP16" i="20"/>
  <c r="AO16" i="20"/>
  <c r="AN16" i="20"/>
  <c r="AM16" i="20"/>
  <c r="AL16" i="20"/>
  <c r="AK16" i="20"/>
  <c r="AT15" i="20"/>
  <c r="AS15" i="20"/>
  <c r="AR15" i="20"/>
  <c r="AQ15" i="20"/>
  <c r="AP15" i="20"/>
  <c r="AO15" i="20"/>
  <c r="AN15" i="20"/>
  <c r="AM15" i="20"/>
  <c r="AL15" i="20"/>
  <c r="AK15" i="20"/>
  <c r="AT14" i="20"/>
  <c r="AS14" i="20"/>
  <c r="AR14" i="20"/>
  <c r="AQ14" i="20"/>
  <c r="AP14" i="20"/>
  <c r="AO14" i="20"/>
  <c r="AN14" i="20"/>
  <c r="AM14" i="20"/>
  <c r="AL14" i="20"/>
  <c r="AK14" i="20"/>
  <c r="AT13" i="20"/>
  <c r="AS13" i="20"/>
  <c r="AR13" i="20"/>
  <c r="AQ13" i="20"/>
  <c r="AP13" i="20"/>
  <c r="AO13" i="20"/>
  <c r="AN13" i="20"/>
  <c r="AM13" i="20"/>
  <c r="AL13" i="20"/>
  <c r="AK13" i="20"/>
  <c r="AT12" i="20"/>
  <c r="AS12" i="20"/>
  <c r="AR12" i="20"/>
  <c r="AQ12" i="20"/>
  <c r="AP12" i="20"/>
  <c r="AO12" i="20"/>
  <c r="AN12" i="20"/>
  <c r="AM12" i="20"/>
  <c r="AL12" i="20"/>
  <c r="AK12" i="20"/>
  <c r="AT8" i="20"/>
  <c r="AS8" i="20"/>
  <c r="AR8" i="20"/>
  <c r="AQ8" i="20"/>
  <c r="AP8" i="20"/>
  <c r="AO8" i="20"/>
  <c r="AN8" i="20"/>
  <c r="AM8" i="20"/>
  <c r="AL8" i="20"/>
  <c r="AK8" i="20"/>
  <c r="AT7" i="20"/>
  <c r="AS7" i="20"/>
  <c r="AR7" i="20"/>
  <c r="AQ7" i="20"/>
  <c r="AP7" i="20"/>
  <c r="AO7" i="20"/>
  <c r="AN7" i="20"/>
  <c r="AM7" i="20"/>
  <c r="AL7" i="20"/>
  <c r="AK7" i="20"/>
  <c r="AT6" i="20"/>
  <c r="AS6" i="20"/>
  <c r="AR6" i="20"/>
  <c r="AQ6" i="20"/>
  <c r="AP6" i="20"/>
  <c r="AO6" i="20"/>
  <c r="AN6" i="20"/>
  <c r="AM6" i="20"/>
  <c r="AL6" i="20"/>
  <c r="AK6" i="20"/>
  <c r="AT5" i="20"/>
  <c r="AS5" i="20"/>
  <c r="AR5" i="20"/>
  <c r="AQ5" i="20"/>
  <c r="AP5" i="20"/>
  <c r="AO5" i="20"/>
  <c r="AN5" i="20"/>
  <c r="AM5" i="20"/>
  <c r="AL5" i="20"/>
  <c r="AK5" i="20"/>
  <c r="AT4" i="20"/>
  <c r="AS4" i="20"/>
  <c r="AR4" i="20"/>
  <c r="AQ4" i="20"/>
  <c r="AP4" i="20"/>
  <c r="AO4" i="20"/>
  <c r="AN4" i="20"/>
  <c r="AM4" i="20"/>
  <c r="AL4" i="20"/>
  <c r="AK4" i="20"/>
  <c r="AT3" i="20"/>
  <c r="AS3" i="20"/>
  <c r="AR3" i="20"/>
  <c r="AQ3" i="20"/>
  <c r="AP3" i="20"/>
  <c r="AO3" i="20"/>
  <c r="AN3" i="20"/>
  <c r="AM3" i="20"/>
  <c r="AL3" i="20"/>
  <c r="AK3" i="20"/>
  <c r="AH36" i="20"/>
  <c r="AH35" i="20"/>
  <c r="AH34" i="20"/>
  <c r="AG36" i="20"/>
  <c r="AG35" i="20"/>
  <c r="AG34" i="20"/>
  <c r="AF36" i="20"/>
  <c r="AF35" i="20"/>
  <c r="AF34" i="20"/>
  <c r="AE36" i="20"/>
  <c r="AE35" i="20"/>
  <c r="AE34" i="20"/>
  <c r="AD36" i="20"/>
  <c r="AD35" i="20"/>
  <c r="AD34" i="20"/>
  <c r="AC36" i="20"/>
  <c r="AC35" i="20"/>
  <c r="AC34" i="20"/>
  <c r="AB36" i="20"/>
  <c r="AB35" i="20"/>
  <c r="AB34" i="20"/>
  <c r="AA35" i="20"/>
  <c r="AA34" i="20"/>
  <c r="AA36" i="20"/>
  <c r="Z36" i="20"/>
  <c r="Z35" i="20"/>
  <c r="Z34" i="20"/>
  <c r="R34" i="20"/>
  <c r="Q36" i="20"/>
  <c r="Q35" i="20"/>
  <c r="Q34" i="20"/>
  <c r="P36" i="20"/>
  <c r="P35" i="20"/>
  <c r="P34" i="20"/>
  <c r="O36" i="20"/>
  <c r="O35" i="20"/>
  <c r="O34" i="20"/>
  <c r="N36" i="20"/>
  <c r="N35" i="20"/>
  <c r="N34" i="20"/>
  <c r="M36" i="20"/>
  <c r="M35" i="20"/>
  <c r="M34" i="20"/>
  <c r="L36" i="20"/>
  <c r="L35" i="20"/>
  <c r="L34" i="20"/>
  <c r="K36" i="20"/>
  <c r="K35" i="20"/>
  <c r="K34" i="20"/>
  <c r="J36" i="20"/>
  <c r="J35" i="20"/>
  <c r="J34" i="20"/>
  <c r="I36" i="20"/>
  <c r="I35" i="20"/>
  <c r="I34" i="20"/>
  <c r="R35" i="20"/>
  <c r="Q41" i="20"/>
  <c r="P41" i="20"/>
  <c r="O41" i="20"/>
  <c r="N41" i="20"/>
  <c r="M41" i="20"/>
  <c r="L41" i="20"/>
  <c r="CG4" i="20"/>
  <c r="CG5" i="20"/>
  <c r="CG7" i="20"/>
  <c r="CG8" i="20"/>
  <c r="CG12" i="20"/>
  <c r="CG13" i="20"/>
  <c r="CG14" i="20"/>
  <c r="CG15" i="20"/>
  <c r="CG16" i="20"/>
  <c r="CG17" i="20"/>
  <c r="CG18" i="20"/>
  <c r="CG19" i="20"/>
  <c r="CG20" i="20"/>
  <c r="CG21" i="20"/>
  <c r="CG22" i="20"/>
  <c r="CG23" i="20"/>
  <c r="CG24" i="20"/>
  <c r="CG25" i="20"/>
  <c r="CG27" i="20"/>
  <c r="CG28" i="20"/>
  <c r="CG29" i="20"/>
  <c r="CG30" i="20"/>
  <c r="CG31" i="20"/>
  <c r="CG32" i="20"/>
  <c r="CG33" i="20"/>
  <c r="CG3" i="20"/>
  <c r="CJ36" i="20" l="1" a="1"/>
  <c r="CJ36" i="20" s="1"/>
  <c r="K47" i="20" s="1"/>
  <c r="CU36" i="20"/>
  <c r="CU39" i="20" s="1"/>
  <c r="CL35" i="20" a="1"/>
  <c r="CL35" i="20" s="1"/>
  <c r="C49" i="20" s="1"/>
  <c r="CK36" i="20" a="1"/>
  <c r="CK36" i="20" s="1"/>
  <c r="K48" i="20" s="1"/>
  <c r="CL36" i="20" a="1"/>
  <c r="CL36" i="20" s="1"/>
  <c r="K49" i="20" s="1"/>
  <c r="CM36" i="20" a="1"/>
  <c r="CM36" i="20" s="1"/>
  <c r="K50" i="20" s="1"/>
  <c r="CY36" i="20"/>
  <c r="CY39" i="20" s="1"/>
  <c r="CO35" i="20" a="1"/>
  <c r="CO35" i="20" s="1"/>
  <c r="C52" i="20" s="1"/>
  <c r="CM35" i="20" a="1"/>
  <c r="CM35" i="20" s="1"/>
  <c r="C50" i="20" s="1"/>
  <c r="CZ36" i="20"/>
  <c r="CZ39" i="20" s="1"/>
  <c r="DA36" i="20"/>
  <c r="DA39" i="20" s="1"/>
  <c r="R41" i="20" s="1"/>
  <c r="CP35" i="20" a="1"/>
  <c r="CP35" i="20" s="1"/>
  <c r="C53" i="20" s="1"/>
  <c r="CN35" i="20" a="1"/>
  <c r="CN35" i="20" s="1"/>
  <c r="C51" i="20" s="1"/>
  <c r="CK35" i="20" a="1"/>
  <c r="CK35" i="20" s="1"/>
  <c r="C48" i="20" s="1"/>
  <c r="CJ35" i="20" a="1"/>
  <c r="CJ35" i="20" s="1"/>
  <c r="C47" i="20" s="1"/>
  <c r="CP36" i="20" a="1"/>
  <c r="CP36" i="20" s="1"/>
  <c r="K53" i="20" s="1"/>
  <c r="CP34" i="20"/>
  <c r="CO34" i="20"/>
  <c r="CO36" i="20" a="1"/>
  <c r="CO36" i="20" s="1"/>
  <c r="K52" i="20" s="1"/>
  <c r="CN34" i="20"/>
  <c r="CN36" i="20" a="1"/>
  <c r="CN36" i="20" s="1"/>
  <c r="K51" i="20" s="1"/>
  <c r="CM34" i="20"/>
  <c r="CL34" i="20"/>
  <c r="CX36" i="20"/>
  <c r="CX39" i="20" s="1"/>
  <c r="CK34" i="20"/>
  <c r="CW36" i="20"/>
  <c r="CW39" i="20" s="1"/>
  <c r="CJ34" i="20"/>
  <c r="CV36" i="20"/>
  <c r="CV39" i="20" s="1"/>
  <c r="B67" i="20"/>
  <c r="B66" i="20"/>
  <c r="B65" i="20"/>
  <c r="BC33" i="20"/>
  <c r="K160" i="20" s="1"/>
  <c r="AZ33" i="20"/>
  <c r="AX33" i="20"/>
  <c r="I160" i="20" s="1"/>
  <c r="BC32" i="20"/>
  <c r="K159" i="20" s="1"/>
  <c r="AZ32" i="20"/>
  <c r="H159" i="20" s="1"/>
  <c r="AX32" i="20"/>
  <c r="AY32" i="20" s="1"/>
  <c r="BC31" i="20"/>
  <c r="K158" i="20" s="1"/>
  <c r="AZ31" i="20"/>
  <c r="H158" i="20" s="1"/>
  <c r="AX31" i="20"/>
  <c r="BC30" i="20"/>
  <c r="K157" i="20" s="1"/>
  <c r="AZ30" i="20"/>
  <c r="BA30" i="20" s="1"/>
  <c r="AX30" i="20"/>
  <c r="I157" i="20" s="1"/>
  <c r="BC29" i="20"/>
  <c r="K156" i="20" s="1"/>
  <c r="AZ29" i="20"/>
  <c r="AX29" i="20"/>
  <c r="I156" i="20" s="1"/>
  <c r="BC28" i="20"/>
  <c r="K155" i="20" s="1"/>
  <c r="AZ28" i="20"/>
  <c r="BA28" i="20" s="1"/>
  <c r="AX28" i="20"/>
  <c r="AY28" i="20" s="1"/>
  <c r="BC27" i="20"/>
  <c r="K154" i="20" s="1"/>
  <c r="AZ27" i="20"/>
  <c r="H154" i="20" s="1"/>
  <c r="AX27" i="20"/>
  <c r="CG26" i="20"/>
  <c r="BC26" i="20"/>
  <c r="K153" i="20" s="1"/>
  <c r="AZ26" i="20"/>
  <c r="BA26" i="20" s="1"/>
  <c r="AX26" i="20"/>
  <c r="I153" i="20" s="1"/>
  <c r="BC25" i="20"/>
  <c r="K152" i="20" s="1"/>
  <c r="AZ25" i="20"/>
  <c r="H152" i="20" s="1"/>
  <c r="AX25" i="20"/>
  <c r="I152" i="20" s="1"/>
  <c r="BC24" i="20"/>
  <c r="K151" i="20" s="1"/>
  <c r="AZ24" i="20"/>
  <c r="H151" i="20" s="1"/>
  <c r="AX24" i="20"/>
  <c r="BC23" i="20"/>
  <c r="K150" i="20" s="1"/>
  <c r="AZ23" i="20"/>
  <c r="H150" i="20" s="1"/>
  <c r="AX23" i="20"/>
  <c r="I150" i="20" s="1"/>
  <c r="BC22" i="20"/>
  <c r="K149" i="20" s="1"/>
  <c r="AZ22" i="20"/>
  <c r="BA22" i="20" s="1"/>
  <c r="AX22" i="20"/>
  <c r="I149" i="20" s="1"/>
  <c r="BC21" i="20"/>
  <c r="K148" i="20" s="1"/>
  <c r="AZ21" i="20"/>
  <c r="H148" i="20" s="1"/>
  <c r="AX21" i="20"/>
  <c r="I148" i="20" s="1"/>
  <c r="BC20" i="20"/>
  <c r="K147" i="20" s="1"/>
  <c r="AZ20" i="20"/>
  <c r="H147" i="20" s="1"/>
  <c r="AX20" i="20"/>
  <c r="BC19" i="20"/>
  <c r="K146" i="20" s="1"/>
  <c r="AZ19" i="20"/>
  <c r="H146" i="20" s="1"/>
  <c r="AX19" i="20"/>
  <c r="I146" i="20" s="1"/>
  <c r="BC18" i="20"/>
  <c r="K145" i="20" s="1"/>
  <c r="AZ18" i="20"/>
  <c r="H145" i="20" s="1"/>
  <c r="AX18" i="20"/>
  <c r="I145" i="20" s="1"/>
  <c r="BC17" i="20"/>
  <c r="K144" i="20" s="1"/>
  <c r="AZ17" i="20"/>
  <c r="H144" i="20" s="1"/>
  <c r="AX17" i="20"/>
  <c r="I144" i="20" s="1"/>
  <c r="BC16" i="20"/>
  <c r="K143" i="20" s="1"/>
  <c r="AZ16" i="20"/>
  <c r="H143" i="20" s="1"/>
  <c r="AX16" i="20"/>
  <c r="I143" i="20" s="1"/>
  <c r="BC15" i="20"/>
  <c r="K142" i="20" s="1"/>
  <c r="AZ15" i="20"/>
  <c r="H142" i="20" s="1"/>
  <c r="AX15" i="20"/>
  <c r="I142" i="20" s="1"/>
  <c r="BC14" i="20"/>
  <c r="K141" i="20" s="1"/>
  <c r="AZ14" i="20"/>
  <c r="H141" i="20" s="1"/>
  <c r="AX14" i="20"/>
  <c r="I141" i="20" s="1"/>
  <c r="BC13" i="20"/>
  <c r="K140" i="20" s="1"/>
  <c r="AZ13" i="20"/>
  <c r="H140" i="20" s="1"/>
  <c r="AX13" i="20"/>
  <c r="I140" i="20" s="1"/>
  <c r="BC12" i="20"/>
  <c r="K139" i="20" s="1"/>
  <c r="AZ12" i="20"/>
  <c r="BA12" i="20" s="1"/>
  <c r="AX12" i="20"/>
  <c r="I139" i="20" s="1"/>
  <c r="BC8" i="20"/>
  <c r="K138" i="20" s="1"/>
  <c r="AZ8" i="20"/>
  <c r="H138" i="20" s="1"/>
  <c r="AX8" i="20"/>
  <c r="I138" i="20" s="1"/>
  <c r="BC7" i="20"/>
  <c r="K137" i="20" s="1"/>
  <c r="AZ7" i="20"/>
  <c r="H137" i="20" s="1"/>
  <c r="AX7" i="20"/>
  <c r="I137" i="20" s="1"/>
  <c r="CG6" i="20"/>
  <c r="BC6" i="20"/>
  <c r="K136" i="20" s="1"/>
  <c r="AZ6" i="20"/>
  <c r="H136" i="20" s="1"/>
  <c r="AX6" i="20"/>
  <c r="I136" i="20" s="1"/>
  <c r="BC5" i="20"/>
  <c r="K135" i="20" s="1"/>
  <c r="AZ5" i="20"/>
  <c r="BA5" i="20" s="1"/>
  <c r="AX5" i="20"/>
  <c r="I135" i="20" s="1"/>
  <c r="BC4" i="20"/>
  <c r="K134" i="20" s="1"/>
  <c r="AZ4" i="20"/>
  <c r="H134" i="20" s="1"/>
  <c r="AX4" i="20"/>
  <c r="I134" i="20" s="1"/>
  <c r="BC3" i="20"/>
  <c r="K133" i="20" s="1"/>
  <c r="AZ3" i="20"/>
  <c r="H133" i="20" s="1"/>
  <c r="AX3" i="20"/>
  <c r="I133" i="20" s="1"/>
  <c r="CR36" i="20" l="1"/>
  <c r="CR39" i="20" s="1"/>
  <c r="I41" i="20" s="1"/>
  <c r="CT36" i="20"/>
  <c r="CT39" i="20" s="1"/>
  <c r="K41" i="20" s="1"/>
  <c r="CI34" i="20"/>
  <c r="CH34" i="20"/>
  <c r="CH35" i="20" a="1"/>
  <c r="CH35" i="20" s="1"/>
  <c r="C45" i="20" s="1"/>
  <c r="CS36" i="20"/>
  <c r="CS39" i="20" s="1"/>
  <c r="J41" i="20" s="1"/>
  <c r="CZ33" i="20"/>
  <c r="CY33" i="20"/>
  <c r="CH36" i="20" a="1"/>
  <c r="CH36" i="20" s="1"/>
  <c r="K45" i="20" s="1"/>
  <c r="CG34" i="20"/>
  <c r="CG36" i="20" a="1"/>
  <c r="CG36" i="20" s="1"/>
  <c r="K44" i="20" s="1"/>
  <c r="CG35" i="20" a="1"/>
  <c r="CG35" i="20" s="1"/>
  <c r="C44" i="20" s="1"/>
  <c r="CU32" i="20"/>
  <c r="CX31" i="20"/>
  <c r="CT21" i="20"/>
  <c r="CZ22" i="20"/>
  <c r="CR24" i="20"/>
  <c r="CX25" i="20"/>
  <c r="CT31" i="20"/>
  <c r="CZ32" i="20"/>
  <c r="CV33" i="20"/>
  <c r="CX15" i="20"/>
  <c r="CW5" i="20"/>
  <c r="CS14" i="20"/>
  <c r="CY15" i="20"/>
  <c r="CU21" i="20"/>
  <c r="DA22" i="20"/>
  <c r="CW28" i="20"/>
  <c r="CU31" i="20"/>
  <c r="DA32" i="20"/>
  <c r="CZ15" i="20"/>
  <c r="CV21" i="20"/>
  <c r="CT24" i="20"/>
  <c r="CR27" i="20"/>
  <c r="CX28" i="20"/>
  <c r="CV31" i="20"/>
  <c r="CR32" i="20"/>
  <c r="CS4" i="20"/>
  <c r="CY5" i="20"/>
  <c r="CU14" i="20"/>
  <c r="DA15" i="20"/>
  <c r="CW21" i="20"/>
  <c r="DA25" i="20"/>
  <c r="CS27" i="20"/>
  <c r="CW31" i="20"/>
  <c r="CS32" i="20"/>
  <c r="CT8" i="20"/>
  <c r="CR4" i="20"/>
  <c r="CZ21" i="20"/>
  <c r="CR23" i="20"/>
  <c r="CX24" i="20"/>
  <c r="CV27" i="20"/>
  <c r="CT30" i="20"/>
  <c r="CZ31" i="20"/>
  <c r="CR33" i="20"/>
  <c r="CV5" i="20"/>
  <c r="CV4" i="20"/>
  <c r="CT7" i="20"/>
  <c r="CZ8" i="20"/>
  <c r="CR13" i="20"/>
  <c r="CX14" i="20"/>
  <c r="CV17" i="20"/>
  <c r="CT20" i="20"/>
  <c r="CX19" i="20"/>
  <c r="CZ26" i="20"/>
  <c r="CX29" i="20"/>
  <c r="CT4" i="20"/>
  <c r="CZ5" i="20"/>
  <c r="CX8" i="20"/>
  <c r="CV14" i="20"/>
  <c r="CT17" i="20"/>
  <c r="CR20" i="20"/>
  <c r="CT27" i="20"/>
  <c r="CZ28" i="20"/>
  <c r="DA18" i="20"/>
  <c r="CS13" i="20"/>
  <c r="CS33" i="20"/>
  <c r="CS7" i="20"/>
  <c r="CY21" i="20"/>
  <c r="CY31" i="20"/>
  <c r="CX17" i="20"/>
  <c r="CR26" i="20"/>
  <c r="CT33" i="20"/>
  <c r="CU4" i="20"/>
  <c r="DA5" i="20"/>
  <c r="CW14" i="20"/>
  <c r="CS20" i="20"/>
  <c r="CY8" i="20"/>
  <c r="CY20" i="20"/>
  <c r="CW33" i="20"/>
  <c r="CT32" i="20"/>
  <c r="CY16" i="20"/>
  <c r="CS25" i="20"/>
  <c r="CT15" i="20"/>
  <c r="CV32" i="20"/>
  <c r="DA3" i="20"/>
  <c r="DA16" i="20"/>
  <c r="CS18" i="20"/>
  <c r="CY19" i="20"/>
  <c r="CW22" i="20"/>
  <c r="CU25" i="20"/>
  <c r="DA26" i="20"/>
  <c r="CY29" i="20"/>
  <c r="CW32" i="20"/>
  <c r="CT5" i="20"/>
  <c r="CR8" i="20"/>
  <c r="CV15" i="20"/>
  <c r="CT18" i="20"/>
  <c r="CZ19" i="20"/>
  <c r="CR21" i="20"/>
  <c r="CX22" i="20"/>
  <c r="CV25" i="20"/>
  <c r="CX27" i="20"/>
  <c r="CT28" i="20"/>
  <c r="CZ29" i="20"/>
  <c r="CR31" i="20"/>
  <c r="CX32" i="20"/>
  <c r="CX4" i="20"/>
  <c r="CZ6" i="20"/>
  <c r="CU5" i="20"/>
  <c r="DA6" i="20"/>
  <c r="CS8" i="20"/>
  <c r="CU18" i="20"/>
  <c r="DA19" i="20"/>
  <c r="DA29" i="20"/>
  <c r="CS31" i="20"/>
  <c r="CY32" i="20"/>
  <c r="CU33" i="20"/>
  <c r="CW4" i="20"/>
  <c r="CY6" i="20"/>
  <c r="CU7" i="20"/>
  <c r="DA8" i="20"/>
  <c r="CY14" i="20"/>
  <c r="CW17" i="20"/>
  <c r="CU20" i="20"/>
  <c r="DA21" i="20"/>
  <c r="CS23" i="20"/>
  <c r="CY24" i="20"/>
  <c r="CW27" i="20"/>
  <c r="CU30" i="20"/>
  <c r="DA31" i="20"/>
  <c r="CZ14" i="20"/>
  <c r="CS3" i="20"/>
  <c r="CY4" i="20"/>
  <c r="CW7" i="20"/>
  <c r="CC39" i="20"/>
  <c r="T116" i="20" s="1"/>
  <c r="CU13" i="20"/>
  <c r="DA14" i="20"/>
  <c r="CW15" i="20"/>
  <c r="CS16" i="20"/>
  <c r="CY17" i="20"/>
  <c r="CW20" i="20"/>
  <c r="CY22" i="20"/>
  <c r="CU23" i="20"/>
  <c r="DA24" i="20"/>
  <c r="CS26" i="20"/>
  <c r="CY27" i="20"/>
  <c r="CU28" i="20"/>
  <c r="CW30" i="20"/>
  <c r="CR3" i="20"/>
  <c r="CV7" i="20"/>
  <c r="CZ4" i="20"/>
  <c r="CR6" i="20"/>
  <c r="CV13" i="20"/>
  <c r="CT16" i="20"/>
  <c r="CZ17" i="20"/>
  <c r="CR19" i="20"/>
  <c r="CX20" i="20"/>
  <c r="CV23" i="20"/>
  <c r="CT26" i="20"/>
  <c r="CZ27" i="20"/>
  <c r="CV28" i="20"/>
  <c r="CR29" i="20"/>
  <c r="CX30" i="20"/>
  <c r="CT13" i="20"/>
  <c r="CV20" i="20"/>
  <c r="CT23" i="20"/>
  <c r="BM34" i="20"/>
  <c r="CX7" i="20"/>
  <c r="DA4" i="20"/>
  <c r="CS6" i="20"/>
  <c r="CY7" i="20"/>
  <c r="CW13" i="20"/>
  <c r="CU16" i="20"/>
  <c r="DA17" i="20"/>
  <c r="CS19" i="20"/>
  <c r="CW23" i="20"/>
  <c r="CU26" i="20"/>
  <c r="DA27" i="20"/>
  <c r="CS29" i="20"/>
  <c r="CY30" i="20"/>
  <c r="CT6" i="20"/>
  <c r="CX13" i="20"/>
  <c r="CT14" i="20"/>
  <c r="CV16" i="20"/>
  <c r="CX18" i="20"/>
  <c r="CT19" i="20"/>
  <c r="CZ20" i="20"/>
  <c r="CR22" i="20"/>
  <c r="CX23" i="20"/>
  <c r="CV26" i="20"/>
  <c r="CT29" i="20"/>
  <c r="CZ30" i="20"/>
  <c r="CX33" i="20"/>
  <c r="CV3" i="20"/>
  <c r="CX5" i="20"/>
  <c r="CZ7" i="20"/>
  <c r="CR12" i="20"/>
  <c r="CU6" i="20"/>
  <c r="DA7" i="20"/>
  <c r="CS12" i="20"/>
  <c r="CY13" i="20"/>
  <c r="CW16" i="20"/>
  <c r="CU19" i="20"/>
  <c r="DA20" i="20"/>
  <c r="CS22" i="20"/>
  <c r="CY23" i="20"/>
  <c r="CW26" i="20"/>
  <c r="CY28" i="20"/>
  <c r="CU29" i="20"/>
  <c r="DA30" i="20"/>
  <c r="CV6" i="20"/>
  <c r="CT12" i="20"/>
  <c r="CR15" i="20"/>
  <c r="CX21" i="20"/>
  <c r="CT22" i="20"/>
  <c r="CZ23" i="20"/>
  <c r="CR25" i="20"/>
  <c r="CX26" i="20"/>
  <c r="CV29" i="20"/>
  <c r="CY3" i="20"/>
  <c r="CU12" i="20"/>
  <c r="DA13" i="20"/>
  <c r="CS15" i="20"/>
  <c r="CW19" i="20"/>
  <c r="CU22" i="20"/>
  <c r="DA23" i="20"/>
  <c r="CY26" i="20"/>
  <c r="CU27" i="20"/>
  <c r="DA28" i="20"/>
  <c r="CW29" i="20"/>
  <c r="DA33" i="20"/>
  <c r="CX3" i="20"/>
  <c r="CZ13" i="20"/>
  <c r="CX16" i="20"/>
  <c r="CV19" i="20"/>
  <c r="CZ3" i="20"/>
  <c r="CX6" i="20"/>
  <c r="CV12" i="20"/>
  <c r="CZ16" i="20"/>
  <c r="CR18" i="20"/>
  <c r="CT25" i="20"/>
  <c r="BN34" i="20"/>
  <c r="U108" i="20"/>
  <c r="F98" i="20" s="1"/>
  <c r="CE39" i="20"/>
  <c r="T118" i="20" s="1"/>
  <c r="CR5" i="20"/>
  <c r="CV22" i="20"/>
  <c r="CR28" i="20"/>
  <c r="CT3" i="20"/>
  <c r="CS5" i="20"/>
  <c r="BP39" i="20"/>
  <c r="U114" i="20" s="1"/>
  <c r="CU15" i="20"/>
  <c r="CS28" i="20"/>
  <c r="CU3" i="20"/>
  <c r="BV34" i="20"/>
  <c r="CW6" i="20"/>
  <c r="BQ39" i="20"/>
  <c r="U115" i="20" s="1"/>
  <c r="BW34" i="20"/>
  <c r="BR39" i="20"/>
  <c r="U116" i="20" s="1"/>
  <c r="CY12" i="20"/>
  <c r="CS21" i="20"/>
  <c r="CW25" i="20"/>
  <c r="BP35" i="20"/>
  <c r="R111" i="20"/>
  <c r="I97" i="20" s="1"/>
  <c r="CR14" i="20"/>
  <c r="CV18" i="20"/>
  <c r="CU8" i="20"/>
  <c r="BT39" i="20"/>
  <c r="U118" i="20" s="1"/>
  <c r="CW18" i="20"/>
  <c r="CS24" i="20"/>
  <c r="CY25" i="20"/>
  <c r="BB5" i="20"/>
  <c r="J135" i="20" s="1"/>
  <c r="BV39" i="20"/>
  <c r="T109" i="20" s="1"/>
  <c r="G99" i="20" s="1"/>
  <c r="CZ25" i="20"/>
  <c r="CD39" i="20"/>
  <c r="T117" i="20" s="1"/>
  <c r="CR17" i="20"/>
  <c r="CA36" i="20"/>
  <c r="CW8" i="20"/>
  <c r="BW39" i="20"/>
  <c r="T110" i="20" s="1"/>
  <c r="H99" i="20" s="1"/>
  <c r="CS17" i="20"/>
  <c r="CY18" i="20"/>
  <c r="CU24" i="20"/>
  <c r="CV8" i="20"/>
  <c r="CR7" i="20"/>
  <c r="BX39" i="20"/>
  <c r="T111" i="20" s="1"/>
  <c r="I99" i="20" s="1"/>
  <c r="CZ18" i="20"/>
  <c r="CV24" i="20"/>
  <c r="CR30" i="20"/>
  <c r="BY39" i="20"/>
  <c r="T112" i="20" s="1"/>
  <c r="J99" i="20" s="1"/>
  <c r="CU17" i="20"/>
  <c r="CW24" i="20"/>
  <c r="CS30" i="20"/>
  <c r="CW3" i="20"/>
  <c r="DA12" i="20"/>
  <c r="CD34" i="20"/>
  <c r="BZ39" i="20"/>
  <c r="T113" i="20" s="1"/>
  <c r="K99" i="20" s="1"/>
  <c r="CX12" i="20"/>
  <c r="BS39" i="20"/>
  <c r="U117" i="20" s="1"/>
  <c r="CZ12" i="20"/>
  <c r="CA39" i="20"/>
  <c r="T114" i="20" s="1"/>
  <c r="CE34" i="20"/>
  <c r="CB39" i="20"/>
  <c r="T115" i="20" s="1"/>
  <c r="CR16" i="20"/>
  <c r="CZ24" i="20"/>
  <c r="CV30" i="20"/>
  <c r="CW12" i="20"/>
  <c r="BN39" i="20"/>
  <c r="U112" i="20" s="1"/>
  <c r="J98" i="20" s="1"/>
  <c r="BL39" i="20"/>
  <c r="U110" i="20" s="1"/>
  <c r="H98" i="20" s="1"/>
  <c r="BK39" i="20"/>
  <c r="U109" i="20" s="1"/>
  <c r="G98" i="20" s="1"/>
  <c r="BM39" i="20"/>
  <c r="U111" i="20" s="1"/>
  <c r="I98" i="20" s="1"/>
  <c r="BB16" i="20"/>
  <c r="J143" i="20" s="1"/>
  <c r="BB12" i="20"/>
  <c r="J139" i="20" s="1"/>
  <c r="BO39" i="20"/>
  <c r="U113" i="20" s="1"/>
  <c r="K98" i="20" s="1"/>
  <c r="BB3" i="20"/>
  <c r="J133" i="20" s="1"/>
  <c r="BB4" i="20"/>
  <c r="J134" i="20" s="1"/>
  <c r="BR36" i="20"/>
  <c r="CA34" i="20"/>
  <c r="BL35" i="20"/>
  <c r="CC35" i="20"/>
  <c r="BB7" i="20"/>
  <c r="J137" i="20" s="1"/>
  <c r="BB8" i="20"/>
  <c r="J138" i="20" s="1"/>
  <c r="BB13" i="20"/>
  <c r="J140" i="20" s="1"/>
  <c r="P112" i="20"/>
  <c r="BB14" i="20"/>
  <c r="J141" i="20" s="1"/>
  <c r="BB15" i="20"/>
  <c r="J142" i="20" s="1"/>
  <c r="BB17" i="20"/>
  <c r="J144" i="20" s="1"/>
  <c r="BB18" i="20"/>
  <c r="J145" i="20" s="1"/>
  <c r="BB19" i="20"/>
  <c r="J146" i="20" s="1"/>
  <c r="BB20" i="20"/>
  <c r="J147" i="20" s="1"/>
  <c r="BB22" i="20"/>
  <c r="J149" i="20" s="1"/>
  <c r="BB23" i="20"/>
  <c r="J150" i="20" s="1"/>
  <c r="BB24" i="20"/>
  <c r="J151" i="20" s="1"/>
  <c r="BB26" i="20"/>
  <c r="J153" i="20" s="1"/>
  <c r="BB27" i="20"/>
  <c r="J154" i="20" s="1"/>
  <c r="Q110" i="20"/>
  <c r="H102" i="20" s="1"/>
  <c r="Q114" i="20"/>
  <c r="P116" i="20"/>
  <c r="BB31" i="20"/>
  <c r="J158" i="20" s="1"/>
  <c r="BX40" i="20"/>
  <c r="V111" i="20" s="1"/>
  <c r="I101" i="20" s="1"/>
  <c r="BJ34" i="20"/>
  <c r="AY5" i="20"/>
  <c r="H157" i="20"/>
  <c r="BA3" i="20"/>
  <c r="AY22" i="20"/>
  <c r="BA14" i="20"/>
  <c r="AY16" i="20"/>
  <c r="AY21" i="20"/>
  <c r="BA23" i="20"/>
  <c r="AY25" i="20"/>
  <c r="BA32" i="20"/>
  <c r="BJ36" i="20"/>
  <c r="BA31" i="20"/>
  <c r="H139" i="20"/>
  <c r="BA7" i="20"/>
  <c r="AY12" i="20"/>
  <c r="BA18" i="20"/>
  <c r="AY23" i="20"/>
  <c r="BA27" i="20"/>
  <c r="AY29" i="20"/>
  <c r="AY33" i="20"/>
  <c r="H155" i="20"/>
  <c r="BK35" i="20"/>
  <c r="BK36" i="20"/>
  <c r="BK34" i="20"/>
  <c r="BS35" i="20"/>
  <c r="BS36" i="20"/>
  <c r="BS34" i="20"/>
  <c r="BY36" i="20"/>
  <c r="BY34" i="20"/>
  <c r="R112" i="20"/>
  <c r="J97" i="20" s="1"/>
  <c r="BB21" i="20"/>
  <c r="J148" i="20" s="1"/>
  <c r="AY26" i="20"/>
  <c r="BB29" i="20"/>
  <c r="J156" i="20" s="1"/>
  <c r="H156" i="20"/>
  <c r="BA29" i="20"/>
  <c r="BB32" i="20"/>
  <c r="J159" i="20" s="1"/>
  <c r="BW36" i="20"/>
  <c r="H149" i="20"/>
  <c r="BO35" i="20"/>
  <c r="BO36" i="20"/>
  <c r="BO34" i="20"/>
  <c r="BX35" i="20"/>
  <c r="BX36" i="20"/>
  <c r="BX34" i="20"/>
  <c r="CB35" i="20"/>
  <c r="CB36" i="20"/>
  <c r="CB34" i="20"/>
  <c r="BR34" i="20"/>
  <c r="S117" i="20"/>
  <c r="BL36" i="20"/>
  <c r="BL34" i="20"/>
  <c r="S110" i="20"/>
  <c r="H96" i="20" s="1"/>
  <c r="BT36" i="20"/>
  <c r="BT34" i="20"/>
  <c r="S118" i="20"/>
  <c r="AY13" i="20"/>
  <c r="BA15" i="20"/>
  <c r="BA20" i="20"/>
  <c r="BQ36" i="20"/>
  <c r="S115" i="20"/>
  <c r="BQ35" i="20"/>
  <c r="BZ36" i="20"/>
  <c r="R113" i="20"/>
  <c r="K97" i="20" s="1"/>
  <c r="BZ35" i="20"/>
  <c r="AY7" i="20"/>
  <c r="AY14" i="20"/>
  <c r="BA16" i="20"/>
  <c r="AY18" i="20"/>
  <c r="BA21" i="20"/>
  <c r="BA24" i="20"/>
  <c r="BB25" i="20"/>
  <c r="J152" i="20" s="1"/>
  <c r="Q109" i="20"/>
  <c r="G102" i="20" s="1"/>
  <c r="BK40" i="20"/>
  <c r="W109" i="20" s="1"/>
  <c r="G100" i="20" s="1"/>
  <c r="Q113" i="20"/>
  <c r="K102" i="20" s="1"/>
  <c r="Q117" i="20"/>
  <c r="BS40" i="20"/>
  <c r="W117" i="20" s="1"/>
  <c r="P111" i="20"/>
  <c r="I103" i="20" s="1"/>
  <c r="P115" i="20"/>
  <c r="CB40" i="20"/>
  <c r="V115" i="20" s="1"/>
  <c r="I158" i="20"/>
  <c r="AY31" i="20"/>
  <c r="BT35" i="20"/>
  <c r="S109" i="20"/>
  <c r="G96" i="20" s="1"/>
  <c r="R115" i="20"/>
  <c r="H135" i="20"/>
  <c r="AY24" i="20"/>
  <c r="I151" i="20"/>
  <c r="I154" i="20"/>
  <c r="AY27" i="20"/>
  <c r="BP36" i="20"/>
  <c r="BP34" i="20"/>
  <c r="S114" i="20"/>
  <c r="CC36" i="20"/>
  <c r="CC34" i="20"/>
  <c r="R116" i="20"/>
  <c r="BA4" i="20"/>
  <c r="AY6" i="20"/>
  <c r="BA8" i="20"/>
  <c r="AY17" i="20"/>
  <c r="BA19" i="20"/>
  <c r="AY3" i="20"/>
  <c r="BM36" i="20"/>
  <c r="S111" i="20"/>
  <c r="I96" i="20" s="1"/>
  <c r="BM35" i="20"/>
  <c r="BV36" i="20"/>
  <c r="R109" i="20"/>
  <c r="G97" i="20" s="1"/>
  <c r="BV35" i="20"/>
  <c r="CD36" i="20"/>
  <c r="R117" i="20"/>
  <c r="CD35" i="20"/>
  <c r="S108" i="20"/>
  <c r="F96" i="20" s="1"/>
  <c r="BJ35" i="20"/>
  <c r="S112" i="20"/>
  <c r="J96" i="20" s="1"/>
  <c r="BN35" i="20"/>
  <c r="S116" i="20"/>
  <c r="BR35" i="20"/>
  <c r="R110" i="20"/>
  <c r="H97" i="20" s="1"/>
  <c r="BW35" i="20"/>
  <c r="R114" i="20"/>
  <c r="CA35" i="20"/>
  <c r="R118" i="20"/>
  <c r="CE35" i="20"/>
  <c r="AY4" i="20"/>
  <c r="BA6" i="20"/>
  <c r="AY8" i="20"/>
  <c r="BA13" i="20"/>
  <c r="AY15" i="20"/>
  <c r="BA17" i="20"/>
  <c r="AY19" i="20"/>
  <c r="AY20" i="20"/>
  <c r="I147" i="20"/>
  <c r="BA25" i="20"/>
  <c r="BL40" i="20"/>
  <c r="W110" i="20" s="1"/>
  <c r="H100" i="20" s="1"/>
  <c r="BP40" i="20"/>
  <c r="W114" i="20" s="1"/>
  <c r="BT40" i="20"/>
  <c r="W118" i="20" s="1"/>
  <c r="BY40" i="20"/>
  <c r="V112" i="20" s="1"/>
  <c r="J101" i="20" s="1"/>
  <c r="CC40" i="20"/>
  <c r="V116" i="20" s="1"/>
  <c r="BB28" i="20"/>
  <c r="J155" i="20" s="1"/>
  <c r="AY30" i="20"/>
  <c r="BB33" i="20"/>
  <c r="J160" i="20" s="1"/>
  <c r="H160" i="20"/>
  <c r="BA33" i="20"/>
  <c r="BQ34" i="20"/>
  <c r="BZ34" i="20"/>
  <c r="BY35" i="20"/>
  <c r="BN36" i="20"/>
  <c r="CE36" i="20"/>
  <c r="Q118" i="20"/>
  <c r="S113" i="20"/>
  <c r="K96" i="20" s="1"/>
  <c r="BO40" i="20"/>
  <c r="W113" i="20" s="1"/>
  <c r="K100" i="20" s="1"/>
  <c r="H153" i="20"/>
  <c r="BM40" i="20"/>
  <c r="W111" i="20" s="1"/>
  <c r="I100" i="20" s="1"/>
  <c r="BQ40" i="20"/>
  <c r="W115" i="20" s="1"/>
  <c r="BV40" i="20"/>
  <c r="V109" i="20" s="1"/>
  <c r="G101" i="20" s="1"/>
  <c r="BZ40" i="20"/>
  <c r="V113" i="20" s="1"/>
  <c r="K101" i="20" s="1"/>
  <c r="CD40" i="20"/>
  <c r="V117" i="20" s="1"/>
  <c r="Q111" i="20"/>
  <c r="I102" i="20" s="1"/>
  <c r="Q115" i="20"/>
  <c r="P109" i="20"/>
  <c r="G103" i="20" s="1"/>
  <c r="K103" i="20"/>
  <c r="P117" i="20"/>
  <c r="I155" i="20"/>
  <c r="I159" i="20"/>
  <c r="W108" i="20"/>
  <c r="F100" i="20" s="1"/>
  <c r="BN40" i="20"/>
  <c r="W112" i="20" s="1"/>
  <c r="J100" i="20" s="1"/>
  <c r="BR40" i="20"/>
  <c r="W116" i="20" s="1"/>
  <c r="BW40" i="20"/>
  <c r="V110" i="20" s="1"/>
  <c r="H101" i="20" s="1"/>
  <c r="CA40" i="20"/>
  <c r="V114" i="20" s="1"/>
  <c r="CE40" i="20"/>
  <c r="V118" i="20" s="1"/>
  <c r="Q108" i="20"/>
  <c r="F102" i="20" s="1"/>
  <c r="Q112" i="20"/>
  <c r="J102" i="20" s="1"/>
  <c r="Q116" i="20"/>
  <c r="P110" i="20"/>
  <c r="H103" i="20" s="1"/>
  <c r="P114" i="20"/>
  <c r="P118" i="20"/>
  <c r="AZ38" i="20" l="1"/>
  <c r="BA41" i="20"/>
  <c r="AY46" i="20"/>
  <c r="BA46" i="20"/>
  <c r="AX46" i="20"/>
  <c r="AZ46" i="20"/>
  <c r="AY40" i="20"/>
  <c r="J66" i="20" s="1"/>
  <c r="AX40" i="20"/>
  <c r="J65" i="20" s="1"/>
  <c r="AZ40" i="20"/>
  <c r="J67" i="20" s="1"/>
  <c r="BA40" i="20"/>
  <c r="AZ39" i="20"/>
  <c r="H67" i="20" s="1"/>
  <c r="AY39" i="20"/>
  <c r="H66" i="20" s="1"/>
  <c r="BA39" i="20"/>
  <c r="AX39" i="20"/>
  <c r="AZ45" i="20"/>
  <c r="AY45" i="20"/>
  <c r="AX45" i="20"/>
  <c r="BA45" i="20"/>
  <c r="AZ44" i="20"/>
  <c r="AZ47" i="20" s="1"/>
  <c r="AY44" i="20"/>
  <c r="AY47" i="20" s="1"/>
  <c r="AX44" i="20"/>
  <c r="BA44" i="20"/>
  <c r="AX38" i="20"/>
  <c r="BA38" i="20"/>
  <c r="AY38" i="20"/>
  <c r="D68" i="20"/>
  <c r="CI36" i="20" a="1"/>
  <c r="CI36" i="20" s="1"/>
  <c r="K46" i="20" s="1"/>
  <c r="CI35" i="20" a="1"/>
  <c r="CI35" i="20" s="1"/>
  <c r="C46" i="20" s="1"/>
  <c r="R39" i="20"/>
  <c r="Q39" i="20"/>
  <c r="Q38" i="20"/>
  <c r="P38" i="20"/>
  <c r="P39" i="20"/>
  <c r="O39" i="20"/>
  <c r="O38" i="20"/>
  <c r="N38" i="20"/>
  <c r="N39" i="20"/>
  <c r="M38" i="20"/>
  <c r="M39" i="20"/>
  <c r="L38" i="20"/>
  <c r="L39" i="20"/>
  <c r="K38" i="20"/>
  <c r="I38" i="20"/>
  <c r="DA34" i="20"/>
  <c r="R38" i="20" s="1"/>
  <c r="CM37" i="20" a="1"/>
  <c r="CM37" i="20" s="1"/>
  <c r="G50" i="20" s="1"/>
  <c r="CL37" i="20" a="1"/>
  <c r="CL37" i="20" s="1"/>
  <c r="G49" i="20" s="1"/>
  <c r="CP37" i="20" a="1"/>
  <c r="CP37" i="20" s="1"/>
  <c r="G53" i="20" s="1"/>
  <c r="CY34" i="20"/>
  <c r="CY35" i="20"/>
  <c r="CS34" i="20"/>
  <c r="J38" i="20" s="1"/>
  <c r="CS35" i="20"/>
  <c r="DA35" i="20"/>
  <c r="CT34" i="20"/>
  <c r="CI37" i="20" a="1"/>
  <c r="CI37" i="20" s="1"/>
  <c r="G46" i="20" s="1"/>
  <c r="CT35" i="20"/>
  <c r="CZ34" i="20"/>
  <c r="CZ35" i="20"/>
  <c r="CW34" i="20"/>
  <c r="CW35" i="20"/>
  <c r="CV34" i="20"/>
  <c r="CV35" i="20"/>
  <c r="CU34" i="20"/>
  <c r="CJ37" i="20" a="1"/>
  <c r="CJ37" i="20" s="1"/>
  <c r="G47" i="20" s="1"/>
  <c r="CU35" i="20"/>
  <c r="CN37" i="20" a="1"/>
  <c r="CN37" i="20" s="1"/>
  <c r="G51" i="20" s="1"/>
  <c r="CX34" i="20"/>
  <c r="CX35" i="20"/>
  <c r="CK37" i="20" a="1"/>
  <c r="CK37" i="20" s="1"/>
  <c r="G48" i="20" s="1"/>
  <c r="CR35" i="20"/>
  <c r="CR34" i="20"/>
  <c r="CG37" i="20" a="1"/>
  <c r="CG37" i="20" s="1"/>
  <c r="G44" i="20" s="1"/>
  <c r="CO37" i="20" a="1"/>
  <c r="CO37" i="20" s="1"/>
  <c r="G52" i="20" s="1"/>
  <c r="CH37" i="20" a="1"/>
  <c r="CH37" i="20" s="1"/>
  <c r="G45" i="20" s="1"/>
  <c r="J68" i="20"/>
  <c r="F68" i="20"/>
  <c r="BA48" i="20"/>
  <c r="H164" i="20" s="1"/>
  <c r="H68" i="20"/>
  <c r="J103" i="20"/>
  <c r="H65" i="20"/>
  <c r="I164" i="20"/>
  <c r="AX34" i="20"/>
  <c r="D62" i="20" s="1"/>
  <c r="AX41" i="20" l="1"/>
  <c r="AZ41" i="20"/>
  <c r="AY41" i="20"/>
  <c r="AX47" i="20"/>
  <c r="CY37" i="20"/>
  <c r="CY38" i="20" s="1"/>
  <c r="CX37" i="20"/>
  <c r="CX38" i="20" s="1"/>
  <c r="CU37" i="20"/>
  <c r="CU38" i="20" s="1"/>
  <c r="DA37" i="20"/>
  <c r="DA38" i="20" s="1"/>
  <c r="CS37" i="20"/>
  <c r="CS38" i="20" s="1"/>
  <c r="J39" i="20" s="1"/>
  <c r="CZ37" i="20"/>
  <c r="CZ38" i="20" s="1"/>
  <c r="CT37" i="20"/>
  <c r="CT38" i="20" s="1"/>
  <c r="K39" i="20" s="1"/>
  <c r="H163" i="20"/>
  <c r="CR37" i="20"/>
  <c r="CR38" i="20" s="1"/>
  <c r="CW37" i="20"/>
  <c r="CW38" i="20" s="1"/>
  <c r="CV37" i="20"/>
  <c r="CV38" i="20" s="1"/>
  <c r="F65" i="20"/>
  <c r="AZ34" i="20"/>
  <c r="H162" i="20"/>
  <c r="F67" i="20"/>
  <c r="F66" i="20"/>
  <c r="H161" i="20"/>
  <c r="I162" i="20" l="1"/>
  <c r="D66" i="20"/>
  <c r="I163" i="20"/>
  <c r="D67" i="20"/>
  <c r="I161" i="20"/>
  <c r="D65" i="20"/>
  <c r="BB30" i="20" l="1"/>
  <c r="J157" i="20" s="1"/>
  <c r="BB6" i="20"/>
  <c r="J136"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<sst xmlns="http://schemas.openxmlformats.org/spreadsheetml/2006/main" count="7952" uniqueCount="289">
  <si>
    <t>MARINE STEWARDSHIP COUNCIL</t>
  </si>
  <si>
    <t>Fishery Name:</t>
  </si>
  <si>
    <t>FIP provider:</t>
  </si>
  <si>
    <t>Pre-assessment undertaken by:</t>
  </si>
  <si>
    <t>Action plan undertaken by:</t>
  </si>
  <si>
    <t>BMT undertaken by:</t>
  </si>
  <si>
    <t>Unit of Assessment 1</t>
  </si>
  <si>
    <t>Species</t>
  </si>
  <si>
    <t>Gear</t>
  </si>
  <si>
    <t>Area</t>
  </si>
  <si>
    <t>Unit of Assessment 2</t>
  </si>
  <si>
    <t>Unit of Assessment 3</t>
  </si>
  <si>
    <t>Scheme documents:</t>
  </si>
  <si>
    <r>
      <t xml:space="preserve">MSC Fisheries Standard v2.01 </t>
    </r>
    <r>
      <rPr>
        <i/>
        <sz val="11"/>
        <rFont val="Meta Offc Pro"/>
        <family val="2"/>
      </rPr>
      <t>(31 August 2018)</t>
    </r>
  </si>
  <si>
    <r>
      <t xml:space="preserve">MSC Guidance for using the Benchmarking and Tracking Tool (BMT) v2.0 </t>
    </r>
    <r>
      <rPr>
        <i/>
        <sz val="11"/>
        <rFont val="Meta Offc Pro"/>
        <family val="2"/>
      </rPr>
      <t>(2014)</t>
    </r>
  </si>
  <si>
    <t>Versions issued</t>
  </si>
  <si>
    <t xml:space="preserve">Version No. </t>
  </si>
  <si>
    <t>Date</t>
  </si>
  <si>
    <t>Description of Amendment</t>
  </si>
  <si>
    <t>v1.0</t>
  </si>
  <si>
    <t>n/a</t>
  </si>
  <si>
    <t>v2.0</t>
  </si>
  <si>
    <t>CAB NAME AND LOGO</t>
  </si>
  <si>
    <t xml:space="preserve">The Marine Stewardship Council’s “Benchmarking and Tracking Tool (BMT) for Default Assessment Tree” and its content is copyright of “Marine Stewardship Council” - © “Marine Stewardship Council” 2015. All rights reserved.
The official language of this Tool is English. The definitive version is maintained on the MSC’s website www.msc.org. Any discrepancy between copies, version or translations shall be resolved by reference to the definitive English version. 
DISCLAIMER: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
</t>
  </si>
  <si>
    <t>MOST RECENT SCORES/YEAR</t>
  </si>
  <si>
    <t>DROP DOWN AND VALUE TABLE</t>
  </si>
  <si>
    <t>ACTUAL SCORE AS NUMERICAL VALUE</t>
  </si>
  <si>
    <t>PREDICED SCORE AS NUMERICAL VALUE</t>
  </si>
  <si>
    <t>Principle</t>
  </si>
  <si>
    <t>Component</t>
  </si>
  <si>
    <t>Performance Indicator</t>
  </si>
  <si>
    <t>Pre-Assessment Year 0</t>
  </si>
  <si>
    <t>Actual Year 1</t>
  </si>
  <si>
    <t>Actual Year 2</t>
  </si>
  <si>
    <t>Actual Year 3</t>
  </si>
  <si>
    <t>Actual Year 4</t>
  </si>
  <si>
    <t>Actual Year 5</t>
  </si>
  <si>
    <t>Actual Year 6</t>
  </si>
  <si>
    <t>Actual Year 7</t>
  </si>
  <si>
    <t>Actual Year 8</t>
  </si>
  <si>
    <t>Actual Year 9</t>
  </si>
  <si>
    <t>Actual Year 10</t>
  </si>
  <si>
    <t>Expected Year 1</t>
  </si>
  <si>
    <t>Expected Year 2</t>
  </si>
  <si>
    <t>Expected Year 3</t>
  </si>
  <si>
    <t>Expected Year 4</t>
  </si>
  <si>
    <t>Expected Year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</si>
  <si>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</si>
  <si>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</si>
  <si>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</si>
  <si>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</si>
  <si>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</si>
  <si>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</si>
  <si>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</si>
  <si>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</si>
  <si>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</si>
  <si>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</si>
  <si>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</si>
  <si>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</si>
  <si>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</si>
  <si>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</si>
  <si>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</si>
  <si>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</si>
  <si>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</si>
  <si>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</si>
  <si>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</si>
  <si>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</si>
  <si>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</si>
  <si>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</si>
  <si>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</si>
  <si>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</si>
  <si>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</si>
  <si>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</si>
  <si>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</si>
  <si>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</si>
  <si>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</si>
  <si>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</si>
  <si>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</si>
  <si>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</si>
  <si>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</si>
  <si>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</si>
  <si>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</si>
  <si>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</si>
  <si>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</si>
  <si>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</si>
  <si>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</si>
  <si>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</si>
  <si>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</si>
  <si>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</si>
  <si>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</si>
  <si>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</si>
  <si>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</si>
  <si>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Outcome</t>
  </si>
  <si>
    <t>1.1.1 Stock status</t>
  </si>
  <si>
    <t>---</t>
  </si>
  <si>
    <t>1.1.1</t>
  </si>
  <si>
    <t>1.1.2 Stock rebuilding</t>
  </si>
  <si>
    <t>1.1.2</t>
  </si>
  <si>
    <t>≥80</t>
  </si>
  <si>
    <t>Management</t>
  </si>
  <si>
    <t>1.2.1 Harvest Strategy</t>
  </si>
  <si>
    <t>1.2.1</t>
  </si>
  <si>
    <t>60-79</t>
  </si>
  <si>
    <t>1.2.2 Harvest control rules and tools</t>
  </si>
  <si>
    <t>1.2.2</t>
  </si>
  <si>
    <t>&lt;60</t>
  </si>
  <si>
    <t>1.2.3 Information and monitoring</t>
  </si>
  <si>
    <t>1.2.3</t>
  </si>
  <si>
    <t>1.2.4 Assessment of stock status</t>
  </si>
  <si>
    <t>1.2.4</t>
  </si>
  <si>
    <t>Primary species</t>
  </si>
  <si>
    <t>2.1.1 Outcome</t>
  </si>
  <si>
    <t>2.1.1</t>
  </si>
  <si>
    <t xml:space="preserve">2.1.2 Management </t>
  </si>
  <si>
    <t>2.1.2</t>
  </si>
  <si>
    <t>2.1.3 Information</t>
  </si>
  <si>
    <t>2.1.3</t>
  </si>
  <si>
    <t>Secondary species</t>
  </si>
  <si>
    <t>2.2.1 Outcome</t>
  </si>
  <si>
    <t>2.2.1</t>
  </si>
  <si>
    <t xml:space="preserve">2.2.2 Management </t>
  </si>
  <si>
    <t>2.2.2</t>
  </si>
  <si>
    <t>2.2.3 Information</t>
  </si>
  <si>
    <t>2.2.3</t>
  </si>
  <si>
    <t>ETP species</t>
  </si>
  <si>
    <t>2.3.1 Outcome</t>
  </si>
  <si>
    <t>2.3.1</t>
  </si>
  <si>
    <t xml:space="preserve">2.3.2 Management </t>
  </si>
  <si>
    <t>2.3.2</t>
  </si>
  <si>
    <t>2.3.3 Information</t>
  </si>
  <si>
    <t>2.3.3</t>
  </si>
  <si>
    <t>Habitats</t>
  </si>
  <si>
    <t>2.4.1 Outcome</t>
  </si>
  <si>
    <t>2.4.1</t>
  </si>
  <si>
    <t xml:space="preserve">2.4.2 Management </t>
  </si>
  <si>
    <t>2.4.2</t>
  </si>
  <si>
    <t>2.4.3 Information</t>
  </si>
  <si>
    <t>2.4.3</t>
  </si>
  <si>
    <t>Ecosystem</t>
  </si>
  <si>
    <t>2.5.1 Outcome</t>
  </si>
  <si>
    <t>2.5.1</t>
  </si>
  <si>
    <t xml:space="preserve">2.5.2 Management </t>
  </si>
  <si>
    <t>2.5.2</t>
  </si>
  <si>
    <t>2.5.3 Information</t>
  </si>
  <si>
    <t>2.5.3</t>
  </si>
  <si>
    <t>Governance and Policy</t>
  </si>
  <si>
    <t>3.1.1 Legal and customary framework</t>
  </si>
  <si>
    <t>3.1.1</t>
  </si>
  <si>
    <t>3.1.2 Consultation, roles and responsibilities</t>
  </si>
  <si>
    <t>3.1.2</t>
  </si>
  <si>
    <t>3.1.3 Long term objectives</t>
  </si>
  <si>
    <t>3.1.3</t>
  </si>
  <si>
    <t>Fishery specific management system</t>
  </si>
  <si>
    <t>3.2.1 Fishery specific objectives</t>
  </si>
  <si>
    <t>3.2.1</t>
  </si>
  <si>
    <t>3.2.2 Decision making processes</t>
  </si>
  <si>
    <t>3.2.2</t>
  </si>
  <si>
    <t>3.2.3 Compliance and enforcement</t>
  </si>
  <si>
    <t>3.2.3</t>
  </si>
  <si>
    <t>3.2.4 Management performance evaluation</t>
  </si>
  <si>
    <t>3.2.4</t>
  </si>
  <si>
    <t>Total number of PIs equal to or greater than 80</t>
  </si>
  <si>
    <t>Equal to or greater than 80</t>
  </si>
  <si>
    <t>Total number of PIs 60-79</t>
  </si>
  <si>
    <t>PIs 60-79</t>
  </si>
  <si>
    <t>Total number of PIs less than 60</t>
  </si>
  <si>
    <t>less than 60</t>
  </si>
  <si>
    <t>Overall BMT Index</t>
  </si>
  <si>
    <t>P BMT Score</t>
  </si>
  <si>
    <t>Principle 1 BMT</t>
  </si>
  <si>
    <t>BMT Report</t>
  </si>
  <si>
    <t>P1 actual</t>
  </si>
  <si>
    <t>Principle 2 BMT</t>
  </si>
  <si>
    <t>P2 actual</t>
  </si>
  <si>
    <t>Principle 3 BMT</t>
  </si>
  <si>
    <t>Unit of Assessment</t>
  </si>
  <si>
    <t>P3 actual</t>
  </si>
  <si>
    <t>PI_Count_actual</t>
  </si>
  <si>
    <t>BMT_Actual</t>
  </si>
  <si>
    <t>Actual BMT index summary table</t>
  </si>
  <si>
    <t>P1 Expected</t>
  </si>
  <si>
    <t>Last update:</t>
  </si>
  <si>
    <t>P2 Expected</t>
  </si>
  <si>
    <t>All PIs</t>
  </si>
  <si>
    <t>Principle 1</t>
  </si>
  <si>
    <t>Principle 2</t>
  </si>
  <si>
    <t>Principle 3</t>
  </si>
  <si>
    <t>P3 Expected</t>
  </si>
  <si>
    <t>Scoring Range</t>
  </si>
  <si>
    <t>Number of PIs</t>
  </si>
  <si>
    <t>PI_Count_Expected</t>
  </si>
  <si>
    <t>BMT Pedicted</t>
  </si>
  <si>
    <t>BMT Index</t>
  </si>
  <si>
    <t>Actual vs. Expected BMT index table</t>
  </si>
  <si>
    <t>Pre-Assessment</t>
  </si>
  <si>
    <t xml:space="preserve">Principle 1 </t>
  </si>
  <si>
    <t>Actual</t>
  </si>
  <si>
    <t xml:space="preserve">Principle 2 </t>
  </si>
  <si>
    <t xml:space="preserve">Principle 3 </t>
  </si>
  <si>
    <t xml:space="preserve">Overall </t>
  </si>
  <si>
    <t>If longer than 5 years, click on the chart and expand the  data source to cover more years.</t>
  </si>
  <si>
    <t>Expected Overall</t>
  </si>
  <si>
    <t>Actual Overall</t>
  </si>
  <si>
    <t>Exp. P1</t>
  </si>
  <si>
    <t>Act. P1</t>
  </si>
  <si>
    <t>Exp. P2</t>
  </si>
  <si>
    <t>Act. P2</t>
  </si>
  <si>
    <t>Exp. P3</t>
  </si>
  <si>
    <t>Act. P3</t>
  </si>
  <si>
    <t>BMT Report Sheet</t>
  </si>
  <si>
    <t>Exp. Scoring Range</t>
  </si>
  <si>
    <t>Actual Scoring Range</t>
  </si>
  <si>
    <t>Last Update</t>
  </si>
  <si>
    <t>1.1.2 Reference points</t>
  </si>
  <si>
    <t>Written Update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t>
  </si>
  <si>
    <t>Topic</t>
  </si>
  <si>
    <t>Instructions</t>
  </si>
  <si>
    <t>Inserting columns and rows</t>
  </si>
  <si>
    <t>In the BMT sheets it is not advisable to insert any columns or rows as the sheets contain hidden formulas that may be broken if the sheet is altered in any way.</t>
  </si>
  <si>
    <t>Adding more years after Year 5</t>
  </si>
  <si>
    <r>
      <t xml:space="preserve">The default period allowed for a FIP in the BMT Tool is 5 years - however, you are able to add additional years up to 10 years if you need to by unhiding columns </t>
    </r>
    <r>
      <rPr>
        <u/>
        <sz val="10"/>
        <color theme="1"/>
        <rFont val="Arial"/>
        <family val="2"/>
      </rPr>
      <t>after</t>
    </r>
    <r>
      <rPr>
        <sz val="10"/>
        <color theme="1"/>
        <rFont val="Arial"/>
        <family val="2"/>
      </rPr>
      <t xml:space="preserve"> </t>
    </r>
    <r>
      <rPr>
        <b/>
        <sz val="10"/>
        <color theme="1"/>
        <rFont val="Arial"/>
        <family val="2"/>
      </rPr>
      <t>column M</t>
    </r>
    <r>
      <rPr>
        <sz val="10"/>
        <color theme="1"/>
        <rFont val="Arial"/>
        <family val="2"/>
      </rPr>
      <t xml:space="preserve"> for the Actual scores and </t>
    </r>
    <r>
      <rPr>
        <u/>
        <sz val="10"/>
        <color theme="1"/>
        <rFont val="Arial"/>
        <family val="2"/>
      </rPr>
      <t>after</t>
    </r>
    <r>
      <rPr>
        <sz val="10"/>
        <color theme="1"/>
        <rFont val="Arial"/>
        <family val="2"/>
      </rPr>
      <t xml:space="preserve"> </t>
    </r>
    <r>
      <rPr>
        <b/>
        <sz val="10"/>
        <color theme="1"/>
        <rFont val="Arial"/>
        <family val="2"/>
      </rPr>
      <t>column</t>
    </r>
    <r>
      <rPr>
        <sz val="10"/>
        <color theme="1"/>
        <rFont val="Arial"/>
        <family val="2"/>
      </rPr>
      <t xml:space="preserve"> </t>
    </r>
    <r>
      <rPr>
        <b/>
        <sz val="10"/>
        <color theme="1"/>
        <rFont val="Arial"/>
        <family val="2"/>
      </rPr>
      <t>AC</t>
    </r>
    <r>
      <rPr>
        <sz val="10"/>
        <color theme="1"/>
        <rFont val="Arial"/>
        <family val="2"/>
      </rPr>
      <t xml:space="preserve"> for Expected scores</t>
    </r>
  </si>
  <si>
    <t>Adding more than 1 UoA</t>
  </si>
  <si>
    <t>Creating reports</t>
  </si>
  <si>
    <t>On each BMT Template sheet, in cell B36 there is a reporting area that is updated from the data entered into the tables. The Print area has been preset to the reporting area so when you select File&gt;&gt;Print it should show the report only and this can be saved as .pdf</t>
  </si>
  <si>
    <r>
      <rPr>
        <sz val="10"/>
        <color theme="1"/>
        <rFont val="Arial"/>
        <family val="2"/>
      </rPr>
      <t>To learn more about setting or changing the print area visit</t>
    </r>
    <r>
      <rPr>
        <u/>
        <sz val="10"/>
        <color theme="10"/>
        <rFont val="Arial"/>
        <family val="2"/>
      </rPr>
      <t xml:space="preserve"> this article</t>
    </r>
  </si>
  <si>
    <t>Example</t>
  </si>
  <si>
    <t>An example sheet is included to show how the sheet should be completed</t>
  </si>
  <si>
    <t>Unit of Assessment 4</t>
  </si>
  <si>
    <t>Unit of Assessment 5</t>
  </si>
  <si>
    <t>Unit of Assessment 6</t>
  </si>
  <si>
    <r>
      <t xml:space="preserve">MSC Fisheries Certification Process and Guidance v2.2 </t>
    </r>
    <r>
      <rPr>
        <i/>
        <sz val="11"/>
        <rFont val="Meta Offc Pro"/>
        <family val="2"/>
      </rPr>
      <t>(25 March 2020)</t>
    </r>
  </si>
  <si>
    <t>Should you feel you require changes to the BMT Tool please contact fisheries@msc.org to discuss the options</t>
  </si>
  <si>
    <t>Progress Verification List</t>
  </si>
  <si>
    <t>Yes</t>
  </si>
  <si>
    <t>No</t>
  </si>
  <si>
    <t>EXPECTED CHANGES</t>
  </si>
  <si>
    <t>1 = Expected, 1.1 = Expeceted but new IAP, 0 = No changed expected, 0.1 = No change but new IAP</t>
  </si>
  <si>
    <t>AT OR ABOVE EXPECTED</t>
  </si>
  <si>
    <t>Change1</t>
  </si>
  <si>
    <t>Change2</t>
  </si>
  <si>
    <t>Change3</t>
  </si>
  <si>
    <t>Change4</t>
  </si>
  <si>
    <t>Change5</t>
  </si>
  <si>
    <t>Change6</t>
  </si>
  <si>
    <t>Change7</t>
  </si>
  <si>
    <t>Change8</t>
  </si>
  <si>
    <t>Change9</t>
  </si>
  <si>
    <t>Change10</t>
  </si>
  <si>
    <t>AtOrAbove1</t>
  </si>
  <si>
    <t>AtOrAbove2</t>
  </si>
  <si>
    <t>AtOrAbove3</t>
  </si>
  <si>
    <t>AtOrAbove4</t>
  </si>
  <si>
    <t>AtOrAbove5</t>
  </si>
  <si>
    <t>AtOrAbove6</t>
  </si>
  <si>
    <t>AtOrAbove7</t>
  </si>
  <si>
    <t>AtOrAbove8</t>
  </si>
  <si>
    <t>AtOrAbove9</t>
  </si>
  <si>
    <t>AtOrAbove10</t>
  </si>
  <si>
    <t>Expected TOTAL</t>
  </si>
  <si>
    <t>Achieved</t>
  </si>
  <si>
    <t>Where</t>
  </si>
  <si>
    <t>Not Achieved</t>
  </si>
  <si>
    <t>IPA triggers</t>
  </si>
  <si>
    <t>New IAP</t>
  </si>
  <si>
    <t>Percentage</t>
  </si>
  <si>
    <t xml:space="preserve">Determination </t>
  </si>
  <si>
    <t>New IAP needed?</t>
  </si>
  <si>
    <t>Expected score changes / Achieved  score changes</t>
  </si>
  <si>
    <t>Overall Progress Determination</t>
  </si>
  <si>
    <t>Progress verification completed by the CAB?</t>
  </si>
  <si>
    <t>New Improvement Action Plan needed?</t>
  </si>
  <si>
    <t>PI with an expected score change</t>
  </si>
  <si>
    <t>PI that achieved the score change</t>
  </si>
  <si>
    <t>PI that trigger a new IAP</t>
  </si>
  <si>
    <r>
      <t xml:space="preserve">MSC Pre-Assesment Reporting template v3.4 </t>
    </r>
    <r>
      <rPr>
        <i/>
        <sz val="11"/>
        <rFont val="Meta Offc Pro"/>
        <family val="2"/>
      </rPr>
      <t>(01 May 2023)</t>
    </r>
  </si>
  <si>
    <t>Updated to reflect updates to the MSC Improvement Program Requirements and Guidance v3.0. Additional formula added to calculate Overall Progress Determination.</t>
  </si>
  <si>
    <t>Date of BMT creation:</t>
  </si>
  <si>
    <r>
      <t xml:space="preserve">MSC Improvement Program, Science and Standards
</t>
    </r>
    <r>
      <rPr>
        <b/>
        <sz val="12"/>
        <rFont val="Meta Offc Pro"/>
        <family val="2"/>
      </rPr>
      <t>Benchmarking and Tracking Tool (BMT) for Enhanced Salmon Assessment Tree</t>
    </r>
    <r>
      <rPr>
        <b/>
        <sz val="11"/>
        <rFont val="Meta Offc Pro"/>
        <family val="2"/>
      </rPr>
      <t xml:space="preserve">
v4.0 (Issued 29 October 2024)</t>
    </r>
  </si>
  <si>
    <t>Harvest Strategy (management)</t>
  </si>
  <si>
    <t>1.2.3 Information / monitoring</t>
  </si>
  <si>
    <t>Enhancement</t>
  </si>
  <si>
    <t>1.3.1 Enhancement outcome</t>
  </si>
  <si>
    <t>1.3.2 Enhancement management</t>
  </si>
  <si>
    <t>1.3.3 Enhancement Information</t>
  </si>
  <si>
    <t>1.3.1</t>
  </si>
  <si>
    <t>1.3.2</t>
  </si>
  <si>
    <t>1.3.3</t>
  </si>
  <si>
    <t>This year represents the draft scoring ranges derived from the pre-assessment or full assessment report. Full assessment report is any report produced during an MSC assessment against the MSC Fisheries Standard including Announcement Comment Draft Report (ACDR), Client and Peer Review Draft Report (CPRDR), Public Comment Draft Report (PCDR), Final Draft Report (FDR), Public Certification Report (PCR) and latest surveillance and expedited audit reports.</t>
  </si>
  <si>
    <t>The Workbook includes 6 identical blank sheets that can be used to track progress for different UoA's within the same Fishery Improvement Project, for example, the same species and area but captured using different gear. If you require more than 6 the sheet can simply be copied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</si>
</sst>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9"/>
      <color rgb="FFFFFFFF"/>
      <name val="Meta Offc Pro"/>
      <family val="2"/>
    </font>
    <font>
      <sz val="9"/>
      <color rgb="FFFFFFFF"/>
      <name val="Meta Offc Pro"/>
      <family val="2"/>
    </font>
    <font>
      <sz val="9"/>
      <color theme="0"/>
      <name val="Meta Offc Pro"/>
      <family val="2"/>
    </font>
    <font>
      <sz val="9"/>
      <color rgb="FFFF0000"/>
      <name val="Meta Offc Pro"/>
      <family val="2"/>
    </font>
    <font>
      <sz val="11"/>
      <color theme="9"/>
      <name val="Meta Offc Pro"/>
      <family val="2"/>
    </font>
    <font>
      <sz val="10"/>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2"/>
      <color theme="9"/>
      <name val="Meta Offc Pro"/>
      <family val="2"/>
    </font>
    <font>
      <b/>
      <u/>
      <sz val="12"/>
      <color theme="0"/>
      <name val="Meta Offc Pro"/>
      <family val="2"/>
    </font>
    <font>
      <b/>
      <sz val="12"/>
      <name val="Meta Offc Pro"/>
      <family val="2"/>
    </font>
    <font>
      <b/>
      <sz val="11"/>
      <name val="Meta Offc Pro"/>
      <family val="2"/>
    </font>
    <font>
      <u/>
      <sz val="11"/>
      <color theme="1"/>
      <name val="Meta Offc Pro"/>
      <family val="2"/>
    </font>
    <font>
      <sz val="11"/>
      <name val="Meta Offc Pro"/>
      <family val="2"/>
    </font>
    <font>
      <i/>
      <sz val="11"/>
      <name val="Meta Offc Pro"/>
      <family val="2"/>
    </font>
    <font>
      <sz val="11"/>
      <color rgb="FFC00000"/>
      <name val="Meta Offc Pro"/>
      <family val="2"/>
    </font>
    <font>
      <sz val="8"/>
      <color theme="0" tint="-0.499984740745262"/>
      <name val="Meta Offc Pro"/>
      <family val="2"/>
    </font>
    <font>
      <sz val="8"/>
      <name val="Arial"/>
      <family val="2"/>
    </font>
    <font>
      <b/>
      <u/>
      <sz val="12"/>
      <color theme="0"/>
      <name val="Arial"/>
      <family val="2"/>
    </font>
    <font>
      <sz val="10"/>
      <color theme="1"/>
      <name val="Meta Offc Pro"/>
    </font>
    <font>
      <b/>
      <sz val="10"/>
      <color theme="0"/>
      <name val="Meta Offc Pro"/>
    </font>
    <font>
      <sz val="10"/>
      <color theme="9"/>
      <name val="Meta Offc Pro"/>
    </font>
    <font>
      <b/>
      <sz val="11"/>
      <color theme="9"/>
      <name val="Meta Offc Pro"/>
    </font>
    <font>
      <sz val="10"/>
      <color theme="1"/>
      <name val="Arial"/>
      <family val="2"/>
    </font>
    <font>
      <b/>
      <sz val="8"/>
      <color theme="0"/>
      <name val="Meta Offc Pro"/>
      <family val="2"/>
    </font>
    <font>
      <sz val="10"/>
      <color theme="0"/>
      <name val="Meta Offc Pro"/>
      <family val="2"/>
    </font>
    <font>
      <sz val="10"/>
      <name val="Meta Offc Pro"/>
    </font>
    <font>
      <sz val="11"/>
      <name val="Meta Offc Pro"/>
    </font>
    <font>
      <sz val="11"/>
      <color theme="1"/>
      <name val="Meta Offc Pro"/>
    </font>
    <font>
      <sz val="10"/>
      <color theme="0"/>
      <name val="Meta Offc Pro"/>
    </font>
    <font>
      <b/>
      <sz val="10"/>
      <color theme="1"/>
      <name val="Meta Offc Pro"/>
    </font>
    <font>
      <b/>
      <sz val="9"/>
      <color rgb="FFFFFFFF"/>
      <name val="Meta Offc Pro"/>
    </font>
    <font>
      <sz val="9"/>
      <name val="Meta Offc Pro"/>
    </font>
    <font>
      <sz val="9"/>
      <color rgb="FFFFFFFF"/>
      <name val="Meta Offc Pro"/>
    </font>
    <font>
      <sz val="9"/>
      <color theme="0"/>
      <name val="Meta Offc Pro"/>
    </font>
    <font>
      <sz val="9"/>
      <color rgb="FFFF0000"/>
      <name val="Meta Offc Pro"/>
    </font>
    <font>
      <sz val="10"/>
      <color theme="0" tint="-0.499984740745262"/>
      <name val="Meta Offc Pro"/>
    </font>
    <font>
      <b/>
      <sz val="8"/>
      <color theme="0"/>
      <name val="Meta Offc Pro"/>
    </font>
    <font>
      <b/>
      <sz val="16"/>
      <color theme="1"/>
      <name val="Meta Offc Pro"/>
    </font>
    <font>
      <b/>
      <sz val="14"/>
      <color theme="0"/>
      <name val="Meta Offc Pro"/>
    </font>
    <font>
      <b/>
      <sz val="14"/>
      <color theme="9"/>
      <name val="Meta Offc Pro"/>
    </font>
    <font>
      <sz val="14"/>
      <color theme="1"/>
      <name val="Meta Offc Pro"/>
    </font>
    <font>
      <b/>
      <sz val="14"/>
      <name val="Meta Offc Pro"/>
    </font>
    <font>
      <sz val="12"/>
      <color theme="9"/>
      <name val="Meta Offc Pro"/>
    </font>
    <font>
      <b/>
      <sz val="12"/>
      <color theme="0"/>
      <name val="Meta Offc Pro"/>
    </font>
    <font>
      <sz val="12"/>
      <color theme="0"/>
      <name val="Meta Offc Pro"/>
    </font>
    <font>
      <b/>
      <sz val="14"/>
      <color theme="1"/>
      <name val="Meta Offc Pro"/>
    </font>
    <font>
      <sz val="11"/>
      <color theme="9"/>
      <name val="Meta Offc Pro"/>
    </font>
  </fonts>
  <fills count="29">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
      <patternFill patternType="solid">
        <fgColor theme="6" tint="0.59999389629810485"/>
        <bgColor indexed="64"/>
      </patternFill>
    </fill>
    <fill>
      <patternFill patternType="solid">
        <fgColor rgb="FFEAEAEA"/>
        <bgColor indexed="64"/>
      </patternFill>
    </fill>
  </fills>
  <borders count="89">
    <border>
      <left/>
      <right/>
      <top/>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style="thin">
        <color theme="9"/>
      </top>
      <bottom style="thin">
        <color theme="9"/>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
      <left style="medium">
        <color theme="9"/>
      </left>
      <right/>
      <top style="medium">
        <color theme="9"/>
      </top>
      <bottom/>
      <diagonal/>
    </border>
    <border>
      <left/>
      <right style="medium">
        <color theme="9"/>
      </right>
      <top style="medium">
        <color theme="9"/>
      </top>
      <bottom/>
      <diagonal/>
    </border>
    <border>
      <left style="medium">
        <color theme="9"/>
      </left>
      <right/>
      <top/>
      <bottom style="medium">
        <color theme="9"/>
      </bottom>
      <diagonal/>
    </border>
    <border>
      <left/>
      <right style="medium">
        <color theme="9"/>
      </right>
      <top/>
      <bottom style="medium">
        <color theme="9"/>
      </bottom>
      <diagonal/>
    </border>
    <border>
      <left style="medium">
        <color theme="9"/>
      </left>
      <right/>
      <top/>
      <bottom/>
      <diagonal/>
    </border>
    <border>
      <left/>
      <right style="medium">
        <color theme="9"/>
      </right>
      <top/>
      <bottom/>
      <diagonal/>
    </border>
    <border>
      <left style="medium">
        <color theme="9"/>
      </left>
      <right/>
      <top/>
      <bottom style="thin">
        <color theme="9"/>
      </bottom>
      <diagonal/>
    </border>
    <border>
      <left style="medium">
        <color theme="9"/>
      </left>
      <right/>
      <top style="thin">
        <color theme="9"/>
      </top>
      <bottom style="thin">
        <color theme="9"/>
      </bottom>
      <diagonal/>
    </border>
    <border>
      <left style="medium">
        <color theme="9"/>
      </left>
      <right/>
      <top style="thin">
        <color theme="9"/>
      </top>
      <bottom/>
      <diagonal/>
    </border>
  </borders>
  <cellStyleXfs count="4">
    <xf numFmtId="0" fontId="0" fillId="0" borderId="0"/>
    <xf numFmtId="0" fontId="1" fillId="0" borderId="0"/>
    <xf numFmtId="0" fontId="26" fillId="0" borderId="0" applyNumberFormat="0" applyFill="0" applyBorder="0" applyAlignment="0" applyProtection="0"/>
    <xf numFmtId="9" fontId="44" fillId="0" borderId="0" applyFont="0" applyFill="0" applyBorder="0" applyAlignment="0" applyProtection="0"/>
  </cellStyleXfs>
  <cellXfs count="588">
    <xf numFmtId="0" fontId="0" fillId="0" borderId="0" xfId="0"/>
    <xf numFmtId="0" fontId="2" fillId="0" borderId="0" xfId="0" applyFont="1"/>
    <xf numFmtId="0" fontId="2" fillId="0" borderId="0" xfId="0" applyFont="1" applyAlignment="1">
      <alignment horizontal="center"/>
    </xf>
    <xf numFmtId="0" fontId="6" fillId="0" borderId="0" xfId="0" applyFont="1"/>
    <xf numFmtId="0" fontId="6" fillId="0" borderId="0" xfId="0" applyFont="1" applyAlignment="1">
      <alignment vertical="center" wrapText="1"/>
    </xf>
    <xf numFmtId="0" fontId="2" fillId="14" borderId="0" xfId="0" applyFont="1" applyFill="1"/>
    <xf numFmtId="0" fontId="2" fillId="14" borderId="0" xfId="0" applyFont="1" applyFill="1" applyAlignment="1">
      <alignment horizontal="left"/>
    </xf>
    <xf numFmtId="0" fontId="2" fillId="0" borderId="0" xfId="0" applyFont="1" applyAlignment="1">
      <alignment horizontal="left"/>
    </xf>
    <xf numFmtId="0" fontId="8"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0" xfId="0" applyFont="1" applyFill="1" applyAlignment="1">
      <alignment horizontal="center" vertical="center"/>
    </xf>
    <xf numFmtId="0" fontId="13" fillId="0" borderId="36" xfId="0" applyFont="1" applyBorder="1" applyAlignment="1">
      <alignment horizontal="left" vertical="center" wrapText="1"/>
    </xf>
    <xf numFmtId="0" fontId="13" fillId="0" borderId="5" xfId="0" applyFont="1" applyBorder="1" applyAlignment="1">
      <alignment horizontal="left" vertical="center" wrapText="1"/>
    </xf>
    <xf numFmtId="0" fontId="13" fillId="0" borderId="37" xfId="0" applyFont="1" applyBorder="1" applyAlignment="1">
      <alignment horizontal="left" vertical="center" wrapText="1"/>
    </xf>
    <xf numFmtId="0" fontId="13" fillId="0" borderId="0" xfId="0" applyFont="1" applyAlignment="1">
      <alignment horizontal="left" vertical="center" wrapText="1"/>
    </xf>
    <xf numFmtId="0" fontId="2" fillId="15" borderId="0" xfId="0" applyFont="1" applyFill="1"/>
    <xf numFmtId="0" fontId="2" fillId="0" borderId="0" xfId="0" quotePrefix="1" applyFont="1"/>
    <xf numFmtId="0" fontId="13" fillId="0" borderId="59" xfId="0" applyFont="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3" fillId="0" borderId="7" xfId="0" applyFont="1" applyBorder="1" applyAlignment="1">
      <alignment horizontal="left" vertical="center" wrapText="1"/>
    </xf>
    <xf numFmtId="2" fontId="6" fillId="8" borderId="2" xfId="0" applyNumberFormat="1" applyFont="1" applyFill="1" applyBorder="1" applyAlignment="1">
      <alignment vertical="center" wrapText="1"/>
    </xf>
    <xf numFmtId="2" fontId="15" fillId="0" borderId="0" xfId="0" applyNumberFormat="1" applyFont="1" applyAlignment="1">
      <alignment vertical="center" wrapText="1"/>
    </xf>
    <xf numFmtId="0" fontId="16" fillId="0" borderId="0" xfId="0" applyFont="1" applyAlignment="1">
      <alignment vertical="top"/>
    </xf>
    <xf numFmtId="0" fontId="16" fillId="0" borderId="0" xfId="0" applyFont="1" applyAlignment="1">
      <alignment vertical="top" wrapText="1"/>
    </xf>
    <xf numFmtId="0" fontId="2" fillId="7" borderId="1" xfId="0" applyFont="1" applyFill="1" applyBorder="1" applyAlignment="1">
      <alignment horizontal="center" vertical="top"/>
    </xf>
    <xf numFmtId="0" fontId="2" fillId="4" borderId="1" xfId="0" applyFont="1" applyFill="1" applyBorder="1" applyAlignment="1">
      <alignment horizontal="center" vertical="top"/>
    </xf>
    <xf numFmtId="0" fontId="2" fillId="6" borderId="1" xfId="0" applyFont="1" applyFill="1" applyBorder="1" applyAlignment="1">
      <alignment horizontal="center" vertical="top"/>
    </xf>
    <xf numFmtId="0" fontId="15" fillId="0" borderId="0" xfId="0" applyFont="1"/>
    <xf numFmtId="2" fontId="2" fillId="0" borderId="0" xfId="0" applyNumberFormat="1" applyFont="1"/>
    <xf numFmtId="0" fontId="4" fillId="0" borderId="0" xfId="0" applyFont="1"/>
    <xf numFmtId="0" fontId="17" fillId="0" borderId="0" xfId="0" applyFont="1" applyAlignment="1">
      <alignment horizontal="left" vertical="top"/>
    </xf>
    <xf numFmtId="0" fontId="13"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horizontal="left" vertical="top"/>
    </xf>
    <xf numFmtId="0" fontId="19" fillId="8" borderId="12" xfId="0" applyFont="1" applyFill="1" applyBorder="1" applyAlignment="1">
      <alignment horizontal="left" vertical="top"/>
    </xf>
    <xf numFmtId="0" fontId="19" fillId="8" borderId="57" xfId="0" applyFont="1" applyFill="1" applyBorder="1" applyAlignment="1">
      <alignment horizontal="left" vertical="top"/>
    </xf>
    <xf numFmtId="0" fontId="21" fillId="0" borderId="0" xfId="0" applyFont="1"/>
    <xf numFmtId="0" fontId="19" fillId="8" borderId="31" xfId="0" applyFont="1" applyFill="1" applyBorder="1" applyAlignment="1">
      <alignment vertical="center"/>
    </xf>
    <xf numFmtId="0" fontId="19" fillId="8" borderId="58" xfId="0" applyFont="1" applyFill="1" applyBorder="1" applyAlignment="1">
      <alignment vertical="center"/>
    </xf>
    <xf numFmtId="0" fontId="19" fillId="8" borderId="32" xfId="0" applyFont="1" applyFill="1" applyBorder="1" applyAlignment="1">
      <alignment vertical="center"/>
    </xf>
    <xf numFmtId="0" fontId="19" fillId="8" borderId="33" xfId="0" applyFont="1" applyFill="1" applyBorder="1" applyAlignment="1">
      <alignment vertical="center"/>
    </xf>
    <xf numFmtId="0" fontId="20" fillId="8" borderId="34" xfId="0" applyFont="1" applyFill="1" applyBorder="1" applyAlignment="1">
      <alignment vertical="top"/>
    </xf>
    <xf numFmtId="0" fontId="20" fillId="8" borderId="10" xfId="0" applyFont="1" applyFill="1" applyBorder="1" applyAlignment="1">
      <alignment vertical="top"/>
    </xf>
    <xf numFmtId="0" fontId="19" fillId="8" borderId="11" xfId="0" applyFont="1" applyFill="1" applyBorder="1" applyAlignment="1">
      <alignment horizontal="center" vertical="center"/>
    </xf>
    <xf numFmtId="0" fontId="19" fillId="8" borderId="35" xfId="0" applyFont="1" applyFill="1" applyBorder="1" applyAlignment="1">
      <alignment horizontal="center" vertical="center"/>
    </xf>
    <xf numFmtId="2" fontId="18" fillId="0" borderId="6" xfId="0" applyNumberFormat="1" applyFont="1" applyBorder="1" applyAlignment="1">
      <alignment horizontal="center" vertical="center" wrapText="1"/>
    </xf>
    <xf numFmtId="0" fontId="18" fillId="10" borderId="6" xfId="0" applyFont="1" applyFill="1" applyBorder="1" applyAlignment="1">
      <alignment horizontal="center" vertical="center"/>
    </xf>
    <xf numFmtId="2" fontId="18" fillId="10" borderId="6" xfId="0" applyNumberFormat="1" applyFont="1" applyFill="1" applyBorder="1" applyAlignment="1">
      <alignment horizontal="center" vertical="center" wrapText="1"/>
    </xf>
    <xf numFmtId="2" fontId="18" fillId="2" borderId="6" xfId="0" applyNumberFormat="1" applyFont="1" applyFill="1" applyBorder="1" applyAlignment="1">
      <alignment horizontal="center" vertical="center" wrapText="1"/>
    </xf>
    <xf numFmtId="2" fontId="20" fillId="10" borderId="6" xfId="0" applyNumberFormat="1" applyFont="1" applyFill="1" applyBorder="1" applyAlignment="1">
      <alignment horizontal="center" vertical="center"/>
    </xf>
    <xf numFmtId="0" fontId="15" fillId="14" borderId="0" xfId="0" applyFont="1" applyFill="1"/>
    <xf numFmtId="0" fontId="15" fillId="0" borderId="21" xfId="0" applyFont="1" applyBorder="1"/>
    <xf numFmtId="0" fontId="15" fillId="0" borderId="21" xfId="0" applyFont="1" applyBorder="1" applyAlignment="1">
      <alignment horizontal="left"/>
    </xf>
    <xf numFmtId="0" fontId="2" fillId="15" borderId="21" xfId="0" applyFont="1" applyFill="1" applyBorder="1" applyAlignment="1">
      <alignment horizontal="center"/>
    </xf>
    <xf numFmtId="2" fontId="2" fillId="20" borderId="21" xfId="0" applyNumberFormat="1" applyFont="1" applyFill="1" applyBorder="1" applyAlignment="1">
      <alignment horizontal="center"/>
    </xf>
    <xf numFmtId="0" fontId="2" fillId="15" borderId="21" xfId="0" applyFont="1" applyFill="1" applyBorder="1"/>
    <xf numFmtId="2" fontId="2" fillId="21" borderId="21" xfId="0" applyNumberFormat="1" applyFont="1" applyFill="1" applyBorder="1" applyAlignment="1">
      <alignment horizontal="center"/>
    </xf>
    <xf numFmtId="0" fontId="2" fillId="21" borderId="21" xfId="0" applyFont="1" applyFill="1" applyBorder="1"/>
    <xf numFmtId="0" fontId="19" fillId="8" borderId="8" xfId="0" applyFont="1" applyFill="1" applyBorder="1" applyAlignment="1">
      <alignment horizontal="center" vertical="center" wrapText="1"/>
    </xf>
    <xf numFmtId="0" fontId="2" fillId="0" borderId="18" xfId="0" applyFont="1" applyBorder="1"/>
    <xf numFmtId="0" fontId="18" fillId="2" borderId="19" xfId="0" applyFont="1" applyFill="1" applyBorder="1" applyAlignment="1">
      <alignment horizontal="left" vertical="center"/>
    </xf>
    <xf numFmtId="0" fontId="18" fillId="2" borderId="8" xfId="0" applyFont="1" applyFill="1" applyBorder="1" applyAlignment="1">
      <alignment vertical="center"/>
    </xf>
    <xf numFmtId="0" fontId="12" fillId="2" borderId="19" xfId="0" applyFont="1" applyFill="1" applyBorder="1" applyAlignment="1">
      <alignment horizontal="left" vertical="center"/>
    </xf>
    <xf numFmtId="0" fontId="18" fillId="2" borderId="18" xfId="0" applyFont="1" applyFill="1" applyBorder="1" applyAlignment="1">
      <alignment horizontal="left" vertical="center"/>
    </xf>
    <xf numFmtId="1" fontId="18" fillId="2" borderId="8" xfId="0" applyNumberFormat="1" applyFont="1" applyFill="1" applyBorder="1" applyAlignment="1">
      <alignment vertical="center" wrapText="1"/>
    </xf>
    <xf numFmtId="0" fontId="19" fillId="8" borderId="8" xfId="0" applyFont="1" applyFill="1" applyBorder="1"/>
    <xf numFmtId="0" fontId="19" fillId="8" borderId="18" xfId="0" applyFont="1" applyFill="1" applyBorder="1" applyAlignment="1">
      <alignment horizontal="left" vertical="center"/>
    </xf>
    <xf numFmtId="0" fontId="19" fillId="8" borderId="19" xfId="0" applyFont="1" applyFill="1" applyBorder="1" applyAlignment="1">
      <alignment horizontal="left" vertical="center"/>
    </xf>
    <xf numFmtId="2" fontId="19" fillId="8" borderId="8" xfId="0" applyNumberFormat="1" applyFont="1" applyFill="1" applyBorder="1" applyAlignment="1">
      <alignment vertical="center" wrapText="1"/>
    </xf>
    <xf numFmtId="0" fontId="19" fillId="8" borderId="64" xfId="0" applyFont="1" applyFill="1" applyBorder="1" applyAlignment="1">
      <alignment vertical="top"/>
    </xf>
    <xf numFmtId="0" fontId="19" fillId="8" borderId="9" xfId="0" applyFont="1" applyFill="1" applyBorder="1" applyAlignment="1">
      <alignment vertical="top"/>
    </xf>
    <xf numFmtId="0" fontId="18" fillId="0" borderId="54" xfId="0" applyFont="1" applyBorder="1" applyAlignment="1">
      <alignment vertical="center"/>
    </xf>
    <xf numFmtId="2" fontId="19" fillId="8" borderId="62" xfId="0" applyNumberFormat="1" applyFont="1" applyFill="1" applyBorder="1" applyAlignment="1">
      <alignment vertical="top"/>
    </xf>
    <xf numFmtId="2" fontId="19" fillId="8" borderId="63" xfId="0" applyNumberFormat="1" applyFont="1" applyFill="1" applyBorder="1" applyAlignment="1">
      <alignment vertical="top"/>
    </xf>
    <xf numFmtId="0" fontId="19" fillId="8" borderId="45" xfId="0" applyFont="1" applyFill="1" applyBorder="1" applyAlignment="1">
      <alignment vertical="top"/>
    </xf>
    <xf numFmtId="0" fontId="19" fillId="8" borderId="46" xfId="0" applyFont="1" applyFill="1" applyBorder="1" applyAlignment="1">
      <alignment vertical="top"/>
    </xf>
    <xf numFmtId="0" fontId="20" fillId="11" borderId="43" xfId="0" applyFont="1" applyFill="1" applyBorder="1" applyAlignment="1">
      <alignment vertical="top"/>
    </xf>
    <xf numFmtId="0" fontId="20" fillId="11" borderId="44" xfId="0" applyFont="1" applyFill="1" applyBorder="1" applyAlignment="1">
      <alignment vertical="top"/>
    </xf>
    <xf numFmtId="0" fontId="20" fillId="3" borderId="43" xfId="0" applyFont="1" applyFill="1" applyBorder="1" applyAlignment="1">
      <alignment vertical="top"/>
    </xf>
    <xf numFmtId="0" fontId="20" fillId="3" borderId="44" xfId="0" applyFont="1" applyFill="1" applyBorder="1" applyAlignment="1">
      <alignment vertical="top"/>
    </xf>
    <xf numFmtId="0" fontId="20" fillId="9" borderId="43" xfId="0" applyFont="1" applyFill="1" applyBorder="1" applyAlignment="1">
      <alignment vertical="top"/>
    </xf>
    <xf numFmtId="0" fontId="20" fillId="9" borderId="44" xfId="0" applyFont="1" applyFill="1" applyBorder="1" applyAlignment="1">
      <alignment vertical="top"/>
    </xf>
    <xf numFmtId="0" fontId="19" fillId="8" borderId="62" xfId="0" applyFont="1" applyFill="1" applyBorder="1" applyAlignment="1">
      <alignment vertical="center"/>
    </xf>
    <xf numFmtId="0" fontId="19" fillId="8" borderId="63" xfId="0" applyFont="1" applyFill="1" applyBorder="1" applyAlignment="1">
      <alignment vertical="center"/>
    </xf>
    <xf numFmtId="0" fontId="18" fillId="2" borderId="13" xfId="0" applyFont="1" applyFill="1" applyBorder="1" applyAlignment="1">
      <alignment vertical="top"/>
    </xf>
    <xf numFmtId="0" fontId="20" fillId="8" borderId="62" xfId="0" applyFont="1" applyFill="1" applyBorder="1" applyAlignment="1">
      <alignment vertical="top"/>
    </xf>
    <xf numFmtId="0" fontId="20" fillId="8" borderId="0" xfId="0" applyFont="1" applyFill="1" applyAlignment="1">
      <alignment vertical="top"/>
    </xf>
    <xf numFmtId="0" fontId="20" fillId="8" borderId="63" xfId="0" applyFont="1" applyFill="1" applyBorder="1" applyAlignment="1">
      <alignment vertical="top"/>
    </xf>
    <xf numFmtId="0" fontId="22" fillId="8" borderId="65" xfId="0" applyFont="1" applyFill="1" applyBorder="1" applyAlignment="1">
      <alignment vertical="center"/>
    </xf>
    <xf numFmtId="0" fontId="22" fillId="8" borderId="67" xfId="0" applyFont="1" applyFill="1" applyBorder="1" applyAlignment="1">
      <alignment vertical="center"/>
    </xf>
    <xf numFmtId="0" fontId="19" fillId="8" borderId="69" xfId="0" applyFont="1" applyFill="1" applyBorder="1" applyAlignment="1">
      <alignment vertical="center"/>
    </xf>
    <xf numFmtId="0" fontId="17" fillId="2" borderId="65" xfId="0" applyFont="1" applyFill="1" applyBorder="1" applyAlignment="1">
      <alignment vertical="center"/>
    </xf>
    <xf numFmtId="0" fontId="17" fillId="2" borderId="66" xfId="0" applyFont="1" applyFill="1" applyBorder="1" applyAlignment="1">
      <alignment vertical="center"/>
    </xf>
    <xf numFmtId="0" fontId="17" fillId="2" borderId="67" xfId="0" applyFont="1" applyFill="1" applyBorder="1" applyAlignment="1">
      <alignment vertical="center"/>
    </xf>
    <xf numFmtId="0" fontId="17" fillId="2" borderId="68" xfId="0" applyFont="1" applyFill="1" applyBorder="1" applyAlignment="1">
      <alignment vertical="center"/>
    </xf>
    <xf numFmtId="0" fontId="18" fillId="2" borderId="17" xfId="0" applyFont="1" applyFill="1" applyBorder="1" applyAlignment="1">
      <alignment vertical="center"/>
    </xf>
    <xf numFmtId="0" fontId="18" fillId="2" borderId="19" xfId="0" applyFont="1" applyFill="1" applyBorder="1" applyAlignment="1">
      <alignment vertical="center"/>
    </xf>
    <xf numFmtId="0" fontId="19" fillId="8" borderId="17" xfId="0" applyFont="1" applyFill="1" applyBorder="1"/>
    <xf numFmtId="0" fontId="19" fillId="8" borderId="17" xfId="0" applyFont="1" applyFill="1" applyBorder="1" applyAlignment="1">
      <alignment vertical="center"/>
    </xf>
    <xf numFmtId="0" fontId="19" fillId="8" borderId="18" xfId="0" applyFont="1" applyFill="1" applyBorder="1" applyAlignment="1">
      <alignment vertical="center"/>
    </xf>
    <xf numFmtId="0" fontId="18" fillId="2" borderId="18" xfId="0" applyFont="1" applyFill="1" applyBorder="1" applyAlignment="1">
      <alignment vertical="center"/>
    </xf>
    <xf numFmtId="0" fontId="17" fillId="2" borderId="73" xfId="0" applyFont="1" applyFill="1" applyBorder="1" applyAlignment="1">
      <alignment vertical="center"/>
    </xf>
    <xf numFmtId="0" fontId="17" fillId="2" borderId="0" xfId="0" applyFont="1" applyFill="1" applyAlignment="1">
      <alignment vertical="center"/>
    </xf>
    <xf numFmtId="0" fontId="20" fillId="8" borderId="74" xfId="0" applyFont="1" applyFill="1" applyBorder="1" applyAlignment="1">
      <alignment vertical="top"/>
    </xf>
    <xf numFmtId="0" fontId="17" fillId="2" borderId="28" xfId="0" applyFont="1" applyFill="1" applyBorder="1" applyAlignment="1">
      <alignment vertical="center"/>
    </xf>
    <xf numFmtId="0" fontId="22" fillId="8" borderId="0" xfId="0" applyFont="1" applyFill="1" applyAlignment="1">
      <alignment vertical="center"/>
    </xf>
    <xf numFmtId="0" fontId="22" fillId="8" borderId="72" xfId="0" applyFont="1" applyFill="1" applyBorder="1" applyAlignment="1">
      <alignment vertical="center"/>
    </xf>
    <xf numFmtId="2" fontId="18" fillId="0" borderId="71" xfId="0" applyNumberFormat="1" applyFont="1" applyBorder="1" applyAlignment="1">
      <alignment horizontal="center" vertical="center" wrapText="1"/>
    </xf>
    <xf numFmtId="0" fontId="22" fillId="8" borderId="22" xfId="0" applyFont="1" applyFill="1" applyBorder="1" applyAlignment="1">
      <alignment vertical="center"/>
    </xf>
    <xf numFmtId="0" fontId="18" fillId="10" borderId="71" xfId="0" applyFont="1" applyFill="1" applyBorder="1" applyAlignment="1">
      <alignment horizontal="center" vertical="center"/>
    </xf>
    <xf numFmtId="0" fontId="19" fillId="8" borderId="75" xfId="0" applyFont="1" applyFill="1" applyBorder="1" applyAlignment="1">
      <alignment vertical="center"/>
    </xf>
    <xf numFmtId="0" fontId="19" fillId="8" borderId="76" xfId="0" applyFont="1" applyFill="1" applyBorder="1" applyAlignment="1">
      <alignment vertical="center"/>
    </xf>
    <xf numFmtId="0" fontId="19" fillId="8" borderId="75" xfId="0" applyFont="1" applyFill="1" applyBorder="1" applyAlignment="1">
      <alignment vertical="top"/>
    </xf>
    <xf numFmtId="0" fontId="19" fillId="8" borderId="76" xfId="0" applyFont="1" applyFill="1" applyBorder="1" applyAlignment="1">
      <alignment vertical="top"/>
    </xf>
    <xf numFmtId="0" fontId="19" fillId="8" borderId="24" xfId="0" applyFont="1" applyFill="1" applyBorder="1" applyAlignment="1">
      <alignment vertical="top"/>
    </xf>
    <xf numFmtId="0" fontId="24" fillId="0" borderId="0" xfId="0" applyFont="1" applyAlignment="1">
      <alignment horizontal="left" vertical="top"/>
    </xf>
    <xf numFmtId="0" fontId="17" fillId="0" borderId="77" xfId="0" applyFont="1" applyBorder="1" applyAlignment="1">
      <alignment horizontal="left" vertical="top"/>
    </xf>
    <xf numFmtId="0" fontId="2" fillId="0" borderId="21" xfId="0" applyFont="1" applyBorder="1" applyAlignment="1">
      <alignment horizontal="left"/>
    </xf>
    <xf numFmtId="0" fontId="22" fillId="22" borderId="29" xfId="0" applyFont="1" applyFill="1" applyBorder="1" applyAlignment="1">
      <alignment horizontal="left" vertical="top" wrapText="1"/>
    </xf>
    <xf numFmtId="0" fontId="27" fillId="17" borderId="3" xfId="0" applyFont="1" applyFill="1" applyBorder="1" applyAlignment="1">
      <alignment horizontal="center" vertical="center" wrapText="1"/>
    </xf>
    <xf numFmtId="0" fontId="27" fillId="17" borderId="2" xfId="0" applyFont="1" applyFill="1" applyBorder="1" applyAlignment="1">
      <alignment horizontal="center" vertical="center" wrapText="1"/>
    </xf>
    <xf numFmtId="0" fontId="27" fillId="23" borderId="3" xfId="0" applyFont="1" applyFill="1" applyBorder="1" applyAlignment="1">
      <alignment horizontal="center" vertical="center" wrapText="1"/>
    </xf>
    <xf numFmtId="0" fontId="9" fillId="25" borderId="3" xfId="0" applyFont="1" applyFill="1" applyBorder="1" applyAlignment="1">
      <alignment horizontal="center" vertical="center" wrapText="1"/>
    </xf>
    <xf numFmtId="0" fontId="10" fillId="25" borderId="2" xfId="0" applyFont="1" applyFill="1" applyBorder="1" applyAlignment="1">
      <alignment horizontal="center" vertical="center" wrapText="1"/>
    </xf>
    <xf numFmtId="0" fontId="27" fillId="23"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27" fillId="24" borderId="3" xfId="0" applyFont="1" applyFill="1" applyBorder="1" applyAlignment="1">
      <alignment horizontal="center" vertical="center" wrapText="1"/>
    </xf>
    <xf numFmtId="0" fontId="27" fillId="24" borderId="2" xfId="0" applyFont="1" applyFill="1" applyBorder="1" applyAlignment="1">
      <alignment horizontal="center" vertical="center" wrapText="1"/>
    </xf>
    <xf numFmtId="0" fontId="25" fillId="5" borderId="26" xfId="0" applyFont="1" applyFill="1" applyBorder="1" applyAlignment="1">
      <alignment horizontal="left" vertical="top"/>
    </xf>
    <xf numFmtId="0" fontId="25" fillId="5" borderId="27" xfId="0" applyFont="1" applyFill="1" applyBorder="1" applyAlignment="1">
      <alignment horizontal="left" vertical="top"/>
    </xf>
    <xf numFmtId="0" fontId="0" fillId="26" borderId="22" xfId="0" applyFill="1" applyBorder="1" applyAlignment="1">
      <alignment horizontal="left" vertical="top" wrapText="1"/>
    </xf>
    <xf numFmtId="0" fontId="0" fillId="26" borderId="22" xfId="0" applyFill="1" applyBorder="1" applyAlignment="1">
      <alignment wrapText="1"/>
    </xf>
    <xf numFmtId="0" fontId="0" fillId="26" borderId="29" xfId="0" applyFill="1" applyBorder="1" applyAlignment="1">
      <alignment horizontal="left" vertical="top" wrapText="1"/>
    </xf>
    <xf numFmtId="0" fontId="0" fillId="5" borderId="28" xfId="0" applyFill="1" applyBorder="1"/>
    <xf numFmtId="0" fontId="26" fillId="26" borderId="29" xfId="2" applyFill="1" applyBorder="1" applyAlignment="1">
      <alignment horizontal="left" vertical="top" wrapText="1"/>
    </xf>
    <xf numFmtId="0" fontId="25" fillId="5" borderId="48" xfId="0" applyFont="1" applyFill="1" applyBorder="1"/>
    <xf numFmtId="0" fontId="25" fillId="5" borderId="50" xfId="0" applyFont="1" applyFill="1" applyBorder="1"/>
    <xf numFmtId="0" fontId="13" fillId="0" borderId="78" xfId="0" applyFont="1" applyBorder="1" applyAlignment="1">
      <alignment horizontal="left" vertical="center" wrapText="1"/>
    </xf>
    <xf numFmtId="0" fontId="13" fillId="0" borderId="79" xfId="0" applyFont="1" applyBorder="1" applyAlignment="1">
      <alignment horizontal="left" vertical="center" wrapText="1"/>
    </xf>
    <xf numFmtId="0" fontId="13" fillId="0" borderId="39" xfId="0" applyFont="1" applyBorder="1" applyAlignment="1">
      <alignment horizontal="center" vertical="top"/>
    </xf>
    <xf numFmtId="0" fontId="13" fillId="0" borderId="38" xfId="0" applyFont="1" applyBorder="1" applyAlignment="1">
      <alignment horizontal="center" vertical="top"/>
    </xf>
    <xf numFmtId="0" fontId="13" fillId="0" borderId="40" xfId="0" applyFont="1" applyBorder="1" applyAlignment="1">
      <alignment horizontal="center" vertical="top"/>
    </xf>
    <xf numFmtId="0" fontId="4" fillId="5" borderId="0" xfId="1" applyFont="1" applyFill="1"/>
    <xf numFmtId="0" fontId="4" fillId="0" borderId="0" xfId="1" applyFont="1"/>
    <xf numFmtId="0" fontId="5" fillId="5" borderId="0" xfId="1" applyFont="1" applyFill="1" applyAlignment="1">
      <alignment horizontal="center" vertical="center" wrapText="1"/>
    </xf>
    <xf numFmtId="0" fontId="13" fillId="5" borderId="0" xfId="0" applyFont="1" applyFill="1" applyAlignment="1">
      <alignment horizontal="left" vertical="top"/>
    </xf>
    <xf numFmtId="0" fontId="33" fillId="5" borderId="23" xfId="1" applyFont="1" applyFill="1" applyBorder="1"/>
    <xf numFmtId="0" fontId="4" fillId="5" borderId="24" xfId="1" applyFont="1" applyFill="1" applyBorder="1"/>
    <xf numFmtId="0" fontId="4" fillId="5" borderId="25" xfId="1" applyFont="1" applyFill="1" applyBorder="1"/>
    <xf numFmtId="0" fontId="2" fillId="5" borderId="0" xfId="0" applyFont="1" applyFill="1" applyAlignment="1">
      <alignment horizontal="left" vertical="center" wrapText="1"/>
    </xf>
    <xf numFmtId="0" fontId="4" fillId="5" borderId="0" xfId="1" applyFont="1" applyFill="1" applyAlignment="1">
      <alignment horizontal="left" vertical="center" wrapText="1"/>
    </xf>
    <xf numFmtId="0" fontId="5" fillId="5" borderId="0" xfId="1" applyFont="1" applyFill="1" applyAlignment="1">
      <alignment horizontal="left" vertical="center" wrapText="1"/>
    </xf>
    <xf numFmtId="0" fontId="34" fillId="5" borderId="21" xfId="1" applyFont="1" applyFill="1" applyBorder="1" applyAlignment="1">
      <alignment horizontal="left" wrapText="1"/>
    </xf>
    <xf numFmtId="0" fontId="4" fillId="5" borderId="0" xfId="1" applyFont="1" applyFill="1" applyAlignment="1">
      <alignment horizontal="left" vertical="top" wrapText="1"/>
    </xf>
    <xf numFmtId="164" fontId="34" fillId="5" borderId="21" xfId="1" applyNumberFormat="1" applyFont="1" applyFill="1" applyBorder="1" applyAlignment="1">
      <alignment horizontal="left" wrapText="1"/>
    </xf>
    <xf numFmtId="15" fontId="34" fillId="5" borderId="21" xfId="1" applyNumberFormat="1" applyFont="1" applyFill="1" applyBorder="1" applyAlignment="1">
      <alignment horizontal="left" wrapText="1"/>
    </xf>
    <xf numFmtId="0" fontId="4" fillId="5" borderId="0" xfId="1" applyFont="1" applyFill="1" applyAlignment="1">
      <alignment horizontal="left" wrapText="1"/>
    </xf>
    <xf numFmtId="0" fontId="5" fillId="5" borderId="23" xfId="1" applyFont="1" applyFill="1" applyBorder="1" applyAlignment="1">
      <alignment vertical="center"/>
    </xf>
    <xf numFmtId="0" fontId="4" fillId="5" borderId="24" xfId="1" applyFont="1" applyFill="1" applyBorder="1" applyAlignment="1">
      <alignment vertical="center"/>
    </xf>
    <xf numFmtId="0" fontId="4" fillId="5" borderId="25" xfId="1" applyFont="1" applyFill="1" applyBorder="1" applyAlignment="1">
      <alignment vertical="center"/>
    </xf>
    <xf numFmtId="0" fontId="4" fillId="5" borderId="0" xfId="1" applyFont="1" applyFill="1" applyAlignment="1">
      <alignment vertical="center"/>
    </xf>
    <xf numFmtId="0" fontId="4" fillId="5" borderId="26" xfId="1" applyFont="1" applyFill="1" applyBorder="1" applyAlignment="1">
      <alignment vertical="center"/>
    </xf>
    <xf numFmtId="0" fontId="4" fillId="5" borderId="22" xfId="1" applyFont="1" applyFill="1" applyBorder="1" applyAlignment="1">
      <alignment vertical="center"/>
    </xf>
    <xf numFmtId="0" fontId="5" fillId="5" borderId="0" xfId="1" applyFont="1" applyFill="1" applyAlignment="1">
      <alignment vertical="center"/>
    </xf>
    <xf numFmtId="0" fontId="5" fillId="5" borderId="0" xfId="1" applyFont="1" applyFill="1" applyAlignment="1">
      <alignment horizontal="center" vertical="top" wrapText="1"/>
    </xf>
    <xf numFmtId="0" fontId="36" fillId="5" borderId="0" xfId="1" applyFont="1" applyFill="1" applyAlignment="1">
      <alignment horizontal="left" vertical="center"/>
    </xf>
    <xf numFmtId="0" fontId="34" fillId="5" borderId="0" xfId="1" applyFont="1" applyFill="1" applyAlignment="1">
      <alignment horizontal="left" vertical="center" wrapText="1"/>
    </xf>
    <xf numFmtId="0" fontId="6" fillId="8" borderId="47" xfId="0" applyFont="1" applyFill="1" applyBorder="1" applyAlignment="1">
      <alignment horizontal="center" vertical="center" wrapText="1"/>
    </xf>
    <xf numFmtId="0" fontId="17" fillId="0" borderId="27" xfId="0" applyFont="1" applyBorder="1" applyAlignment="1">
      <alignment horizontal="left" vertical="top"/>
    </xf>
    <xf numFmtId="0" fontId="3" fillId="0" borderId="48" xfId="0" applyFont="1" applyBorder="1" applyAlignment="1">
      <alignment horizontal="center" vertical="top"/>
    </xf>
    <xf numFmtId="0" fontId="2" fillId="0" borderId="48" xfId="0" applyFont="1" applyBorder="1"/>
    <xf numFmtId="0" fontId="34" fillId="5" borderId="21" xfId="1" applyFont="1" applyFill="1" applyBorder="1" applyAlignment="1">
      <alignment horizontal="left" vertical="center" wrapText="1"/>
    </xf>
    <xf numFmtId="15" fontId="4" fillId="5" borderId="0" xfId="1" applyNumberFormat="1" applyFont="1" applyFill="1" applyAlignment="1">
      <alignment horizontal="left" vertical="center"/>
    </xf>
    <xf numFmtId="49" fontId="39" fillId="22" borderId="28" xfId="2" applyNumberFormat="1" applyFont="1" applyFill="1" applyBorder="1" applyAlignment="1">
      <alignment vertical="top" wrapText="1"/>
    </xf>
    <xf numFmtId="0" fontId="39" fillId="22" borderId="28" xfId="2" applyFont="1" applyFill="1" applyBorder="1" applyAlignment="1">
      <alignment vertical="top" wrapText="1"/>
    </xf>
    <xf numFmtId="0" fontId="39" fillId="22" borderId="27" xfId="2" applyFont="1" applyFill="1" applyBorder="1" applyAlignment="1">
      <alignment vertical="top"/>
    </xf>
    <xf numFmtId="49" fontId="39" fillId="22" borderId="27" xfId="2" applyNumberFormat="1" applyFont="1" applyFill="1" applyBorder="1" applyAlignment="1">
      <alignment vertical="top"/>
    </xf>
    <xf numFmtId="2" fontId="45" fillId="8" borderId="2" xfId="0" applyNumberFormat="1" applyFont="1" applyFill="1" applyBorder="1" applyAlignment="1">
      <alignment vertical="center" wrapText="1"/>
    </xf>
    <xf numFmtId="0" fontId="42" fillId="0" borderId="20" xfId="0" quotePrefix="1" applyFont="1" applyBorder="1" applyAlignment="1">
      <alignment vertical="center" wrapText="1"/>
    </xf>
    <xf numFmtId="0" fontId="41" fillId="8" borderId="2" xfId="0" applyFont="1" applyFill="1" applyBorder="1" applyAlignment="1">
      <alignment vertical="center" wrapText="1"/>
    </xf>
    <xf numFmtId="0" fontId="41" fillId="8" borderId="20" xfId="0" applyFont="1" applyFill="1" applyBorder="1" applyAlignment="1">
      <alignment vertical="center" wrapText="1"/>
    </xf>
    <xf numFmtId="0" fontId="14" fillId="5" borderId="2" xfId="0" applyFont="1" applyFill="1" applyBorder="1" applyAlignment="1">
      <alignment vertical="center" wrapText="1"/>
    </xf>
    <xf numFmtId="0" fontId="43" fillId="5" borderId="20" xfId="0" applyFont="1" applyFill="1" applyBorder="1" applyAlignment="1">
      <alignment vertical="center" wrapText="1"/>
    </xf>
    <xf numFmtId="0" fontId="42" fillId="5" borderId="20" xfId="0" applyFont="1" applyFill="1" applyBorder="1" applyAlignment="1">
      <alignment vertical="center" wrapText="1"/>
    </xf>
    <xf numFmtId="0" fontId="14" fillId="5" borderId="20" xfId="0" applyFont="1" applyFill="1" applyBorder="1" applyAlignment="1">
      <alignment vertical="center" wrapText="1"/>
    </xf>
    <xf numFmtId="0" fontId="42" fillId="0" borderId="36" xfId="0" applyFont="1" applyBorder="1" applyAlignment="1">
      <alignment horizontal="left" vertical="center" wrapText="1"/>
    </xf>
    <xf numFmtId="0" fontId="42" fillId="0" borderId="7" xfId="0" applyFont="1" applyBorder="1" applyAlignment="1">
      <alignment horizontal="left" vertical="center" wrapText="1"/>
    </xf>
    <xf numFmtId="0" fontId="42" fillId="0" borderId="5" xfId="0" applyFont="1" applyBorder="1" applyAlignment="1">
      <alignment horizontal="left" vertical="center" wrapText="1"/>
    </xf>
    <xf numFmtId="0" fontId="43" fillId="28" borderId="20" xfId="0" applyFont="1" applyFill="1" applyBorder="1" applyAlignment="1">
      <alignment vertical="center" wrapText="1"/>
    </xf>
    <xf numFmtId="0" fontId="42" fillId="28" borderId="20" xfId="0" applyFont="1" applyFill="1" applyBorder="1" applyAlignment="1">
      <alignment vertical="center" wrapText="1"/>
    </xf>
    <xf numFmtId="0" fontId="14" fillId="28" borderId="2" xfId="0" applyFont="1" applyFill="1" applyBorder="1" applyAlignment="1">
      <alignment vertical="center" wrapText="1"/>
    </xf>
    <xf numFmtId="0" fontId="7" fillId="28" borderId="3" xfId="0" applyFont="1" applyFill="1" applyBorder="1" applyAlignment="1">
      <alignment vertical="center"/>
    </xf>
    <xf numFmtId="0" fontId="7" fillId="28" borderId="4" xfId="0" applyFont="1" applyFill="1" applyBorder="1"/>
    <xf numFmtId="0" fontId="7" fillId="28" borderId="47" xfId="0" applyFont="1" applyFill="1" applyBorder="1" applyAlignment="1">
      <alignment vertical="center"/>
    </xf>
    <xf numFmtId="0" fontId="27" fillId="28" borderId="3" xfId="0" applyFont="1" applyFill="1" applyBorder="1" applyAlignment="1">
      <alignment vertical="center"/>
    </xf>
    <xf numFmtId="0" fontId="15" fillId="0" borderId="0" xfId="0" applyFont="1" applyAlignment="1">
      <alignment horizontal="left"/>
    </xf>
    <xf numFmtId="0" fontId="46" fillId="14" borderId="0" xfId="0" applyFont="1" applyFill="1"/>
    <xf numFmtId="0" fontId="46" fillId="0" borderId="0" xfId="0" applyFont="1"/>
    <xf numFmtId="0" fontId="46" fillId="0" borderId="0" xfId="0" applyFont="1" applyAlignment="1">
      <alignment vertical="center" wrapText="1"/>
    </xf>
    <xf numFmtId="0" fontId="7" fillId="14" borderId="0" xfId="0" applyFont="1" applyFill="1" applyAlignment="1">
      <alignment vertical="center"/>
    </xf>
    <xf numFmtId="0" fontId="7" fillId="14" borderId="0" xfId="0" applyFont="1" applyFill="1" applyAlignment="1">
      <alignment vertical="center" wrapText="1"/>
    </xf>
    <xf numFmtId="0" fontId="7" fillId="14" borderId="0" xfId="0" applyFont="1" applyFill="1" applyAlignment="1">
      <alignment horizontal="left"/>
    </xf>
    <xf numFmtId="0" fontId="2" fillId="16" borderId="0" xfId="0" applyFont="1" applyFill="1"/>
    <xf numFmtId="2" fontId="2" fillId="16" borderId="0" xfId="0" applyNumberFormat="1" applyFont="1" applyFill="1"/>
    <xf numFmtId="2" fontId="46" fillId="16" borderId="0" xfId="0" applyNumberFormat="1" applyFont="1" applyFill="1"/>
    <xf numFmtId="0" fontId="46" fillId="16" borderId="0" xfId="0" applyFont="1" applyFill="1"/>
    <xf numFmtId="2" fontId="46" fillId="0" borderId="0" xfId="0" applyNumberFormat="1" applyFont="1"/>
    <xf numFmtId="0" fontId="11" fillId="13" borderId="0" xfId="0" applyFont="1" applyFill="1" applyAlignment="1">
      <alignment horizontal="center" vertical="center" wrapText="1"/>
    </xf>
    <xf numFmtId="0" fontId="11" fillId="10" borderId="0" xfId="0" applyFont="1" applyFill="1" applyAlignment="1">
      <alignment horizontal="center" vertical="center" wrapText="1"/>
    </xf>
    <xf numFmtId="0" fontId="11" fillId="27" borderId="0" xfId="0" applyFont="1" applyFill="1" applyAlignment="1">
      <alignment horizontal="center" vertical="center" wrapText="1"/>
    </xf>
    <xf numFmtId="2" fontId="4" fillId="17" borderId="0" xfId="0" applyNumberFormat="1" applyFont="1" applyFill="1" applyAlignment="1">
      <alignment vertical="center"/>
    </xf>
    <xf numFmtId="2" fontId="4" fillId="18" borderId="0" xfId="0" applyNumberFormat="1" applyFont="1" applyFill="1" applyAlignment="1">
      <alignment vertical="center"/>
    </xf>
    <xf numFmtId="2" fontId="4" fillId="19" borderId="0" xfId="0" applyNumberFormat="1" applyFont="1" applyFill="1" applyAlignment="1">
      <alignment vertical="center"/>
    </xf>
    <xf numFmtId="2" fontId="4" fillId="0" borderId="0" xfId="0" applyNumberFormat="1" applyFont="1" applyAlignment="1">
      <alignment vertical="center"/>
    </xf>
    <xf numFmtId="2" fontId="4" fillId="0" borderId="0" xfId="0" applyNumberFormat="1" applyFont="1" applyAlignment="1">
      <alignment vertical="center" wrapText="1"/>
    </xf>
    <xf numFmtId="0" fontId="2" fillId="15" borderId="0" xfId="0" applyFont="1" applyFill="1" applyAlignment="1">
      <alignment horizontal="right"/>
    </xf>
    <xf numFmtId="2" fontId="4" fillId="16" borderId="0" xfId="0" applyNumberFormat="1" applyFont="1" applyFill="1" applyAlignment="1">
      <alignment vertical="center"/>
    </xf>
    <xf numFmtId="0" fontId="40" fillId="15" borderId="0" xfId="0" applyFont="1" applyFill="1"/>
    <xf numFmtId="0" fontId="40" fillId="15" borderId="0" xfId="0" applyFont="1" applyFill="1" applyAlignment="1">
      <alignment horizontal="left"/>
    </xf>
    <xf numFmtId="1" fontId="2" fillId="15" borderId="0" xfId="0" applyNumberFormat="1" applyFont="1" applyFill="1"/>
    <xf numFmtId="2" fontId="2" fillId="15" borderId="0" xfId="3" applyNumberFormat="1" applyFont="1" applyFill="1" applyBorder="1"/>
    <xf numFmtId="0" fontId="41" fillId="8" borderId="47" xfId="0" applyFont="1" applyFill="1" applyBorder="1" applyAlignment="1">
      <alignment horizontal="center" vertical="center" wrapText="1"/>
    </xf>
    <xf numFmtId="15" fontId="4" fillId="5" borderId="21" xfId="1" applyNumberFormat="1" applyFont="1" applyFill="1" applyBorder="1" applyAlignment="1">
      <alignment horizontal="left" vertical="center"/>
    </xf>
    <xf numFmtId="0" fontId="30" fillId="22" borderId="27" xfId="2" applyFont="1" applyFill="1" applyBorder="1" applyAlignment="1">
      <alignment horizontal="left" vertical="top" wrapText="1"/>
    </xf>
    <xf numFmtId="0" fontId="30" fillId="22" borderId="28" xfId="2" applyFont="1" applyFill="1" applyBorder="1" applyAlignment="1">
      <alignment horizontal="left" vertical="top" wrapText="1"/>
    </xf>
    <xf numFmtId="0" fontId="29" fillId="0" borderId="41" xfId="0" applyFont="1" applyBorder="1" applyAlignment="1">
      <alignment horizontal="left" vertical="top"/>
    </xf>
    <xf numFmtId="0" fontId="29" fillId="0" borderId="42" xfId="0" applyFont="1" applyBorder="1" applyAlignment="1">
      <alignment horizontal="left" vertical="top"/>
    </xf>
    <xf numFmtId="0" fontId="29" fillId="0" borderId="43" xfId="0" applyFont="1" applyBorder="1" applyAlignment="1">
      <alignment horizontal="left" vertical="top"/>
    </xf>
    <xf numFmtId="0" fontId="29" fillId="0" borderId="44" xfId="0" applyFont="1" applyBorder="1" applyAlignment="1">
      <alignment horizontal="left" vertical="top"/>
    </xf>
    <xf numFmtId="0" fontId="29" fillId="0" borderId="45" xfId="0" applyFont="1" applyBorder="1" applyAlignment="1">
      <alignment horizontal="left" vertical="top" wrapText="1"/>
    </xf>
    <xf numFmtId="0" fontId="29" fillId="0" borderId="46" xfId="0" applyFont="1" applyBorder="1" applyAlignment="1">
      <alignment horizontal="left" vertical="top" wrapText="1"/>
    </xf>
    <xf numFmtId="0" fontId="34" fillId="5" borderId="27" xfId="1" applyFont="1" applyFill="1" applyBorder="1" applyAlignment="1">
      <alignment horizontal="left" vertical="center" wrapText="1"/>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5" fillId="5" borderId="23" xfId="1" applyFont="1" applyFill="1" applyBorder="1" applyAlignment="1">
      <alignment horizontal="center" vertical="center" wrapText="1"/>
    </xf>
    <xf numFmtId="0" fontId="5" fillId="5" borderId="24" xfId="1" applyFont="1" applyFill="1" applyBorder="1" applyAlignment="1">
      <alignment horizontal="center" vertical="center" wrapText="1"/>
    </xf>
    <xf numFmtId="0" fontId="5" fillId="5" borderId="25"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8"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23" xfId="1" applyFont="1" applyFill="1" applyBorder="1" applyAlignment="1">
      <alignment horizontal="center" vertical="top" wrapText="1"/>
    </xf>
    <xf numFmtId="0" fontId="5" fillId="5" borderId="24" xfId="1" applyFont="1" applyFill="1" applyBorder="1" applyAlignment="1">
      <alignment horizontal="center" vertical="top" wrapText="1"/>
    </xf>
    <xf numFmtId="0" fontId="5" fillId="5" borderId="25" xfId="1" applyFont="1" applyFill="1" applyBorder="1" applyAlignment="1">
      <alignment horizontal="center" vertical="top" wrapText="1"/>
    </xf>
    <xf numFmtId="0" fontId="5" fillId="5" borderId="26" xfId="1" applyFont="1" applyFill="1" applyBorder="1" applyAlignment="1">
      <alignment horizontal="center" vertical="top" wrapText="1"/>
    </xf>
    <xf numFmtId="0" fontId="5" fillId="5" borderId="0" xfId="1" applyFont="1" applyFill="1" applyAlignment="1">
      <alignment horizontal="center" vertical="top" wrapText="1"/>
    </xf>
    <xf numFmtId="0" fontId="5" fillId="5" borderId="22" xfId="1" applyFont="1" applyFill="1" applyBorder="1" applyAlignment="1">
      <alignment horizontal="center" vertical="top" wrapText="1"/>
    </xf>
    <xf numFmtId="0" fontId="5" fillId="5" borderId="27" xfId="1" applyFont="1" applyFill="1" applyBorder="1" applyAlignment="1">
      <alignment horizontal="center" vertical="top" wrapText="1"/>
    </xf>
    <xf numFmtId="0" fontId="5" fillId="5" borderId="28" xfId="1" applyFont="1" applyFill="1" applyBorder="1" applyAlignment="1">
      <alignment horizontal="center" vertical="top" wrapText="1"/>
    </xf>
    <xf numFmtId="0" fontId="5" fillId="5" borderId="29" xfId="1" applyFont="1" applyFill="1" applyBorder="1" applyAlignment="1">
      <alignment horizontal="center" vertical="top" wrapText="1"/>
    </xf>
    <xf numFmtId="0" fontId="5" fillId="26" borderId="23" xfId="1" applyFont="1" applyFill="1" applyBorder="1" applyAlignment="1">
      <alignment horizontal="center" vertical="top" wrapText="1"/>
    </xf>
    <xf numFmtId="0" fontId="5" fillId="26" borderId="24"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0" xfId="1" applyFont="1" applyFill="1" applyAlignment="1">
      <alignment horizontal="center" vertical="top" wrapText="1"/>
    </xf>
    <xf numFmtId="0" fontId="5" fillId="26" borderId="22"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29" xfId="1" applyFont="1" applyFill="1" applyBorder="1" applyAlignment="1">
      <alignment horizontal="center" vertical="top" wrapText="1"/>
    </xf>
    <xf numFmtId="0" fontId="34" fillId="5" borderId="26" xfId="1" applyFont="1" applyFill="1" applyBorder="1" applyAlignment="1">
      <alignment horizontal="left" vertical="center"/>
    </xf>
    <xf numFmtId="0" fontId="36" fillId="5" borderId="0" xfId="1" applyFont="1" applyFill="1" applyAlignment="1">
      <alignment horizontal="left" vertical="center"/>
    </xf>
    <xf numFmtId="0" fontId="36" fillId="5" borderId="22" xfId="1" applyFont="1" applyFill="1" applyBorder="1" applyAlignment="1">
      <alignment horizontal="left" vertical="center"/>
    </xf>
    <xf numFmtId="0" fontId="34" fillId="5" borderId="26" xfId="1" applyFont="1" applyFill="1" applyBorder="1" applyAlignment="1">
      <alignment horizontal="left" vertical="center" wrapText="1"/>
    </xf>
    <xf numFmtId="0" fontId="34" fillId="5" borderId="0" xfId="1" applyFont="1" applyFill="1" applyAlignment="1">
      <alignment horizontal="left" vertical="center" wrapText="1"/>
    </xf>
    <xf numFmtId="0" fontId="34" fillId="5" borderId="22" xfId="1" applyFont="1" applyFill="1" applyBorder="1" applyAlignment="1">
      <alignment horizontal="left" vertical="center" wrapText="1"/>
    </xf>
    <xf numFmtId="0" fontId="2" fillId="0" borderId="0" xfId="0" applyFont="1" applyAlignment="1">
      <alignment horizontal="left" vertical="center" wrapText="1"/>
    </xf>
    <xf numFmtId="0" fontId="2" fillId="0" borderId="22" xfId="0" applyFont="1" applyBorder="1" applyAlignment="1">
      <alignment horizontal="left" vertical="center" wrapText="1"/>
    </xf>
    <xf numFmtId="0" fontId="32" fillId="12" borderId="48" xfId="1" applyFont="1" applyFill="1" applyBorder="1" applyAlignment="1">
      <alignment horizontal="left" vertical="center" wrapText="1"/>
    </xf>
    <xf numFmtId="0" fontId="5" fillId="12" borderId="49" xfId="1" applyFont="1" applyFill="1" applyBorder="1" applyAlignment="1">
      <alignment horizontal="left" vertical="center" wrapText="1"/>
    </xf>
    <xf numFmtId="0" fontId="5" fillId="12" borderId="50" xfId="1" applyFont="1" applyFill="1" applyBorder="1" applyAlignment="1">
      <alignment horizontal="left" vertical="center" wrapText="1"/>
    </xf>
    <xf numFmtId="0" fontId="34" fillId="5" borderId="21" xfId="1" applyFont="1" applyFill="1" applyBorder="1" applyAlignment="1">
      <alignment horizontal="left" vertical="top" wrapText="1"/>
    </xf>
    <xf numFmtId="0" fontId="4" fillId="5" borderId="21" xfId="1" applyFont="1" applyFill="1" applyBorder="1" applyAlignment="1">
      <alignment horizontal="left" vertical="top" wrapText="1"/>
    </xf>
    <xf numFmtId="0" fontId="4" fillId="5" borderId="48" xfId="1" applyFont="1" applyFill="1" applyBorder="1"/>
    <xf numFmtId="0" fontId="4" fillId="5" borderId="48" xfId="1" applyFont="1" applyFill="1" applyBorder="1" applyAlignment="1">
      <alignment horizontal="left" vertical="center" wrapText="1"/>
    </xf>
    <xf numFmtId="0" fontId="4" fillId="5" borderId="49" xfId="1" applyFont="1" applyFill="1" applyBorder="1" applyAlignment="1">
      <alignment horizontal="left" vertical="center" wrapText="1"/>
    </xf>
    <xf numFmtId="0" fontId="4" fillId="5" borderId="50" xfId="1" applyFont="1" applyFill="1" applyBorder="1" applyAlignment="1">
      <alignment horizontal="left" vertical="center" wrapText="1"/>
    </xf>
    <xf numFmtId="0" fontId="37" fillId="5" borderId="23" xfId="1" applyFont="1" applyFill="1" applyBorder="1" applyAlignment="1">
      <alignment horizontal="center" vertical="top" wrapText="1"/>
    </xf>
    <xf numFmtId="0" fontId="37" fillId="5" borderId="24" xfId="1" applyFont="1" applyFill="1" applyBorder="1" applyAlignment="1">
      <alignment horizontal="center" vertical="top" wrapText="1"/>
    </xf>
    <xf numFmtId="0" fontId="37" fillId="5" borderId="25" xfId="1" applyFont="1" applyFill="1" applyBorder="1" applyAlignment="1">
      <alignment horizontal="center" vertical="top" wrapText="1"/>
    </xf>
    <xf numFmtId="0" fontId="37" fillId="5" borderId="26" xfId="1" applyFont="1" applyFill="1" applyBorder="1" applyAlignment="1">
      <alignment horizontal="center" vertical="top" wrapText="1"/>
    </xf>
    <xf numFmtId="0" fontId="37" fillId="5" borderId="0" xfId="1" applyFont="1" applyFill="1" applyAlignment="1">
      <alignment horizontal="center" vertical="top" wrapText="1"/>
    </xf>
    <xf numFmtId="0" fontId="37" fillId="5" borderId="22" xfId="1" applyFont="1" applyFill="1" applyBorder="1" applyAlignment="1">
      <alignment horizontal="center" vertical="top" wrapText="1"/>
    </xf>
    <xf numFmtId="0" fontId="37" fillId="5" borderId="27" xfId="1" applyFont="1" applyFill="1" applyBorder="1" applyAlignment="1">
      <alignment horizontal="center" vertical="top" wrapText="1"/>
    </xf>
    <xf numFmtId="0" fontId="37" fillId="5" borderId="28" xfId="1" applyFont="1" applyFill="1" applyBorder="1" applyAlignment="1">
      <alignment horizontal="center" vertical="top" wrapText="1"/>
    </xf>
    <xf numFmtId="0" fontId="37" fillId="5" borderId="29" xfId="1" applyFont="1" applyFill="1" applyBorder="1" applyAlignment="1">
      <alignment horizontal="center" vertical="top" wrapText="1"/>
    </xf>
    <xf numFmtId="0" fontId="4" fillId="5" borderId="49" xfId="1" applyFont="1" applyFill="1" applyBorder="1"/>
    <xf numFmtId="0" fontId="4" fillId="5" borderId="50" xfId="1" applyFont="1" applyFill="1" applyBorder="1"/>
    <xf numFmtId="0" fontId="34" fillId="5" borderId="48" xfId="1" applyFont="1" applyFill="1"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47" fillId="28" borderId="3" xfId="0" applyFont="1" applyFill="1" applyBorder="1" applyAlignment="1">
      <alignment horizontal="center" vertical="center" wrapText="1"/>
    </xf>
    <xf numFmtId="0" fontId="47" fillId="28" borderId="4" xfId="0" applyFont="1" applyFill="1" applyBorder="1" applyAlignment="1">
      <alignment horizontal="center" vertical="center" wrapText="1"/>
    </xf>
    <xf numFmtId="0" fontId="47" fillId="28" borderId="47" xfId="0" applyFont="1" applyFill="1" applyBorder="1" applyAlignment="1">
      <alignment horizontal="center" vertical="center" wrapText="1"/>
    </xf>
    <xf numFmtId="0" fontId="40" fillId="28" borderId="29" xfId="0" applyFont="1" applyFill="1" applyBorder="1" applyAlignment="1">
      <alignment horizontal="left" vertical="top" wrapText="1"/>
    </xf>
    <xf numFmtId="0" fontId="40" fillId="28" borderId="77" xfId="0" applyFont="1" applyFill="1" applyBorder="1" applyAlignment="1">
      <alignment horizontal="left" vertical="top" wrapText="1"/>
    </xf>
    <xf numFmtId="0" fontId="41" fillId="8" borderId="4" xfId="0" applyFont="1" applyFill="1" applyBorder="1" applyAlignment="1">
      <alignment horizontal="center" vertical="center" wrapText="1"/>
    </xf>
    <xf numFmtId="0" fontId="41" fillId="8" borderId="47" xfId="0" applyFont="1" applyFill="1" applyBorder="1" applyAlignment="1">
      <alignment horizontal="center" vertical="center" wrapText="1"/>
    </xf>
    <xf numFmtId="0" fontId="41" fillId="8" borderId="3" xfId="0" applyFont="1" applyFill="1" applyBorder="1" applyAlignment="1">
      <alignment horizontal="center" vertical="center" wrapText="1"/>
    </xf>
    <xf numFmtId="0" fontId="40" fillId="28" borderId="50" xfId="0" applyFont="1" applyFill="1" applyBorder="1" applyAlignment="1">
      <alignment horizontal="left" vertical="top" wrapText="1"/>
    </xf>
    <xf numFmtId="0" fontId="40" fillId="28" borderId="21" xfId="0" applyFont="1" applyFill="1" applyBorder="1" applyAlignment="1">
      <alignment horizontal="left" vertical="top" wrapText="1"/>
    </xf>
    <xf numFmtId="0" fontId="8" fillId="8" borderId="3" xfId="0" applyFont="1" applyFill="1" applyBorder="1" applyAlignment="1">
      <alignment horizontal="center" vertical="center"/>
    </xf>
    <xf numFmtId="0" fontId="8" fillId="8" borderId="47" xfId="0" applyFont="1" applyFill="1" applyBorder="1" applyAlignment="1">
      <alignment horizontal="center" vertical="center"/>
    </xf>
    <xf numFmtId="0" fontId="8" fillId="8" borderId="4" xfId="0" applyFont="1" applyFill="1" applyBorder="1" applyAlignment="1">
      <alignment horizontal="center" vertical="center"/>
    </xf>
    <xf numFmtId="0" fontId="34" fillId="28" borderId="3" xfId="0" applyFont="1" applyFill="1" applyBorder="1" applyAlignment="1">
      <alignment horizontal="center" vertical="center" wrapText="1"/>
    </xf>
    <xf numFmtId="0" fontId="34" fillId="28" borderId="4" xfId="0" applyFont="1" applyFill="1" applyBorder="1" applyAlignment="1">
      <alignment horizontal="center" vertical="center" wrapText="1"/>
    </xf>
    <xf numFmtId="0" fontId="34" fillId="28" borderId="47" xfId="0" applyFont="1" applyFill="1" applyBorder="1" applyAlignment="1">
      <alignment horizontal="center" vertical="center" wrapText="1"/>
    </xf>
    <xf numFmtId="0" fontId="2" fillId="0" borderId="23" xfId="0" applyFont="1" applyBorder="1" applyAlignment="1">
      <alignment horizontal="left" vertical="top" wrapText="1"/>
    </xf>
    <xf numFmtId="0" fontId="2" fillId="0" borderId="24"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0" xfId="0" applyFont="1" applyAlignment="1">
      <alignment horizontal="left" vertical="top"/>
    </xf>
    <xf numFmtId="0" fontId="2" fillId="0" borderId="22"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29" xfId="0" applyFont="1" applyBorder="1" applyAlignment="1">
      <alignment horizontal="left" vertical="top"/>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47" xfId="0" applyFont="1" applyFill="1" applyBorder="1" applyAlignment="1">
      <alignment horizontal="center" vertical="center" wrapText="1"/>
    </xf>
    <xf numFmtId="0" fontId="23" fillId="0" borderId="0" xfId="0" applyFont="1" applyAlignment="1">
      <alignment horizontal="left" wrapText="1"/>
    </xf>
    <xf numFmtId="0" fontId="19" fillId="8" borderId="17" xfId="0" applyFont="1" applyFill="1" applyBorder="1" applyAlignment="1">
      <alignment horizontal="center" vertical="center" wrapText="1"/>
    </xf>
    <xf numFmtId="0" fontId="2" fillId="0" borderId="19" xfId="0" applyFont="1" applyBorder="1" applyAlignment="1">
      <alignment vertical="center" wrapText="1"/>
    </xf>
    <xf numFmtId="0" fontId="19" fillId="8" borderId="17" xfId="0" applyFont="1" applyFill="1" applyBorder="1" applyAlignment="1">
      <alignment horizontal="left" vertical="center" wrapText="1"/>
    </xf>
    <xf numFmtId="0" fontId="19" fillId="8" borderId="18" xfId="0" applyFont="1" applyFill="1" applyBorder="1" applyAlignment="1">
      <alignment horizontal="left" vertical="center" wrapText="1"/>
    </xf>
    <xf numFmtId="0" fontId="19" fillId="8" borderId="19" xfId="0" applyFont="1" applyFill="1" applyBorder="1" applyAlignment="1">
      <alignment horizontal="left" vertical="center" wrapText="1"/>
    </xf>
    <xf numFmtId="0" fontId="22" fillId="22" borderId="26" xfId="0" applyFont="1" applyFill="1" applyBorder="1" applyAlignment="1">
      <alignment horizontal="left" vertical="top" wrapText="1"/>
    </xf>
    <xf numFmtId="0" fontId="22" fillId="22" borderId="0" xfId="0" applyFont="1" applyFill="1" applyAlignment="1">
      <alignment horizontal="left" vertical="top" wrapText="1"/>
    </xf>
    <xf numFmtId="0" fontId="22" fillId="22" borderId="22" xfId="0" applyFont="1" applyFill="1" applyBorder="1" applyAlignment="1">
      <alignment horizontal="left" vertical="top" wrapText="1"/>
    </xf>
    <xf numFmtId="0" fontId="17" fillId="0" borderId="48" xfId="0" applyFont="1" applyBorder="1" applyAlignment="1">
      <alignment horizontal="left" vertical="top"/>
    </xf>
    <xf numFmtId="0" fontId="2" fillId="0" borderId="49" xfId="0" applyFont="1" applyBorder="1" applyAlignment="1">
      <alignment horizontal="left" vertical="top"/>
    </xf>
    <xf numFmtId="0" fontId="2" fillId="0" borderId="50" xfId="0" applyFont="1" applyBorder="1" applyAlignment="1">
      <alignment horizontal="left" vertical="top"/>
    </xf>
    <xf numFmtId="0" fontId="17" fillId="0" borderId="27" xfId="0" applyFont="1" applyBorder="1" applyAlignment="1">
      <alignment horizontal="left" vertical="top"/>
    </xf>
    <xf numFmtId="0" fontId="17" fillId="0" borderId="28" xfId="0" applyFont="1" applyBorder="1" applyAlignment="1">
      <alignment horizontal="left" vertical="top"/>
    </xf>
    <xf numFmtId="0" fontId="17" fillId="0" borderId="29" xfId="0" applyFont="1" applyBorder="1" applyAlignment="1">
      <alignment horizontal="left" vertical="top"/>
    </xf>
    <xf numFmtId="0" fontId="3" fillId="0" borderId="48" xfId="0" applyFont="1" applyBorder="1" applyAlignment="1">
      <alignment horizontal="center" vertical="top"/>
    </xf>
    <xf numFmtId="0" fontId="2" fillId="0" borderId="49" xfId="0" applyFont="1" applyBorder="1" applyAlignment="1">
      <alignment horizontal="center" vertical="top"/>
    </xf>
    <xf numFmtId="0" fontId="2" fillId="0" borderId="50" xfId="0" applyFont="1" applyBorder="1" applyAlignment="1">
      <alignment horizontal="center" vertical="top"/>
    </xf>
    <xf numFmtId="0" fontId="2" fillId="0" borderId="48" xfId="0" applyFont="1" applyBorder="1"/>
    <xf numFmtId="0" fontId="2" fillId="0" borderId="49" xfId="0" applyFont="1" applyBorder="1"/>
    <xf numFmtId="0" fontId="2" fillId="0" borderId="50" xfId="0" applyFont="1" applyBorder="1"/>
    <xf numFmtId="0" fontId="2" fillId="0" borderId="48" xfId="0" applyFont="1" applyBorder="1" applyAlignment="1">
      <alignment horizontal="left"/>
    </xf>
    <xf numFmtId="0" fontId="40" fillId="28" borderId="3" xfId="0" applyFont="1" applyFill="1" applyBorder="1" applyAlignment="1">
      <alignment vertical="center"/>
    </xf>
    <xf numFmtId="0" fontId="40" fillId="28" borderId="80" xfId="0" applyFont="1" applyFill="1" applyBorder="1" applyAlignment="1">
      <alignment horizontal="center" vertical="center" wrapText="1"/>
    </xf>
    <xf numFmtId="0" fontId="40" fillId="28" borderId="81" xfId="0" applyFont="1" applyFill="1" applyBorder="1" applyAlignment="1">
      <alignment horizontal="center" vertical="center" wrapText="1"/>
    </xf>
    <xf numFmtId="0" fontId="40" fillId="28" borderId="82" xfId="0" applyFont="1" applyFill="1" applyBorder="1" applyAlignment="1">
      <alignment horizontal="center" vertical="center" wrapText="1"/>
    </xf>
    <xf numFmtId="0" fontId="40" fillId="28" borderId="83" xfId="0" applyFont="1" applyFill="1" applyBorder="1" applyAlignment="1">
      <alignment horizontal="center" vertical="center" wrapText="1"/>
    </xf>
    <xf numFmtId="0" fontId="40" fillId="28" borderId="84" xfId="0" applyFont="1" applyFill="1" applyBorder="1" applyAlignment="1">
      <alignment horizontal="center" vertical="center" wrapText="1"/>
    </xf>
    <xf numFmtId="0" fontId="40" fillId="28" borderId="85" xfId="0" applyFont="1" applyFill="1" applyBorder="1" applyAlignment="1">
      <alignment horizontal="center" vertical="center" wrapText="1"/>
    </xf>
    <xf numFmtId="0" fontId="47" fillId="28" borderId="80" xfId="0" applyFont="1" applyFill="1" applyBorder="1" applyAlignment="1">
      <alignment horizontal="center" vertical="center"/>
    </xf>
    <xf numFmtId="0" fontId="47" fillId="28" borderId="81" xfId="0" applyFont="1" applyFill="1" applyBorder="1" applyAlignment="1">
      <alignment horizontal="center" vertical="center"/>
    </xf>
    <xf numFmtId="0" fontId="47" fillId="28" borderId="84" xfId="0" applyFont="1" applyFill="1" applyBorder="1" applyAlignment="1">
      <alignment horizontal="center" vertical="center"/>
    </xf>
    <xf numFmtId="0" fontId="47" fillId="28" borderId="85" xfId="0" applyFont="1" applyFill="1" applyBorder="1" applyAlignment="1">
      <alignment horizontal="center" vertical="center"/>
    </xf>
    <xf numFmtId="0" fontId="47" fillId="28" borderId="82" xfId="0" applyFont="1" applyFill="1" applyBorder="1" applyAlignment="1">
      <alignment horizontal="center" vertical="center"/>
    </xf>
    <xf numFmtId="0" fontId="47" fillId="28" borderId="83" xfId="0" applyFont="1" applyFill="1" applyBorder="1" applyAlignment="1">
      <alignment horizontal="center" vertical="center"/>
    </xf>
    <xf numFmtId="0" fontId="48" fillId="28" borderId="60" xfId="0" applyFont="1" applyFill="1" applyBorder="1" applyAlignment="1">
      <alignment horizontal="center" vertical="center" wrapText="1"/>
    </xf>
    <xf numFmtId="0" fontId="48" fillId="28" borderId="61" xfId="0" applyFont="1" applyFill="1" applyBorder="1" applyAlignment="1">
      <alignment horizontal="center" vertical="center" wrapText="1"/>
    </xf>
    <xf numFmtId="0" fontId="48" fillId="28" borderId="20" xfId="0" applyFont="1" applyFill="1" applyBorder="1" applyAlignment="1">
      <alignment horizontal="center" vertical="center" wrapText="1"/>
    </xf>
    <xf numFmtId="0" fontId="13" fillId="0" borderId="86" xfId="0" applyFont="1" applyBorder="1" applyAlignment="1">
      <alignment horizontal="left" vertical="center" wrapText="1"/>
    </xf>
    <xf numFmtId="0" fontId="13" fillId="0" borderId="87" xfId="0" applyFont="1" applyBorder="1" applyAlignment="1">
      <alignment horizontal="left" vertical="center" wrapText="1"/>
    </xf>
    <xf numFmtId="0" fontId="13" fillId="0" borderId="88" xfId="0" applyFont="1" applyBorder="1" applyAlignment="1">
      <alignment horizontal="left" vertical="center" wrapText="1"/>
    </xf>
    <xf numFmtId="0" fontId="42" fillId="0" borderId="78" xfId="0" applyFont="1" applyBorder="1" applyAlignment="1">
      <alignment horizontal="left" vertical="center" wrapText="1"/>
    </xf>
    <xf numFmtId="0" fontId="42" fillId="0" borderId="59" xfId="0" applyFont="1" applyBorder="1" applyAlignment="1">
      <alignment horizontal="left" vertical="center" wrapText="1"/>
    </xf>
    <xf numFmtId="0" fontId="42" fillId="0" borderId="79" xfId="0" applyFont="1" applyBorder="1" applyAlignment="1">
      <alignment horizontal="left" vertical="center" wrapText="1"/>
    </xf>
    <xf numFmtId="2" fontId="49" fillId="17" borderId="0" xfId="0" applyNumberFormat="1" applyFont="1" applyFill="1" applyAlignment="1">
      <alignment vertical="center"/>
    </xf>
    <xf numFmtId="2" fontId="49" fillId="19" borderId="0" xfId="0" applyNumberFormat="1" applyFont="1" applyFill="1" applyAlignment="1">
      <alignment vertical="center"/>
    </xf>
    <xf numFmtId="2" fontId="49" fillId="18" borderId="0" xfId="0" applyNumberFormat="1" applyFont="1" applyFill="1" applyAlignment="1">
      <alignment vertical="center"/>
    </xf>
    <xf numFmtId="0" fontId="40" fillId="0" borderId="0" xfId="0" applyFont="1"/>
    <xf numFmtId="0" fontId="40" fillId="0" borderId="0" xfId="0" applyFont="1" applyAlignment="1">
      <alignment horizontal="left"/>
    </xf>
    <xf numFmtId="0" fontId="40" fillId="0" borderId="0" xfId="0" applyFont="1" applyAlignment="1">
      <alignment horizontal="center"/>
    </xf>
    <xf numFmtId="0" fontId="41" fillId="0" borderId="0" xfId="0" applyFont="1"/>
    <xf numFmtId="0" fontId="41" fillId="0" borderId="0" xfId="0" applyFont="1" applyAlignment="1">
      <alignment vertical="center" wrapText="1"/>
    </xf>
    <xf numFmtId="0" fontId="40" fillId="14" borderId="0" xfId="0" applyFont="1" applyFill="1"/>
    <xf numFmtId="0" fontId="40" fillId="14" borderId="0" xfId="0" applyFont="1" applyFill="1" applyAlignment="1">
      <alignment horizontal="left"/>
    </xf>
    <xf numFmtId="0" fontId="50" fillId="14" borderId="0" xfId="0" applyFont="1" applyFill="1"/>
    <xf numFmtId="0" fontId="50" fillId="0" borderId="0" xfId="0" applyFont="1"/>
    <xf numFmtId="0" fontId="50" fillId="0" borderId="0" xfId="0" applyFont="1" applyAlignment="1">
      <alignment vertical="center" wrapText="1"/>
    </xf>
    <xf numFmtId="0" fontId="47" fillId="14" borderId="0" xfId="0" applyFont="1" applyFill="1" applyAlignment="1">
      <alignment vertical="center"/>
    </xf>
    <xf numFmtId="0" fontId="47" fillId="14" borderId="0" xfId="0" applyFont="1" applyFill="1" applyAlignment="1">
      <alignment vertical="center" wrapText="1"/>
    </xf>
    <xf numFmtId="0" fontId="47" fillId="14" borderId="0" xfId="0" applyFont="1" applyFill="1" applyAlignment="1">
      <alignment horizontal="left"/>
    </xf>
    <xf numFmtId="0" fontId="40" fillId="16" borderId="0" xfId="0" applyFont="1" applyFill="1"/>
    <xf numFmtId="2" fontId="40" fillId="16" borderId="0" xfId="0" applyNumberFormat="1" applyFont="1" applyFill="1"/>
    <xf numFmtId="2" fontId="50" fillId="16" borderId="0" xfId="0" applyNumberFormat="1" applyFont="1" applyFill="1"/>
    <xf numFmtId="0" fontId="50" fillId="16" borderId="0" xfId="0" applyFont="1" applyFill="1"/>
    <xf numFmtId="2" fontId="40" fillId="0" borderId="0" xfId="0" applyNumberFormat="1" applyFont="1"/>
    <xf numFmtId="2" fontId="50" fillId="0" borderId="0" xfId="0" applyNumberFormat="1" applyFont="1"/>
    <xf numFmtId="0" fontId="51" fillId="0" borderId="0" xfId="0" applyFont="1"/>
    <xf numFmtId="0" fontId="52" fillId="8" borderId="2" xfId="0" applyFont="1" applyFill="1" applyBorder="1" applyAlignment="1">
      <alignment horizontal="center" vertical="center" wrapText="1"/>
    </xf>
    <xf numFmtId="0" fontId="52" fillId="8" borderId="3" xfId="0" applyFont="1" applyFill="1" applyBorder="1" applyAlignment="1">
      <alignment horizontal="center" vertical="center"/>
    </xf>
    <xf numFmtId="0" fontId="52" fillId="8" borderId="47" xfId="0" applyFont="1" applyFill="1" applyBorder="1" applyAlignment="1">
      <alignment horizontal="center" vertical="center"/>
    </xf>
    <xf numFmtId="0" fontId="52" fillId="8" borderId="4" xfId="0" applyFont="1" applyFill="1" applyBorder="1" applyAlignment="1">
      <alignment horizontal="center" vertical="center"/>
    </xf>
    <xf numFmtId="0" fontId="53" fillId="17" borderId="2" xfId="0" applyFont="1" applyFill="1" applyBorder="1" applyAlignment="1">
      <alignment horizontal="center" vertical="center" wrapText="1"/>
    </xf>
    <xf numFmtId="0" fontId="53" fillId="17" borderId="3" xfId="0" applyFont="1" applyFill="1" applyBorder="1" applyAlignment="1">
      <alignment horizontal="center" vertical="center" wrapText="1"/>
    </xf>
    <xf numFmtId="0" fontId="53" fillId="23" borderId="3" xfId="0" applyFont="1" applyFill="1" applyBorder="1" applyAlignment="1">
      <alignment horizontal="center" vertical="center" wrapText="1"/>
    </xf>
    <xf numFmtId="0" fontId="53" fillId="24" borderId="3" xfId="0" applyFont="1" applyFill="1" applyBorder="1" applyAlignment="1">
      <alignment horizontal="center" vertical="center" wrapText="1"/>
    </xf>
    <xf numFmtId="0" fontId="54" fillId="25" borderId="3" xfId="0" applyFont="1" applyFill="1" applyBorder="1" applyAlignment="1">
      <alignment horizontal="center" vertical="center" wrapText="1"/>
    </xf>
    <xf numFmtId="0" fontId="54" fillId="8" borderId="3" xfId="0" applyFont="1" applyFill="1" applyBorder="1" applyAlignment="1">
      <alignment horizontal="center" vertical="center" wrapText="1"/>
    </xf>
    <xf numFmtId="0" fontId="54" fillId="8" borderId="2" xfId="0" applyFont="1" applyFill="1" applyBorder="1" applyAlignment="1">
      <alignment horizontal="center" vertical="center" wrapText="1"/>
    </xf>
    <xf numFmtId="0" fontId="53" fillId="23" borderId="2" xfId="0" applyFont="1" applyFill="1" applyBorder="1" applyAlignment="1">
      <alignment horizontal="center" vertical="center" wrapText="1"/>
    </xf>
    <xf numFmtId="0" fontId="53" fillId="24" borderId="2" xfId="0" applyFont="1" applyFill="1" applyBorder="1" applyAlignment="1">
      <alignment horizontal="center" vertical="center" wrapText="1"/>
    </xf>
    <xf numFmtId="0" fontId="55" fillId="25" borderId="2" xfId="0" applyFont="1" applyFill="1" applyBorder="1" applyAlignment="1">
      <alignment horizontal="center" vertical="center" wrapText="1"/>
    </xf>
    <xf numFmtId="0" fontId="55" fillId="8" borderId="2" xfId="0" applyFont="1" applyFill="1" applyBorder="1" applyAlignment="1">
      <alignment horizontal="center" vertical="center" wrapText="1"/>
    </xf>
    <xf numFmtId="0" fontId="55" fillId="10" borderId="2" xfId="0" applyFont="1" applyFill="1" applyBorder="1" applyAlignment="1">
      <alignment horizontal="center" vertical="center" wrapText="1"/>
    </xf>
    <xf numFmtId="0" fontId="52" fillId="8" borderId="30" xfId="0" applyFont="1" applyFill="1" applyBorder="1" applyAlignment="1">
      <alignment horizontal="center" vertical="center" wrapText="1"/>
    </xf>
    <xf numFmtId="0" fontId="52" fillId="8" borderId="0" xfId="0" applyFont="1" applyFill="1" applyAlignment="1">
      <alignment horizontal="center" vertical="center"/>
    </xf>
    <xf numFmtId="0" fontId="56" fillId="13" borderId="0" xfId="0" applyFont="1" applyFill="1" applyAlignment="1">
      <alignment horizontal="center" vertical="center" wrapText="1"/>
    </xf>
    <xf numFmtId="0" fontId="56" fillId="10" borderId="0" xfId="0" applyFont="1" applyFill="1" applyAlignment="1">
      <alignment horizontal="center" vertical="center" wrapText="1"/>
    </xf>
    <xf numFmtId="0" fontId="56" fillId="27" borderId="0" xfId="0" applyFont="1" applyFill="1" applyAlignment="1">
      <alignment horizontal="center" vertical="center" wrapText="1"/>
    </xf>
    <xf numFmtId="0" fontId="47" fillId="28" borderId="4" xfId="0" applyFont="1" applyFill="1" applyBorder="1"/>
    <xf numFmtId="0" fontId="47" fillId="28" borderId="47" xfId="0" applyFont="1" applyFill="1" applyBorder="1" applyAlignment="1">
      <alignment vertical="center"/>
    </xf>
    <xf numFmtId="0" fontId="42" fillId="0" borderId="37" xfId="0" applyFont="1" applyBorder="1" applyAlignment="1">
      <alignment horizontal="left" vertical="center" wrapText="1"/>
    </xf>
    <xf numFmtId="0" fontId="42" fillId="0" borderId="0" xfId="0" applyFont="1" applyAlignment="1">
      <alignment horizontal="left" vertical="center" wrapText="1"/>
    </xf>
    <xf numFmtId="0" fontId="40" fillId="7" borderId="0" xfId="0" applyFont="1" applyFill="1" applyAlignment="1">
      <alignment horizontal="center" vertical="top"/>
    </xf>
    <xf numFmtId="0" fontId="40" fillId="4" borderId="0" xfId="0" applyFont="1" applyFill="1" applyAlignment="1">
      <alignment horizontal="center" vertical="top"/>
    </xf>
    <xf numFmtId="0" fontId="40" fillId="11" borderId="0" xfId="0" applyFont="1" applyFill="1" applyAlignment="1">
      <alignment horizontal="center" vertical="top"/>
    </xf>
    <xf numFmtId="0" fontId="47" fillId="28" borderId="3" xfId="0" applyFont="1" applyFill="1" applyBorder="1" applyAlignment="1">
      <alignment vertical="center"/>
    </xf>
    <xf numFmtId="0" fontId="51" fillId="0" borderId="0" xfId="0" applyFont="1" applyAlignment="1">
      <alignment horizontal="left"/>
    </xf>
    <xf numFmtId="0" fontId="53" fillId="28" borderId="3" xfId="0" applyFont="1" applyFill="1" applyBorder="1" applyAlignment="1">
      <alignment vertical="center"/>
    </xf>
    <xf numFmtId="0" fontId="48" fillId="28" borderId="3" xfId="0" applyFont="1" applyFill="1" applyBorder="1" applyAlignment="1">
      <alignment horizontal="center" vertical="center" wrapText="1"/>
    </xf>
    <xf numFmtId="0" fontId="48" fillId="28" borderId="4" xfId="0" applyFont="1" applyFill="1" applyBorder="1" applyAlignment="1">
      <alignment horizontal="center" vertical="center" wrapText="1"/>
    </xf>
    <xf numFmtId="0" fontId="48" fillId="28" borderId="47" xfId="0" applyFont="1" applyFill="1" applyBorder="1" applyAlignment="1">
      <alignment horizontal="center" vertical="center" wrapText="1"/>
    </xf>
    <xf numFmtId="0" fontId="43" fillId="5" borderId="2" xfId="0" applyFont="1" applyFill="1" applyBorder="1" applyAlignment="1">
      <alignment vertical="center" wrapText="1"/>
    </xf>
    <xf numFmtId="2" fontId="49" fillId="0" borderId="0" xfId="0" applyNumberFormat="1" applyFont="1" applyAlignment="1">
      <alignment vertical="center"/>
    </xf>
    <xf numFmtId="2" fontId="49" fillId="0" borderId="0" xfId="0" applyNumberFormat="1" applyFont="1" applyAlignment="1">
      <alignment vertical="center" wrapText="1"/>
    </xf>
    <xf numFmtId="0" fontId="40" fillId="15" borderId="0" xfId="0" applyFont="1" applyFill="1" applyAlignment="1">
      <alignment horizontal="right"/>
    </xf>
    <xf numFmtId="1" fontId="40" fillId="15" borderId="0" xfId="0" applyNumberFormat="1" applyFont="1" applyFill="1"/>
    <xf numFmtId="2" fontId="41" fillId="8" borderId="2" xfId="0" applyNumberFormat="1" applyFont="1" applyFill="1" applyBorder="1" applyAlignment="1">
      <alignment vertical="center" wrapText="1"/>
    </xf>
    <xf numFmtId="0" fontId="40" fillId="7" borderId="1" xfId="0" applyFont="1" applyFill="1" applyBorder="1" applyAlignment="1">
      <alignment horizontal="center" vertical="top"/>
    </xf>
    <xf numFmtId="0" fontId="40" fillId="4" borderId="1" xfId="0" applyFont="1" applyFill="1" applyBorder="1" applyAlignment="1">
      <alignment horizontal="center" vertical="top"/>
    </xf>
    <xf numFmtId="0" fontId="40" fillId="6" borderId="1" xfId="0" applyFont="1" applyFill="1" applyBorder="1" applyAlignment="1">
      <alignment horizontal="center" vertical="top"/>
    </xf>
    <xf numFmtId="2" fontId="51" fillId="0" borderId="0" xfId="0" applyNumberFormat="1" applyFont="1" applyAlignment="1">
      <alignment vertical="center" wrapText="1"/>
    </xf>
    <xf numFmtId="2" fontId="49" fillId="16" borderId="0" xfId="0" applyNumberFormat="1" applyFont="1" applyFill="1" applyAlignment="1">
      <alignment vertical="center"/>
    </xf>
    <xf numFmtId="2" fontId="40" fillId="15" borderId="0" xfId="3" applyNumberFormat="1" applyFont="1" applyFill="1"/>
    <xf numFmtId="0" fontId="43" fillId="28" borderId="2" xfId="0" applyFont="1" applyFill="1" applyBorder="1" applyAlignment="1">
      <alignment vertical="center" wrapText="1"/>
    </xf>
    <xf numFmtId="0" fontId="57" fillId="0" borderId="0" xfId="0" applyFont="1" applyAlignment="1">
      <alignment vertical="top" wrapText="1"/>
    </xf>
    <xf numFmtId="2" fontId="58" fillId="8" borderId="2" xfId="0" applyNumberFormat="1" applyFont="1" applyFill="1" applyBorder="1" applyAlignment="1">
      <alignment vertical="center" wrapText="1"/>
    </xf>
    <xf numFmtId="0" fontId="57" fillId="0" borderId="0" xfId="0" applyFont="1" applyAlignment="1">
      <alignment vertical="top"/>
    </xf>
    <xf numFmtId="0" fontId="59" fillId="0" borderId="0" xfId="0" applyFont="1" applyAlignment="1">
      <alignment horizontal="left" wrapText="1"/>
    </xf>
    <xf numFmtId="0" fontId="49" fillId="0" borderId="0" xfId="0" applyFont="1"/>
    <xf numFmtId="0" fontId="60" fillId="22" borderId="26" xfId="0" applyFont="1" applyFill="1" applyBorder="1" applyAlignment="1">
      <alignment horizontal="left" vertical="top" wrapText="1"/>
    </xf>
    <xf numFmtId="0" fontId="60" fillId="22" borderId="0" xfId="0" applyFont="1" applyFill="1" applyAlignment="1">
      <alignment horizontal="left" vertical="top" wrapText="1"/>
    </xf>
    <xf numFmtId="0" fontId="60" fillId="22" borderId="22" xfId="0" applyFont="1" applyFill="1" applyBorder="1" applyAlignment="1">
      <alignment horizontal="left" vertical="top" wrapText="1"/>
    </xf>
    <xf numFmtId="0" fontId="61" fillId="0" borderId="48" xfId="0" applyFont="1" applyBorder="1" applyAlignment="1">
      <alignment horizontal="left" vertical="top"/>
    </xf>
    <xf numFmtId="0" fontId="40" fillId="0" borderId="49" xfId="0" applyFont="1" applyBorder="1" applyAlignment="1">
      <alignment horizontal="left" vertical="top"/>
    </xf>
    <xf numFmtId="0" fontId="40" fillId="0" borderId="50" xfId="0" applyFont="1" applyBorder="1" applyAlignment="1">
      <alignment horizontal="left" vertical="top"/>
    </xf>
    <xf numFmtId="0" fontId="61" fillId="0" borderId="27" xfId="0" applyFont="1" applyBorder="1" applyAlignment="1">
      <alignment horizontal="left" vertical="top"/>
    </xf>
    <xf numFmtId="0" fontId="61" fillId="0" borderId="28" xfId="0" applyFont="1" applyBorder="1" applyAlignment="1">
      <alignment horizontal="left" vertical="top"/>
    </xf>
    <xf numFmtId="0" fontId="61" fillId="0" borderId="29" xfId="0" applyFont="1" applyBorder="1" applyAlignment="1">
      <alignment horizontal="left" vertical="top"/>
    </xf>
    <xf numFmtId="0" fontId="62" fillId="0" borderId="48" xfId="0" applyFont="1" applyBorder="1" applyAlignment="1">
      <alignment horizontal="center" vertical="top"/>
    </xf>
    <xf numFmtId="0" fontId="40" fillId="0" borderId="49" xfId="0" applyFont="1" applyBorder="1" applyAlignment="1">
      <alignment horizontal="center" vertical="top"/>
    </xf>
    <xf numFmtId="0" fontId="40" fillId="0" borderId="50" xfId="0" applyFont="1" applyBorder="1" applyAlignment="1">
      <alignment horizontal="center" vertical="top"/>
    </xf>
    <xf numFmtId="0" fontId="40" fillId="0" borderId="48" xfId="0" applyFont="1" applyBorder="1"/>
    <xf numFmtId="0" fontId="40" fillId="0" borderId="49" xfId="0" applyFont="1" applyBorder="1"/>
    <xf numFmtId="0" fontId="40" fillId="0" borderId="50" xfId="0" applyFont="1" applyBorder="1"/>
    <xf numFmtId="0" fontId="40" fillId="0" borderId="48" xfId="0" applyFont="1" applyBorder="1" applyAlignment="1">
      <alignment horizontal="left"/>
    </xf>
    <xf numFmtId="0" fontId="63" fillId="0" borderId="0" xfId="0" applyFont="1" applyAlignment="1">
      <alignment horizontal="left" vertical="top"/>
    </xf>
    <xf numFmtId="0" fontId="61" fillId="0" borderId="0" xfId="0" applyFont="1" applyAlignment="1">
      <alignment horizontal="left" vertical="top"/>
    </xf>
    <xf numFmtId="0" fontId="42" fillId="0" borderId="0" xfId="0" applyFont="1" applyAlignment="1">
      <alignment horizontal="left" vertical="top"/>
    </xf>
    <xf numFmtId="0" fontId="64" fillId="0" borderId="54" xfId="0" applyFont="1" applyBorder="1" applyAlignment="1">
      <alignment vertical="center"/>
    </xf>
    <xf numFmtId="0" fontId="64" fillId="0" borderId="0" xfId="0" applyFont="1" applyAlignment="1">
      <alignment horizontal="left" vertical="center"/>
    </xf>
    <xf numFmtId="0" fontId="64" fillId="0" borderId="0" xfId="0" applyFont="1" applyAlignment="1">
      <alignment horizontal="left" vertical="top"/>
    </xf>
    <xf numFmtId="0" fontId="65" fillId="8" borderId="12" xfId="0" applyFont="1" applyFill="1" applyBorder="1" applyAlignment="1">
      <alignment horizontal="left" vertical="top"/>
    </xf>
    <xf numFmtId="0" fontId="65" fillId="8" borderId="57" xfId="0" applyFont="1" applyFill="1" applyBorder="1" applyAlignment="1">
      <alignment horizontal="left" vertical="top"/>
    </xf>
    <xf numFmtId="0" fontId="65" fillId="8" borderId="75" xfId="0" applyFont="1" applyFill="1" applyBorder="1" applyAlignment="1">
      <alignment vertical="center"/>
    </xf>
    <xf numFmtId="0" fontId="65" fillId="8" borderId="76" xfId="0" applyFont="1" applyFill="1" applyBorder="1" applyAlignment="1">
      <alignment vertical="center"/>
    </xf>
    <xf numFmtId="0" fontId="65" fillId="8" borderId="75" xfId="0" applyFont="1" applyFill="1" applyBorder="1" applyAlignment="1">
      <alignment vertical="top"/>
    </xf>
    <xf numFmtId="0" fontId="65" fillId="8" borderId="76" xfId="0" applyFont="1" applyFill="1" applyBorder="1" applyAlignment="1">
      <alignment vertical="top"/>
    </xf>
    <xf numFmtId="0" fontId="65" fillId="8" borderId="24" xfId="0" applyFont="1" applyFill="1" applyBorder="1" applyAlignment="1">
      <alignment vertical="top"/>
    </xf>
    <xf numFmtId="0" fontId="65" fillId="8" borderId="64" xfId="0" applyFont="1" applyFill="1" applyBorder="1" applyAlignment="1">
      <alignment vertical="top"/>
    </xf>
    <xf numFmtId="0" fontId="65" fillId="8" borderId="9" xfId="0" applyFont="1" applyFill="1" applyBorder="1" applyAlignment="1">
      <alignment vertical="top"/>
    </xf>
    <xf numFmtId="0" fontId="65" fillId="8" borderId="62" xfId="0" applyFont="1" applyFill="1" applyBorder="1" applyAlignment="1">
      <alignment vertical="center"/>
    </xf>
    <xf numFmtId="0" fontId="65" fillId="8" borderId="63" xfId="0" applyFont="1" applyFill="1" applyBorder="1" applyAlignment="1">
      <alignment vertical="center"/>
    </xf>
    <xf numFmtId="0" fontId="66" fillId="8" borderId="62" xfId="0" applyFont="1" applyFill="1" applyBorder="1" applyAlignment="1">
      <alignment vertical="top"/>
    </xf>
    <xf numFmtId="0" fontId="66" fillId="8" borderId="63" xfId="0" applyFont="1" applyFill="1" applyBorder="1" applyAlignment="1">
      <alignment vertical="top"/>
    </xf>
    <xf numFmtId="0" fontId="66" fillId="8" borderId="0" xfId="0" applyFont="1" applyFill="1" applyAlignment="1">
      <alignment vertical="top"/>
    </xf>
    <xf numFmtId="0" fontId="66" fillId="9" borderId="43" xfId="0" applyFont="1" applyFill="1" applyBorder="1" applyAlignment="1">
      <alignment vertical="top"/>
    </xf>
    <xf numFmtId="0" fontId="66" fillId="9" borderId="44" xfId="0" applyFont="1" applyFill="1" applyBorder="1" applyAlignment="1">
      <alignment vertical="top"/>
    </xf>
    <xf numFmtId="0" fontId="64" fillId="2" borderId="13" xfId="0" applyFont="1" applyFill="1" applyBorder="1" applyAlignment="1">
      <alignment vertical="top"/>
    </xf>
    <xf numFmtId="0" fontId="66" fillId="3" borderId="43" xfId="0" applyFont="1" applyFill="1" applyBorder="1" applyAlignment="1">
      <alignment vertical="top"/>
    </xf>
    <xf numFmtId="0" fontId="66" fillId="3" borderId="44" xfId="0" applyFont="1" applyFill="1" applyBorder="1" applyAlignment="1">
      <alignment vertical="top"/>
    </xf>
    <xf numFmtId="0" fontId="66" fillId="11" borderId="43" xfId="0" applyFont="1" applyFill="1" applyBorder="1" applyAlignment="1">
      <alignment vertical="top"/>
    </xf>
    <xf numFmtId="0" fontId="66" fillId="11" borderId="44" xfId="0" applyFont="1" applyFill="1" applyBorder="1" applyAlignment="1">
      <alignment vertical="top"/>
    </xf>
    <xf numFmtId="0" fontId="65" fillId="8" borderId="45" xfId="0" applyFont="1" applyFill="1" applyBorder="1" applyAlignment="1">
      <alignment vertical="top"/>
    </xf>
    <xf numFmtId="0" fontId="65" fillId="8" borderId="46" xfId="0" applyFont="1" applyFill="1" applyBorder="1" applyAlignment="1">
      <alignment vertical="top"/>
    </xf>
    <xf numFmtId="2" fontId="65" fillId="8" borderId="62" xfId="0" applyNumberFormat="1" applyFont="1" applyFill="1" applyBorder="1" applyAlignment="1">
      <alignment vertical="top"/>
    </xf>
    <xf numFmtId="2" fontId="65" fillId="8" borderId="63" xfId="0" applyNumberFormat="1" applyFont="1" applyFill="1" applyBorder="1" applyAlignment="1">
      <alignment vertical="top"/>
    </xf>
    <xf numFmtId="0" fontId="65" fillId="8" borderId="31" xfId="0" applyFont="1" applyFill="1" applyBorder="1" applyAlignment="1">
      <alignment vertical="center"/>
    </xf>
    <xf numFmtId="0" fontId="65" fillId="8" borderId="58" xfId="0" applyFont="1" applyFill="1" applyBorder="1" applyAlignment="1">
      <alignment vertical="center"/>
    </xf>
    <xf numFmtId="0" fontId="65" fillId="8" borderId="69" xfId="0" applyFont="1" applyFill="1" applyBorder="1" applyAlignment="1">
      <alignment vertical="center"/>
    </xf>
    <xf numFmtId="0" fontId="65" fillId="8" borderId="32" xfId="0" applyFont="1" applyFill="1" applyBorder="1" applyAlignment="1">
      <alignment vertical="center"/>
    </xf>
    <xf numFmtId="0" fontId="65" fillId="8" borderId="33" xfId="0" applyFont="1" applyFill="1" applyBorder="1" applyAlignment="1">
      <alignment vertical="center"/>
    </xf>
    <xf numFmtId="0" fontId="66" fillId="8" borderId="34" xfId="0" applyFont="1" applyFill="1" applyBorder="1" applyAlignment="1">
      <alignment vertical="top"/>
    </xf>
    <xf numFmtId="0" fontId="66" fillId="8" borderId="74" xfId="0" applyFont="1" applyFill="1" applyBorder="1" applyAlignment="1">
      <alignment vertical="top"/>
    </xf>
    <xf numFmtId="0" fontId="66" fillId="8" borderId="10" xfId="0" applyFont="1" applyFill="1" applyBorder="1" applyAlignment="1">
      <alignment vertical="top"/>
    </xf>
    <xf numFmtId="0" fontId="65" fillId="8" borderId="11" xfId="0" applyFont="1" applyFill="1" applyBorder="1" applyAlignment="1">
      <alignment horizontal="center" vertical="center"/>
    </xf>
    <xf numFmtId="0" fontId="65" fillId="8" borderId="35" xfId="0" applyFont="1" applyFill="1" applyBorder="1" applyAlignment="1">
      <alignment horizontal="center" vertical="center"/>
    </xf>
    <xf numFmtId="0" fontId="61" fillId="2" borderId="65" xfId="0" applyFont="1" applyFill="1" applyBorder="1" applyAlignment="1">
      <alignment vertical="center"/>
    </xf>
    <xf numFmtId="0" fontId="61" fillId="2" borderId="0" xfId="0" applyFont="1" applyFill="1" applyAlignment="1">
      <alignment vertical="center"/>
    </xf>
    <xf numFmtId="0" fontId="61" fillId="2" borderId="66" xfId="0" applyFont="1" applyFill="1" applyBorder="1" applyAlignment="1">
      <alignment vertical="center"/>
    </xf>
    <xf numFmtId="2" fontId="64" fillId="0" borderId="6" xfId="0" applyNumberFormat="1" applyFont="1" applyBorder="1" applyAlignment="1">
      <alignment horizontal="center" vertical="center" wrapText="1"/>
    </xf>
    <xf numFmtId="0" fontId="61" fillId="2" borderId="67" xfId="0" applyFont="1" applyFill="1" applyBorder="1" applyAlignment="1">
      <alignment vertical="center"/>
    </xf>
    <xf numFmtId="0" fontId="61" fillId="2" borderId="28" xfId="0" applyFont="1" applyFill="1" applyBorder="1" applyAlignment="1">
      <alignment vertical="center"/>
    </xf>
    <xf numFmtId="0" fontId="61" fillId="2" borderId="68" xfId="0" applyFont="1" applyFill="1" applyBorder="1" applyAlignment="1">
      <alignment vertical="center"/>
    </xf>
    <xf numFmtId="0" fontId="64" fillId="10" borderId="6" xfId="0" applyFont="1" applyFill="1" applyBorder="1" applyAlignment="1">
      <alignment horizontal="center" vertical="center"/>
    </xf>
    <xf numFmtId="2" fontId="64" fillId="10" borderId="6" xfId="0" applyNumberFormat="1" applyFont="1" applyFill="1" applyBorder="1" applyAlignment="1">
      <alignment horizontal="center" vertical="center" wrapText="1"/>
    </xf>
    <xf numFmtId="2" fontId="64" fillId="2" borderId="6" xfId="0" applyNumberFormat="1" applyFont="1" applyFill="1" applyBorder="1" applyAlignment="1">
      <alignment horizontal="center" vertical="center" wrapText="1"/>
    </xf>
    <xf numFmtId="0" fontId="61" fillId="2" borderId="73" xfId="0" applyFont="1" applyFill="1" applyBorder="1" applyAlignment="1">
      <alignment vertical="center"/>
    </xf>
    <xf numFmtId="0" fontId="60" fillId="8" borderId="65" xfId="0" applyFont="1" applyFill="1" applyBorder="1" applyAlignment="1">
      <alignment vertical="center"/>
    </xf>
    <xf numFmtId="0" fontId="60" fillId="8" borderId="0" xfId="0" applyFont="1" applyFill="1" applyAlignment="1">
      <alignment vertical="center"/>
    </xf>
    <xf numFmtId="0" fontId="60" fillId="8" borderId="22" xfId="0" applyFont="1" applyFill="1" applyBorder="1" applyAlignment="1">
      <alignment vertical="center"/>
    </xf>
    <xf numFmtId="2" fontId="64" fillId="0" borderId="71" xfId="0" applyNumberFormat="1" applyFont="1" applyBorder="1" applyAlignment="1">
      <alignment horizontal="center" vertical="center" wrapText="1"/>
    </xf>
    <xf numFmtId="0" fontId="60" fillId="8" borderId="67" xfId="0" applyFont="1" applyFill="1" applyBorder="1" applyAlignment="1">
      <alignment vertical="center"/>
    </xf>
    <xf numFmtId="0" fontId="60" fillId="8" borderId="72" xfId="0" applyFont="1" applyFill="1" applyBorder="1" applyAlignment="1">
      <alignment vertical="center"/>
    </xf>
    <xf numFmtId="0" fontId="64" fillId="10" borderId="71" xfId="0" applyFont="1" applyFill="1" applyBorder="1" applyAlignment="1">
      <alignment horizontal="center" vertical="center"/>
    </xf>
    <xf numFmtId="2" fontId="66" fillId="10" borderId="6" xfId="0" applyNumberFormat="1" applyFont="1" applyFill="1" applyBorder="1" applyAlignment="1">
      <alignment horizontal="center" vertical="center"/>
    </xf>
    <xf numFmtId="0" fontId="51" fillId="14" borderId="0" xfId="0" applyFont="1" applyFill="1"/>
    <xf numFmtId="0" fontId="51" fillId="0" borderId="21" xfId="0" applyFont="1" applyBorder="1"/>
    <xf numFmtId="0" fontId="51" fillId="0" borderId="21" xfId="0" applyFont="1" applyBorder="1" applyAlignment="1">
      <alignment horizontal="left"/>
    </xf>
    <xf numFmtId="0" fontId="40" fillId="15" borderId="21" xfId="0" applyFont="1" applyFill="1" applyBorder="1" applyAlignment="1">
      <alignment horizontal="center"/>
    </xf>
    <xf numFmtId="2" fontId="40" fillId="20" borderId="21" xfId="0" applyNumberFormat="1" applyFont="1" applyFill="1" applyBorder="1" applyAlignment="1">
      <alignment horizontal="center"/>
    </xf>
    <xf numFmtId="0" fontId="40" fillId="15" borderId="21" xfId="0" applyFont="1" applyFill="1" applyBorder="1"/>
    <xf numFmtId="2" fontId="40" fillId="21" borderId="21" xfId="0" applyNumberFormat="1" applyFont="1" applyFill="1" applyBorder="1" applyAlignment="1">
      <alignment horizontal="center"/>
    </xf>
    <xf numFmtId="0" fontId="40" fillId="21" borderId="21" xfId="0" applyFont="1" applyFill="1" applyBorder="1"/>
    <xf numFmtId="0" fontId="67" fillId="0" borderId="0" xfId="0" applyFont="1"/>
    <xf numFmtId="0" fontId="65" fillId="8" borderId="8" xfId="0" applyFont="1" applyFill="1" applyBorder="1" applyAlignment="1">
      <alignment horizontal="center" vertical="center" wrapText="1"/>
    </xf>
    <xf numFmtId="0" fontId="65" fillId="8" borderId="17" xfId="0" applyFont="1" applyFill="1" applyBorder="1" applyAlignment="1">
      <alignment horizontal="center" vertical="center" wrapText="1"/>
    </xf>
    <xf numFmtId="0" fontId="40" fillId="0" borderId="19" xfId="0" applyFont="1" applyBorder="1" applyAlignment="1">
      <alignment vertical="center" wrapText="1"/>
    </xf>
    <xf numFmtId="0" fontId="65" fillId="8" borderId="17" xfId="0" applyFont="1" applyFill="1" applyBorder="1" applyAlignment="1">
      <alignment horizontal="left" vertical="center" wrapText="1"/>
    </xf>
    <xf numFmtId="0" fontId="65" fillId="8" borderId="18" xfId="0" applyFont="1" applyFill="1" applyBorder="1" applyAlignment="1">
      <alignment horizontal="left" vertical="center" wrapText="1"/>
    </xf>
    <xf numFmtId="0" fontId="65" fillId="8" borderId="19" xfId="0" applyFont="1" applyFill="1" applyBorder="1" applyAlignment="1">
      <alignment horizontal="left" vertical="center" wrapText="1"/>
    </xf>
    <xf numFmtId="0" fontId="64" fillId="2" borderId="14" xfId="0" applyFont="1" applyFill="1" applyBorder="1" applyAlignment="1">
      <alignment horizontal="center" vertical="center"/>
    </xf>
    <xf numFmtId="0" fontId="64" fillId="2" borderId="51" xfId="0" applyFont="1" applyFill="1" applyBorder="1" applyAlignment="1">
      <alignment horizontal="center" vertical="center"/>
    </xf>
    <xf numFmtId="0" fontId="64" fillId="2" borderId="52" xfId="0" applyFont="1" applyFill="1" applyBorder="1" applyAlignment="1">
      <alignment horizontal="center" vertical="center"/>
    </xf>
    <xf numFmtId="0" fontId="64" fillId="2" borderId="17" xfId="0" applyFont="1" applyFill="1" applyBorder="1" applyAlignment="1">
      <alignment vertical="center"/>
    </xf>
    <xf numFmtId="0" fontId="40" fillId="0" borderId="18" xfId="0" applyFont="1" applyBorder="1"/>
    <xf numFmtId="0" fontId="64" fillId="2" borderId="19" xfId="0" applyFont="1" applyFill="1" applyBorder="1" applyAlignment="1">
      <alignment vertical="center"/>
    </xf>
    <xf numFmtId="0" fontId="64" fillId="2" borderId="8" xfId="0" applyFont="1" applyFill="1" applyBorder="1" applyAlignment="1">
      <alignment vertical="center"/>
    </xf>
    <xf numFmtId="0" fontId="64" fillId="2" borderId="15" xfId="0" applyFont="1" applyFill="1" applyBorder="1" applyAlignment="1">
      <alignment horizontal="center" vertical="center"/>
    </xf>
    <xf numFmtId="0" fontId="64" fillId="2" borderId="53" xfId="0" applyFont="1" applyFill="1" applyBorder="1" applyAlignment="1">
      <alignment horizontal="center" vertical="center"/>
    </xf>
    <xf numFmtId="0" fontId="64" fillId="2" borderId="55" xfId="0" applyFont="1" applyFill="1" applyBorder="1" applyAlignment="1">
      <alignment horizontal="center" vertical="center"/>
    </xf>
    <xf numFmtId="0" fontId="64" fillId="2" borderId="19" xfId="0" applyFont="1" applyFill="1" applyBorder="1" applyAlignment="1">
      <alignment horizontal="left" vertical="center"/>
    </xf>
    <xf numFmtId="0" fontId="64" fillId="2" borderId="56" xfId="0" applyFont="1" applyFill="1" applyBorder="1" applyAlignment="1">
      <alignment horizontal="center" vertical="center"/>
    </xf>
    <xf numFmtId="0" fontId="64" fillId="2" borderId="70"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51" xfId="0" applyFont="1" applyFill="1" applyBorder="1" applyAlignment="1">
      <alignment horizontal="center" vertical="center" wrapText="1"/>
    </xf>
    <xf numFmtId="0" fontId="64" fillId="2" borderId="52" xfId="0" applyFont="1" applyFill="1" applyBorder="1" applyAlignment="1">
      <alignment horizontal="center" vertical="center" wrapText="1"/>
    </xf>
    <xf numFmtId="0" fontId="64" fillId="2" borderId="5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53" xfId="0" applyFont="1" applyFill="1" applyBorder="1" applyAlignment="1">
      <alignment horizontal="center" vertical="center" wrapText="1"/>
    </xf>
    <xf numFmtId="0" fontId="64" fillId="2" borderId="55" xfId="0" applyFont="1" applyFill="1" applyBorder="1" applyAlignment="1">
      <alignment horizontal="center" vertical="center" wrapText="1"/>
    </xf>
    <xf numFmtId="0" fontId="68" fillId="2" borderId="19" xfId="0" applyFont="1" applyFill="1" applyBorder="1" applyAlignment="1">
      <alignment horizontal="left" vertical="center"/>
    </xf>
    <xf numFmtId="0" fontId="64" fillId="2" borderId="18" xfId="0" applyFont="1" applyFill="1" applyBorder="1" applyAlignment="1">
      <alignment vertical="center"/>
    </xf>
    <xf numFmtId="0" fontId="64" fillId="2" borderId="18" xfId="0" applyFont="1" applyFill="1" applyBorder="1" applyAlignment="1">
      <alignment horizontal="left" vertical="center"/>
    </xf>
    <xf numFmtId="1" fontId="64" fillId="2" borderId="8" xfId="0" applyNumberFormat="1" applyFont="1" applyFill="1" applyBorder="1" applyAlignment="1">
      <alignment vertical="center" wrapText="1"/>
    </xf>
    <xf numFmtId="0" fontId="65" fillId="8" borderId="8" xfId="0" applyFont="1" applyFill="1" applyBorder="1"/>
    <xf numFmtId="0" fontId="65" fillId="8" borderId="17" xfId="0" applyFont="1" applyFill="1" applyBorder="1"/>
    <xf numFmtId="0" fontId="65" fillId="8" borderId="17" xfId="0" applyFont="1" applyFill="1" applyBorder="1" applyAlignment="1">
      <alignment vertical="center"/>
    </xf>
    <xf numFmtId="0" fontId="65" fillId="8" borderId="18" xfId="0" applyFont="1" applyFill="1" applyBorder="1" applyAlignment="1">
      <alignment vertical="center"/>
    </xf>
    <xf numFmtId="0" fontId="65" fillId="8" borderId="18" xfId="0" applyFont="1" applyFill="1" applyBorder="1" applyAlignment="1">
      <alignment horizontal="left" vertical="center"/>
    </xf>
    <xf numFmtId="0" fontId="65" fillId="8" borderId="19" xfId="0" applyFont="1" applyFill="1" applyBorder="1" applyAlignment="1">
      <alignment horizontal="left" vertical="center"/>
    </xf>
    <xf numFmtId="2" fontId="65" fillId="8" borderId="8" xfId="0" applyNumberFormat="1" applyFont="1" applyFill="1" applyBorder="1" applyAlignment="1">
      <alignment vertical="center" wrapText="1"/>
    </xf>
    <xf numFmtId="0" fontId="40" fillId="0" borderId="23" xfId="0" applyFont="1" applyBorder="1" applyAlignment="1">
      <alignment horizontal="left" vertical="top" wrapText="1"/>
    </xf>
    <xf numFmtId="0" fontId="40" fillId="0" borderId="24" xfId="0" applyFont="1" applyBorder="1" applyAlignment="1">
      <alignment horizontal="left" vertical="top"/>
    </xf>
    <xf numFmtId="0" fontId="40" fillId="0" borderId="25" xfId="0" applyFont="1" applyBorder="1" applyAlignment="1">
      <alignment horizontal="left" vertical="top"/>
    </xf>
    <xf numFmtId="0" fontId="40" fillId="0" borderId="26" xfId="0" applyFont="1" applyBorder="1" applyAlignment="1">
      <alignment horizontal="left" vertical="top"/>
    </xf>
    <xf numFmtId="0" fontId="40" fillId="0" borderId="0" xfId="0" applyFont="1" applyAlignment="1">
      <alignment horizontal="left" vertical="top"/>
    </xf>
    <xf numFmtId="0" fontId="40" fillId="0" borderId="22" xfId="0" applyFont="1" applyBorder="1" applyAlignment="1">
      <alignment horizontal="left" vertical="top"/>
    </xf>
    <xf numFmtId="0" fontId="40" fillId="0" borderId="27" xfId="0" applyFont="1" applyBorder="1" applyAlignment="1">
      <alignment horizontal="left" vertical="top"/>
    </xf>
    <xf numFmtId="0" fontId="40" fillId="0" borderId="28" xfId="0" applyFont="1" applyBorder="1" applyAlignment="1">
      <alignment horizontal="left" vertical="top"/>
    </xf>
    <xf numFmtId="0" fontId="40" fillId="0" borderId="29" xfId="0" applyFont="1" applyBorder="1" applyAlignment="1">
      <alignment horizontal="left" vertical="top"/>
    </xf>
    <xf numFmtId="0" fontId="40" fillId="0" borderId="0" xfId="0" quotePrefix="1" applyFont="1"/>
  </cellXfs>
  <cellStyles count="4">
    <cellStyle name="Hyperlink" xfId="2" builtinId="8"/>
    <cellStyle name="Normal" xfId="0" builtinId="0"/>
    <cellStyle name="Normal 2" xfId="1" xr:uid="{15F5D65C-57D9-4EDA-B0A6-8C1B1B04C1DA}"/>
    <cellStyle name="Percent" xfId="3" builtinId="5"/>
  </cellStyles>
  <dxfs count="165">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1'!$P$107</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62-4BB3-B842-B3D08821400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62-4BB3-B842-B3D08821400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62-4BB3-B842-B3D08821400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62-4BB3-B842-B3D08821400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1'!$O$108:$O$113</c:f>
              <c:strCache>
                <c:ptCount val="6"/>
                <c:pt idx="0">
                  <c:v>Year 0</c:v>
                </c:pt>
                <c:pt idx="1">
                  <c:v>Year 1</c:v>
                </c:pt>
                <c:pt idx="2">
                  <c:v>Year 2</c:v>
                </c:pt>
                <c:pt idx="3">
                  <c:v>Year 3</c:v>
                </c:pt>
                <c:pt idx="4">
                  <c:v>Year 4</c:v>
                </c:pt>
                <c:pt idx="5">
                  <c:v>Year 5</c:v>
                </c:pt>
              </c:strCache>
            </c:strRef>
          </c:cat>
          <c:val>
            <c:numRef>
              <c:f>'1. BMT UoA 1'!$P$108:$P$113</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D62-4BB3-B842-B3D088214007}"/>
            </c:ext>
          </c:extLst>
        </c:ser>
        <c:ser>
          <c:idx val="1"/>
          <c:order val="1"/>
          <c:tx>
            <c:strRef>
              <c:f>'1. BMT UoA 1'!$Q$107</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2-4BB3-B842-B3D08821400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1'!$O$108:$O$113</c:f>
              <c:strCache>
                <c:ptCount val="6"/>
                <c:pt idx="0">
                  <c:v>Year 0</c:v>
                </c:pt>
                <c:pt idx="1">
                  <c:v>Year 1</c:v>
                </c:pt>
                <c:pt idx="2">
                  <c:v>Year 2</c:v>
                </c:pt>
                <c:pt idx="3">
                  <c:v>Year 3</c:v>
                </c:pt>
                <c:pt idx="4">
                  <c:v>Year 4</c:v>
                </c:pt>
                <c:pt idx="5">
                  <c:v>Year 5</c:v>
                </c:pt>
              </c:strCache>
            </c:strRef>
          </c:cat>
          <c:val>
            <c:numRef>
              <c:f>'1. BMT UoA 1'!$Q$108:$Q$113</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D62-4BB3-B842-B3D08821400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1'!$B$65</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1'!$D$63:$K$63</c:f>
              <c:strCache>
                <c:ptCount val="7"/>
                <c:pt idx="0">
                  <c:v>All PIs</c:v>
                </c:pt>
                <c:pt idx="2">
                  <c:v>Principle 1</c:v>
                </c:pt>
                <c:pt idx="4">
                  <c:v>Principle 2</c:v>
                </c:pt>
                <c:pt idx="6">
                  <c:v>Principle 3</c:v>
                </c:pt>
              </c:strCache>
            </c:strRef>
          </c:cat>
          <c:val>
            <c:numRef>
              <c:f>'1. BMT UoA 1'!$D$65:$K$65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4EF8-4FF7-8008-97C90FFE69D5}"/>
            </c:ext>
          </c:extLst>
        </c:ser>
        <c:ser>
          <c:idx val="1"/>
          <c:order val="1"/>
          <c:tx>
            <c:strRef>
              <c:f>'1. BMT UoA 1'!$B$66</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1'!$D$63:$K$63</c:f>
              <c:strCache>
                <c:ptCount val="7"/>
                <c:pt idx="0">
                  <c:v>All PIs</c:v>
                </c:pt>
                <c:pt idx="2">
                  <c:v>Principle 1</c:v>
                </c:pt>
                <c:pt idx="4">
                  <c:v>Principle 2</c:v>
                </c:pt>
                <c:pt idx="6">
                  <c:v>Principle 3</c:v>
                </c:pt>
              </c:strCache>
            </c:strRef>
          </c:cat>
          <c:val>
            <c:numRef>
              <c:f>'1. BMT UoA 1'!$D$66:$K$66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4EF8-4FF7-8008-97C90FFE69D5}"/>
            </c:ext>
          </c:extLst>
        </c:ser>
        <c:ser>
          <c:idx val="2"/>
          <c:order val="2"/>
          <c:tx>
            <c:strRef>
              <c:f>'1. BMT UoA 1'!$B$67</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1'!$D$63:$K$63</c:f>
              <c:strCache>
                <c:ptCount val="7"/>
                <c:pt idx="0">
                  <c:v>All PIs</c:v>
                </c:pt>
                <c:pt idx="2">
                  <c:v>Principle 1</c:v>
                </c:pt>
                <c:pt idx="4">
                  <c:v>Principle 2</c:v>
                </c:pt>
                <c:pt idx="6">
                  <c:v>Principle 3</c:v>
                </c:pt>
              </c:strCache>
            </c:strRef>
          </c:cat>
          <c:val>
            <c:numRef>
              <c:f>'1. BMT UoA 1'!$D$67:$K$67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4EF8-4FF7-8008-97C90FFE69D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2'!$P$107</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9E-491E-A822-96D82F040EE6}"/>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9E-491E-A822-96D82F040EE6}"/>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9E-491E-A822-96D82F040EE6}"/>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9E-491E-A822-96D82F040EE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2'!$O$108:$O$113</c:f>
              <c:strCache>
                <c:ptCount val="6"/>
                <c:pt idx="0">
                  <c:v>Year 0</c:v>
                </c:pt>
                <c:pt idx="1">
                  <c:v>Year 1</c:v>
                </c:pt>
                <c:pt idx="2">
                  <c:v>Year 2</c:v>
                </c:pt>
                <c:pt idx="3">
                  <c:v>Year 3</c:v>
                </c:pt>
                <c:pt idx="4">
                  <c:v>Year 4</c:v>
                </c:pt>
                <c:pt idx="5">
                  <c:v>Year 5</c:v>
                </c:pt>
              </c:strCache>
            </c:strRef>
          </c:cat>
          <c:val>
            <c:numRef>
              <c:f>'2. BMT UoA 2'!$P$108:$P$113</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B09E-491E-A822-96D82F040EE6}"/>
            </c:ext>
          </c:extLst>
        </c:ser>
        <c:ser>
          <c:idx val="1"/>
          <c:order val="1"/>
          <c:tx>
            <c:strRef>
              <c:f>'2. BMT UoA 2'!$Q$107</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9E-491E-A822-96D82F040EE6}"/>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2'!$O$108:$O$113</c:f>
              <c:strCache>
                <c:ptCount val="6"/>
                <c:pt idx="0">
                  <c:v>Year 0</c:v>
                </c:pt>
                <c:pt idx="1">
                  <c:v>Year 1</c:v>
                </c:pt>
                <c:pt idx="2">
                  <c:v>Year 2</c:v>
                </c:pt>
                <c:pt idx="3">
                  <c:v>Year 3</c:v>
                </c:pt>
                <c:pt idx="4">
                  <c:v>Year 4</c:v>
                </c:pt>
                <c:pt idx="5">
                  <c:v>Year 5</c:v>
                </c:pt>
              </c:strCache>
            </c:strRef>
          </c:cat>
          <c:val>
            <c:numRef>
              <c:f>'2. BMT UoA 2'!$Q$108:$Q$113</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B09E-491E-A822-96D82F040EE6}"/>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'2. BMT UoA 2'!$B$65</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2'!$D$63:$K$63</c:f>
              <c:strCache>
                <c:ptCount val="7"/>
                <c:pt idx="0">
                  <c:v>All PIs</c:v>
                </c:pt>
                <c:pt idx="2">
                  <c:v>Principle 1</c:v>
                </c:pt>
                <c:pt idx="4">
                  <c:v>Principle 2</c:v>
                </c:pt>
                <c:pt idx="6">
                  <c:v>Principle 3</c:v>
                </c:pt>
              </c:strCache>
            </c:strRef>
          </c:cat>
          <c:val>
            <c:numRef>
              <c:f>'2. BMT UoA 2'!$D$65:$K$65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6CA2-42AC-8E37-4E084D6C81C1}"/>
            </c:ext>
          </c:extLst>
        </c:ser>
        <c:ser>
          <c:idx val="1"/>
          <c:order val="1"/>
          <c:tx>
            <c:strRef>
              <c:f>'2. BMT UoA 2'!$B$66</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2'!$D$63:$K$63</c:f>
              <c:strCache>
                <c:ptCount val="7"/>
                <c:pt idx="0">
                  <c:v>All PIs</c:v>
                </c:pt>
                <c:pt idx="2">
                  <c:v>Principle 1</c:v>
                </c:pt>
                <c:pt idx="4">
                  <c:v>Principle 2</c:v>
                </c:pt>
                <c:pt idx="6">
                  <c:v>Principle 3</c:v>
                </c:pt>
              </c:strCache>
            </c:strRef>
          </c:cat>
          <c:val>
            <c:numRef>
              <c:f>'2. BMT UoA 2'!$D$66:$K$66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6CA2-42AC-8E37-4E084D6C81C1}"/>
            </c:ext>
          </c:extLst>
        </c:ser>
        <c:ser>
          <c:idx val="2"/>
          <c:order val="2"/>
          <c:tx>
            <c:strRef>
              <c:f>'2. BMT UoA 2'!$B$67</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2'!$D$63:$K$63</c:f>
              <c:strCache>
                <c:ptCount val="7"/>
                <c:pt idx="0">
                  <c:v>All PIs</c:v>
                </c:pt>
                <c:pt idx="2">
                  <c:v>Principle 1</c:v>
                </c:pt>
                <c:pt idx="4">
                  <c:v>Principle 2</c:v>
                </c:pt>
                <c:pt idx="6">
                  <c:v>Principle 3</c:v>
                </c:pt>
              </c:strCache>
            </c:strRef>
          </c:cat>
          <c:val>
            <c:numRef>
              <c:f>'2. BMT UoA 2'!$D$67:$K$67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6CA2-42AC-8E37-4E084D6C81C1}"/>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3'!$P$107</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A9-4A33-8468-CDAE8D140CA1}"/>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A9-4A33-8468-CDAE8D140CA1}"/>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A9-4A33-8468-CDAE8D140CA1}"/>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A9-4A33-8468-CDAE8D140CA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3'!$O$108:$O$113</c:f>
              <c:strCache>
                <c:ptCount val="6"/>
                <c:pt idx="0">
                  <c:v>Year 0</c:v>
                </c:pt>
                <c:pt idx="1">
                  <c:v>Year 1</c:v>
                </c:pt>
                <c:pt idx="2">
                  <c:v>Year 2</c:v>
                </c:pt>
                <c:pt idx="3">
                  <c:v>Year 3</c:v>
                </c:pt>
                <c:pt idx="4">
                  <c:v>Year 4</c:v>
                </c:pt>
                <c:pt idx="5">
                  <c:v>Year 5</c:v>
                </c:pt>
              </c:strCache>
            </c:strRef>
          </c:cat>
          <c:val>
            <c:numRef>
              <c:f>'3. BMT UoA 3'!$P$108:$P$113</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4EA9-4A33-8468-CDAE8D140CA1}"/>
            </c:ext>
          </c:extLst>
        </c:ser>
        <c:ser>
          <c:idx val="1"/>
          <c:order val="1"/>
          <c:tx>
            <c:strRef>
              <c:f>'3. BMT UoA 3'!$Q$107</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A9-4A33-8468-CDAE8D140CA1}"/>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3'!$O$108:$O$113</c:f>
              <c:strCache>
                <c:ptCount val="6"/>
                <c:pt idx="0">
                  <c:v>Year 0</c:v>
                </c:pt>
                <c:pt idx="1">
                  <c:v>Year 1</c:v>
                </c:pt>
                <c:pt idx="2">
                  <c:v>Year 2</c:v>
                </c:pt>
                <c:pt idx="3">
                  <c:v>Year 3</c:v>
                </c:pt>
                <c:pt idx="4">
                  <c:v>Year 4</c:v>
                </c:pt>
                <c:pt idx="5">
                  <c:v>Year 5</c:v>
                </c:pt>
              </c:strCache>
            </c:strRef>
          </c:cat>
          <c:val>
            <c:numRef>
              <c:f>'3. BMT UoA 3'!$Q$108:$Q$113</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4EA9-4A33-8468-CDAE8D140CA1}"/>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'3. BMT UoA 3'!$B$65</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3'!$D$63:$K$63</c:f>
              <c:strCache>
                <c:ptCount val="7"/>
                <c:pt idx="0">
                  <c:v>All PIs</c:v>
                </c:pt>
                <c:pt idx="2">
                  <c:v>Principle 1</c:v>
                </c:pt>
                <c:pt idx="4">
                  <c:v>Principle 2</c:v>
                </c:pt>
                <c:pt idx="6">
                  <c:v>Principle 3</c:v>
                </c:pt>
              </c:strCache>
            </c:strRef>
          </c:cat>
          <c:val>
            <c:numRef>
              <c:f>'3. BMT UoA 3'!$D$65:$K$65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119E-4E45-B96C-531D73198E55}"/>
            </c:ext>
          </c:extLst>
        </c:ser>
        <c:ser>
          <c:idx val="1"/>
          <c:order val="1"/>
          <c:tx>
            <c:strRef>
              <c:f>'3. BMT UoA 3'!$B$66</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3'!$D$63:$K$63</c:f>
              <c:strCache>
                <c:ptCount val="7"/>
                <c:pt idx="0">
                  <c:v>All PIs</c:v>
                </c:pt>
                <c:pt idx="2">
                  <c:v>Principle 1</c:v>
                </c:pt>
                <c:pt idx="4">
                  <c:v>Principle 2</c:v>
                </c:pt>
                <c:pt idx="6">
                  <c:v>Principle 3</c:v>
                </c:pt>
              </c:strCache>
            </c:strRef>
          </c:cat>
          <c:val>
            <c:numRef>
              <c:f>'3. BMT UoA 3'!$D$66:$K$66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119E-4E45-B96C-531D73198E55}"/>
            </c:ext>
          </c:extLst>
        </c:ser>
        <c:ser>
          <c:idx val="2"/>
          <c:order val="2"/>
          <c:tx>
            <c:strRef>
              <c:f>'3. BMT UoA 3'!$B$67</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3'!$D$63:$K$63</c:f>
              <c:strCache>
                <c:ptCount val="7"/>
                <c:pt idx="0">
                  <c:v>All PIs</c:v>
                </c:pt>
                <c:pt idx="2">
                  <c:v>Principle 1</c:v>
                </c:pt>
                <c:pt idx="4">
                  <c:v>Principle 2</c:v>
                </c:pt>
                <c:pt idx="6">
                  <c:v>Principle 3</c:v>
                </c:pt>
              </c:strCache>
            </c:strRef>
          </c:cat>
          <c:val>
            <c:numRef>
              <c:f>'3. BMT UoA 3'!$D$67:$K$67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119E-4E45-B96C-531D73198E5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BMT UoA 4'!$P$107</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55-471B-AF3C-4D3605CEEF1C}"/>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55-471B-AF3C-4D3605CEEF1C}"/>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55-471B-AF3C-4D3605CEEF1C}"/>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55-471B-AF3C-4D3605CEEF1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4'!$O$108:$O$113</c:f>
              <c:strCache>
                <c:ptCount val="6"/>
                <c:pt idx="0">
                  <c:v>Year 0</c:v>
                </c:pt>
                <c:pt idx="1">
                  <c:v>Year 1</c:v>
                </c:pt>
                <c:pt idx="2">
                  <c:v>Year 2</c:v>
                </c:pt>
                <c:pt idx="3">
                  <c:v>Year 3</c:v>
                </c:pt>
                <c:pt idx="4">
                  <c:v>Year 4</c:v>
                </c:pt>
                <c:pt idx="5">
                  <c:v>Year 5</c:v>
                </c:pt>
              </c:strCache>
            </c:strRef>
          </c:cat>
          <c:val>
            <c:numRef>
              <c:f>'4. BMT UoA 4'!$P$108:$P$113</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6755-471B-AF3C-4D3605CEEF1C}"/>
            </c:ext>
          </c:extLst>
        </c:ser>
        <c:ser>
          <c:idx val="1"/>
          <c:order val="1"/>
          <c:tx>
            <c:strRef>
              <c:f>'4. BMT UoA 4'!$Q$107</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55-471B-AF3C-4D3605CEEF1C}"/>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4'!$O$108:$O$113</c:f>
              <c:strCache>
                <c:ptCount val="6"/>
                <c:pt idx="0">
                  <c:v>Year 0</c:v>
                </c:pt>
                <c:pt idx="1">
                  <c:v>Year 1</c:v>
                </c:pt>
                <c:pt idx="2">
                  <c:v>Year 2</c:v>
                </c:pt>
                <c:pt idx="3">
                  <c:v>Year 3</c:v>
                </c:pt>
                <c:pt idx="4">
                  <c:v>Year 4</c:v>
                </c:pt>
                <c:pt idx="5">
                  <c:v>Year 5</c:v>
                </c:pt>
              </c:strCache>
            </c:strRef>
          </c:cat>
          <c:val>
            <c:numRef>
              <c:f>'4. BMT UoA 4'!$Q$108:$Q$113</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6755-471B-AF3C-4D3605CEEF1C}"/>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'4. BMT UoA 4'!$B$65</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4'!$D$63:$K$63</c:f>
              <c:strCache>
                <c:ptCount val="7"/>
                <c:pt idx="0">
                  <c:v>All PIs</c:v>
                </c:pt>
                <c:pt idx="2">
                  <c:v>Principle 1</c:v>
                </c:pt>
                <c:pt idx="4">
                  <c:v>Principle 2</c:v>
                </c:pt>
                <c:pt idx="6">
                  <c:v>Principle 3</c:v>
                </c:pt>
              </c:strCache>
            </c:strRef>
          </c:cat>
          <c:val>
            <c:numRef>
              <c:f>'4. BMT UoA 4'!$D$65:$K$65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C22D-460F-9BE1-30004936B26D}"/>
            </c:ext>
          </c:extLst>
        </c:ser>
        <c:ser>
          <c:idx val="1"/>
          <c:order val="1"/>
          <c:tx>
            <c:strRef>
              <c:f>'4. BMT UoA 4'!$B$66</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4'!$D$63:$K$63</c:f>
              <c:strCache>
                <c:ptCount val="7"/>
                <c:pt idx="0">
                  <c:v>All PIs</c:v>
                </c:pt>
                <c:pt idx="2">
                  <c:v>Principle 1</c:v>
                </c:pt>
                <c:pt idx="4">
                  <c:v>Principle 2</c:v>
                </c:pt>
                <c:pt idx="6">
                  <c:v>Principle 3</c:v>
                </c:pt>
              </c:strCache>
            </c:strRef>
          </c:cat>
          <c:val>
            <c:numRef>
              <c:f>'4. BMT UoA 4'!$D$66:$K$66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C22D-460F-9BE1-30004936B26D}"/>
            </c:ext>
          </c:extLst>
        </c:ser>
        <c:ser>
          <c:idx val="2"/>
          <c:order val="2"/>
          <c:tx>
            <c:strRef>
              <c:f>'4. BMT UoA 4'!$B$67</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4'!$D$63:$K$63</c:f>
              <c:strCache>
                <c:ptCount val="7"/>
                <c:pt idx="0">
                  <c:v>All PIs</c:v>
                </c:pt>
                <c:pt idx="2">
                  <c:v>Principle 1</c:v>
                </c:pt>
                <c:pt idx="4">
                  <c:v>Principle 2</c:v>
                </c:pt>
                <c:pt idx="6">
                  <c:v>Principle 3</c:v>
                </c:pt>
              </c:strCache>
            </c:strRef>
          </c:cat>
          <c:val>
            <c:numRef>
              <c:f>'4. BMT UoA 4'!$D$67:$K$67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C22D-460F-9BE1-30004936B26D}"/>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BMT UoA 5'!$P$107</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F7-43EE-A2C5-BDEA13D6587A}"/>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F7-43EE-A2C5-BDEA13D6587A}"/>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F7-43EE-A2C5-BDEA13D6587A}"/>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F7-43EE-A2C5-BDEA13D6587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5'!$O$108:$O$113</c:f>
              <c:strCache>
                <c:ptCount val="6"/>
                <c:pt idx="0">
                  <c:v>Year 0</c:v>
                </c:pt>
                <c:pt idx="1">
                  <c:v>Year 1</c:v>
                </c:pt>
                <c:pt idx="2">
                  <c:v>Year 2</c:v>
                </c:pt>
                <c:pt idx="3">
                  <c:v>Year 3</c:v>
                </c:pt>
                <c:pt idx="4">
                  <c:v>Year 4</c:v>
                </c:pt>
                <c:pt idx="5">
                  <c:v>Year 5</c:v>
                </c:pt>
              </c:strCache>
            </c:strRef>
          </c:cat>
          <c:val>
            <c:numRef>
              <c:f>'5. BMT UoA 5'!$P$108:$P$113</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7BF7-43EE-A2C5-BDEA13D6587A}"/>
            </c:ext>
          </c:extLst>
        </c:ser>
        <c:ser>
          <c:idx val="1"/>
          <c:order val="1"/>
          <c:tx>
            <c:strRef>
              <c:f>'5. BMT UoA 5'!$Q$107</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F7-43EE-A2C5-BDEA13D6587A}"/>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5'!$O$108:$O$113</c:f>
              <c:strCache>
                <c:ptCount val="6"/>
                <c:pt idx="0">
                  <c:v>Year 0</c:v>
                </c:pt>
                <c:pt idx="1">
                  <c:v>Year 1</c:v>
                </c:pt>
                <c:pt idx="2">
                  <c:v>Year 2</c:v>
                </c:pt>
                <c:pt idx="3">
                  <c:v>Year 3</c:v>
                </c:pt>
                <c:pt idx="4">
                  <c:v>Year 4</c:v>
                </c:pt>
                <c:pt idx="5">
                  <c:v>Year 5</c:v>
                </c:pt>
              </c:strCache>
            </c:strRef>
          </c:cat>
          <c:val>
            <c:numRef>
              <c:f>'5. BMT UoA 5'!$Q$108:$Q$113</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7BF7-43EE-A2C5-BDEA13D6587A}"/>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'5. BMT UoA 5'!$B$65</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5'!$D$63:$K$63</c:f>
              <c:strCache>
                <c:ptCount val="7"/>
                <c:pt idx="0">
                  <c:v>All PIs</c:v>
                </c:pt>
                <c:pt idx="2">
                  <c:v>Principle 1</c:v>
                </c:pt>
                <c:pt idx="4">
                  <c:v>Principle 2</c:v>
                </c:pt>
                <c:pt idx="6">
                  <c:v>Principle 3</c:v>
                </c:pt>
              </c:strCache>
            </c:strRef>
          </c:cat>
          <c:val>
            <c:numRef>
              <c:f>'5. BMT UoA 5'!$D$65:$K$65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F58E-4B93-8B7B-1FBA80AB1424}"/>
            </c:ext>
          </c:extLst>
        </c:ser>
        <c:ser>
          <c:idx val="1"/>
          <c:order val="1"/>
          <c:tx>
            <c:strRef>
              <c:f>'5. BMT UoA 5'!$B$66</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5'!$D$63:$K$63</c:f>
              <c:strCache>
                <c:ptCount val="7"/>
                <c:pt idx="0">
                  <c:v>All PIs</c:v>
                </c:pt>
                <c:pt idx="2">
                  <c:v>Principle 1</c:v>
                </c:pt>
                <c:pt idx="4">
                  <c:v>Principle 2</c:v>
                </c:pt>
                <c:pt idx="6">
                  <c:v>Principle 3</c:v>
                </c:pt>
              </c:strCache>
            </c:strRef>
          </c:cat>
          <c:val>
            <c:numRef>
              <c:f>'5. BMT UoA 5'!$D$66:$K$66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F58E-4B93-8B7B-1FBA80AB1424}"/>
            </c:ext>
          </c:extLst>
        </c:ser>
        <c:ser>
          <c:idx val="2"/>
          <c:order val="2"/>
          <c:tx>
            <c:strRef>
              <c:f>'5. BMT UoA 5'!$B$67</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5'!$D$63:$K$63</c:f>
              <c:strCache>
                <c:ptCount val="7"/>
                <c:pt idx="0">
                  <c:v>All PIs</c:v>
                </c:pt>
                <c:pt idx="2">
                  <c:v>Principle 1</c:v>
                </c:pt>
                <c:pt idx="4">
                  <c:v>Principle 2</c:v>
                </c:pt>
                <c:pt idx="6">
                  <c:v>Principle 3</c:v>
                </c:pt>
              </c:strCache>
            </c:strRef>
          </c:cat>
          <c:val>
            <c:numRef>
              <c:f>'5. BMT UoA 5'!$D$67:$K$67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F58E-4B93-8B7B-1FBA80AB1424}"/>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BMT UoA 6'!$P$107</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B5-4B5C-8094-40E91995E725}"/>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B5-4B5C-8094-40E91995E725}"/>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B5-4B5C-8094-40E91995E725}"/>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B5-4B5C-8094-40E91995E72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6'!$O$108:$O$113</c:f>
              <c:strCache>
                <c:ptCount val="6"/>
                <c:pt idx="0">
                  <c:v>Year 0</c:v>
                </c:pt>
                <c:pt idx="1">
                  <c:v>Year 1</c:v>
                </c:pt>
                <c:pt idx="2">
                  <c:v>Year 2</c:v>
                </c:pt>
                <c:pt idx="3">
                  <c:v>Year 3</c:v>
                </c:pt>
                <c:pt idx="4">
                  <c:v>Year 4</c:v>
                </c:pt>
                <c:pt idx="5">
                  <c:v>Year 5</c:v>
                </c:pt>
              </c:strCache>
            </c:strRef>
          </c:cat>
          <c:val>
            <c:numRef>
              <c:f>'6. BMT UoA 6'!$P$108:$P$113</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E8B5-4B5C-8094-40E91995E725}"/>
            </c:ext>
          </c:extLst>
        </c:ser>
        <c:ser>
          <c:idx val="1"/>
          <c:order val="1"/>
          <c:tx>
            <c:strRef>
              <c:f>'6. BMT UoA 6'!$Q$107</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B5-4B5C-8094-40E91995E725}"/>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6'!$O$108:$O$113</c:f>
              <c:strCache>
                <c:ptCount val="6"/>
                <c:pt idx="0">
                  <c:v>Year 0</c:v>
                </c:pt>
                <c:pt idx="1">
                  <c:v>Year 1</c:v>
                </c:pt>
                <c:pt idx="2">
                  <c:v>Year 2</c:v>
                </c:pt>
                <c:pt idx="3">
                  <c:v>Year 3</c:v>
                </c:pt>
                <c:pt idx="4">
                  <c:v>Year 4</c:v>
                </c:pt>
                <c:pt idx="5">
                  <c:v>Year 5</c:v>
                </c:pt>
              </c:strCache>
            </c:strRef>
          </c:cat>
          <c:val>
            <c:numRef>
              <c:f>'6. BMT UoA 6'!$Q$108:$Q$113</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E8B5-4B5C-8094-40E91995E725}"/>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'6. BMT UoA 6'!$B$65</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6'!$D$63:$K$63</c:f>
              <c:strCache>
                <c:ptCount val="7"/>
                <c:pt idx="0">
                  <c:v>All PIs</c:v>
                </c:pt>
                <c:pt idx="2">
                  <c:v>Principle 1</c:v>
                </c:pt>
                <c:pt idx="4">
                  <c:v>Principle 2</c:v>
                </c:pt>
                <c:pt idx="6">
                  <c:v>Principle 3</c:v>
                </c:pt>
              </c:strCache>
            </c:strRef>
          </c:cat>
          <c:val>
            <c:numRef>
              <c:f>'6. BMT UoA 6'!$D$65:$K$65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CCA2-4345-B980-A1A1180B935B}"/>
            </c:ext>
          </c:extLst>
        </c:ser>
        <c:ser>
          <c:idx val="1"/>
          <c:order val="1"/>
          <c:tx>
            <c:strRef>
              <c:f>'6. BMT UoA 6'!$B$66</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6'!$D$63:$K$63</c:f>
              <c:strCache>
                <c:ptCount val="7"/>
                <c:pt idx="0">
                  <c:v>All PIs</c:v>
                </c:pt>
                <c:pt idx="2">
                  <c:v>Principle 1</c:v>
                </c:pt>
                <c:pt idx="4">
                  <c:v>Principle 2</c:v>
                </c:pt>
                <c:pt idx="6">
                  <c:v>Principle 3</c:v>
                </c:pt>
              </c:strCache>
            </c:strRef>
          </c:cat>
          <c:val>
            <c:numRef>
              <c:f>'6. BMT UoA 6'!$D$66:$K$66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CCA2-4345-B980-A1A1180B935B}"/>
            </c:ext>
          </c:extLst>
        </c:ser>
        <c:ser>
          <c:idx val="2"/>
          <c:order val="2"/>
          <c:tx>
            <c:strRef>
              <c:f>'6. BMT UoA 6'!$B$67</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6'!$D$63:$K$63</c:f>
              <c:strCache>
                <c:ptCount val="7"/>
                <c:pt idx="0">
                  <c:v>All PIs</c:v>
                </c:pt>
                <c:pt idx="2">
                  <c:v>Principle 1</c:v>
                </c:pt>
                <c:pt idx="4">
                  <c:v>Principle 2</c:v>
                </c:pt>
                <c:pt idx="6">
                  <c:v>Principle 3</c:v>
                </c:pt>
              </c:strCache>
            </c:strRef>
          </c:cat>
          <c:val>
            <c:numRef>
              <c:f>'6. BMT UoA 6'!$D$67:$K$67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CCA2-4345-B980-A1A1180B935B}"/>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Example!$P$107</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BE-425A-964F-4410C5F670E0}"/>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BE-425A-964F-4410C5F670E0}"/>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BE-425A-964F-4410C5F670E0}"/>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BE-425A-964F-4410C5F670E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Example!$O$108:$O$113</c:f>
              <c:strCache>
                <c:ptCount val="6"/>
                <c:pt idx="0">
                  <c:v>Year 0</c:v>
                </c:pt>
                <c:pt idx="1">
                  <c:v>Year 1</c:v>
                </c:pt>
                <c:pt idx="2">
                  <c:v>Year 2</c:v>
                </c:pt>
                <c:pt idx="3">
                  <c:v>Year 3</c:v>
                </c:pt>
                <c:pt idx="4">
                  <c:v>Year 4</c:v>
                </c:pt>
                <c:pt idx="5">
                  <c:v>Year 5</c:v>
                </c:pt>
              </c:strCache>
            </c:strRef>
          </c:cat>
          <c:val>
            <c:numRef>
              <c:f>Example!$P$108:$P$113</c:f>
              <c:numCache>
                <c:formatCode>0.00</c:formatCode>
                <c:ptCount val="6"/>
                <c:pt idx="1">
                  <c:v>0.46774193548387094</c:v>
                </c:pt>
                <c:pt idx="2">
                  <c:v>0.67741935483870963</c:v>
                </c:pt>
                <c:pt idx="3">
                  <c:v>0.75</c:v>
                </c:pt>
                <c:pt idx="4">
                  <c:v>0.81666666666666665</c:v>
                </c:pt>
                <c:pt idx="5">
                  <c:v>0.98333333333333328</c:v>
                </c:pt>
              </c:numCache>
            </c:numRef>
          </c:val>
          <c:smooth val="0"/>
          <c:extLst>
            <c:ext xmlns:c16="http://schemas.microsoft.com/office/drawing/2014/chart" uri="{C3380CC4-5D6E-409C-BE32-E72D297353CC}">
              <c16:uniqueId val="{00000004-14BE-425A-964F-4410C5F670E0}"/>
            </c:ext>
          </c:extLst>
        </c:ser>
        <c:ser>
          <c:idx val="1"/>
          <c:order val="1"/>
          <c:tx>
            <c:strRef>
              <c:f>Example!$Q$107</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BE-425A-964F-4410C5F670E0}"/>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Example!$O$108:$O$113</c:f>
              <c:strCache>
                <c:ptCount val="6"/>
                <c:pt idx="0">
                  <c:v>Year 0</c:v>
                </c:pt>
                <c:pt idx="1">
                  <c:v>Year 1</c:v>
                </c:pt>
                <c:pt idx="2">
                  <c:v>Year 2</c:v>
                </c:pt>
                <c:pt idx="3">
                  <c:v>Year 3</c:v>
                </c:pt>
                <c:pt idx="4">
                  <c:v>Year 4</c:v>
                </c:pt>
                <c:pt idx="5">
                  <c:v>Year 5</c:v>
                </c:pt>
              </c:strCache>
            </c:strRef>
          </c:cat>
          <c:val>
            <c:numRef>
              <c:f>Example!$Q$108:$Q$113</c:f>
              <c:numCache>
                <c:formatCode>0.00</c:formatCode>
                <c:ptCount val="6"/>
                <c:pt idx="0">
                  <c:v>0.46774193548387094</c:v>
                </c:pt>
                <c:pt idx="1">
                  <c:v>0.46774193548387094</c:v>
                </c:pt>
                <c:pt idx="2">
                  <c:v>0.67741935483870963</c:v>
                </c:pt>
                <c:pt idx="3">
                  <c:v>0.76666666666666672</c:v>
                </c:pt>
                <c:pt idx="4">
                  <c:v>#N/A</c:v>
                </c:pt>
                <c:pt idx="5">
                  <c:v>#N/A</c:v>
                </c:pt>
              </c:numCache>
            </c:numRef>
          </c:val>
          <c:smooth val="0"/>
          <c:extLst>
            <c:ext xmlns:c16="http://schemas.microsoft.com/office/drawing/2014/chart" uri="{C3380CC4-5D6E-409C-BE32-E72D297353CC}">
              <c16:uniqueId val="{00000006-14BE-425A-964F-4410C5F670E0}"/>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Example!$B$65</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Example!$D$63:$K$63</c:f>
              <c:strCache>
                <c:ptCount val="7"/>
                <c:pt idx="0">
                  <c:v>All PIs</c:v>
                </c:pt>
                <c:pt idx="2">
                  <c:v>Principle 1</c:v>
                </c:pt>
                <c:pt idx="4">
                  <c:v>Principle 2</c:v>
                </c:pt>
                <c:pt idx="6">
                  <c:v>Principle 3</c:v>
                </c:pt>
              </c:strCache>
            </c:strRef>
          </c:cat>
          <c:val>
            <c:numRef>
              <c:f>Example!$D$65:$K$65</c:f>
              <c:numCache>
                <c:formatCode>General</c:formatCode>
                <c:ptCount val="8"/>
                <c:pt idx="0">
                  <c:v>17</c:v>
                </c:pt>
                <c:pt idx="2">
                  <c:v>3</c:v>
                </c:pt>
                <c:pt idx="4">
                  <c:v>9</c:v>
                </c:pt>
                <c:pt idx="6">
                  <c:v>5</c:v>
                </c:pt>
              </c:numCache>
            </c:numRef>
          </c:val>
          <c:extLst>
            <c:ext xmlns:c16="http://schemas.microsoft.com/office/drawing/2014/chart" uri="{C3380CC4-5D6E-409C-BE32-E72D297353CC}">
              <c16:uniqueId val="{00000000-CFCE-4DF1-8BA5-D8B17FA2539E}"/>
            </c:ext>
          </c:extLst>
        </c:ser>
        <c:ser>
          <c:idx val="1"/>
          <c:order val="1"/>
          <c:tx>
            <c:strRef>
              <c:f>Example!$B$66</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Example!$D$63:$K$63</c:f>
              <c:strCache>
                <c:ptCount val="7"/>
                <c:pt idx="0">
                  <c:v>All PIs</c:v>
                </c:pt>
                <c:pt idx="2">
                  <c:v>Principle 1</c:v>
                </c:pt>
                <c:pt idx="4">
                  <c:v>Principle 2</c:v>
                </c:pt>
                <c:pt idx="6">
                  <c:v>Principle 3</c:v>
                </c:pt>
              </c:strCache>
            </c:strRef>
          </c:cat>
          <c:val>
            <c:numRef>
              <c:f>Example!$D$66:$K$66</c:f>
              <c:numCache>
                <c:formatCode>General</c:formatCode>
                <c:ptCount val="8"/>
                <c:pt idx="0">
                  <c:v>13</c:v>
                </c:pt>
                <c:pt idx="2">
                  <c:v>6</c:v>
                </c:pt>
                <c:pt idx="4">
                  <c:v>6</c:v>
                </c:pt>
                <c:pt idx="6">
                  <c:v>1</c:v>
                </c:pt>
              </c:numCache>
            </c:numRef>
          </c:val>
          <c:extLst>
            <c:ext xmlns:c16="http://schemas.microsoft.com/office/drawing/2014/chart" uri="{C3380CC4-5D6E-409C-BE32-E72D297353CC}">
              <c16:uniqueId val="{00000001-CFCE-4DF1-8BA5-D8B17FA2539E}"/>
            </c:ext>
          </c:extLst>
        </c:ser>
        <c:ser>
          <c:idx val="2"/>
          <c:order val="2"/>
          <c:tx>
            <c:strRef>
              <c:f>Example!$B$67</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Example!$D$63:$K$63</c:f>
              <c:strCache>
                <c:ptCount val="7"/>
                <c:pt idx="0">
                  <c:v>All PIs</c:v>
                </c:pt>
                <c:pt idx="2">
                  <c:v>Principle 1</c:v>
                </c:pt>
                <c:pt idx="4">
                  <c:v>Principle 2</c:v>
                </c:pt>
                <c:pt idx="6">
                  <c:v>Principle 3</c:v>
                </c:pt>
              </c:strCache>
            </c:strRef>
          </c:cat>
          <c:val>
            <c:numRef>
              <c:f>Example!$D$67:$K$67</c:f>
              <c:numCache>
                <c:formatCode>General</c:formatCode>
                <c:ptCount val="8"/>
                <c:pt idx="0">
                  <c:v>1</c:v>
                </c:pt>
                <c:pt idx="2">
                  <c:v>#N/A</c:v>
                </c:pt>
                <c:pt idx="4">
                  <c:v>#N/A</c:v>
                </c:pt>
                <c:pt idx="6">
                  <c:v>1</c:v>
                </c:pt>
              </c:numCache>
            </c:numRef>
          </c:val>
          <c:extLst>
            <c:ext xmlns:c16="http://schemas.microsoft.com/office/drawing/2014/chart" uri="{C3380CC4-5D6E-409C-BE32-E72D297353CC}">
              <c16:uniqueId val="{00000002-CFCE-4DF1-8BA5-D8B17FA2539E}"/>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3</xdr:col>
      <xdr:colOff>375566</xdr:colOff>
      <xdr:row>9</xdr:row>
      <xdr:rowOff>55601</xdr:rowOff>
    </xdr:from>
    <xdr:to>
      <xdr:col>6</xdr:col>
      <xdr:colOff>434650</xdr:colOff>
      <xdr:row>20</xdr:row>
      <xdr:rowOff>69588</xdr:rowOff>
    </xdr:to>
    <xdr:pic>
      <xdr:nvPicPr>
        <xdr:cNvPr id="2" name="Picture 1">
          <a:extLst>
            <a:ext uri="{FF2B5EF4-FFF2-40B4-BE49-F238E27FC236}">
              <a16:creationId xmlns:a16="http://schemas.microsoft.com/office/drawing/2014/main" id="{8CB7349C-518F-472F-B0F7-F7D762CEE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5786" y="1899641"/>
          <a:ext cx="1956464" cy="2467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105</xdr:row>
      <xdr:rowOff>15546</xdr:rowOff>
    </xdr:from>
    <xdr:to>
      <xdr:col>11</xdr:col>
      <xdr:colOff>1</xdr:colOff>
      <xdr:row>127</xdr:row>
      <xdr:rowOff>172900</xdr:rowOff>
    </xdr:to>
    <xdr:graphicFrame macro="">
      <xdr:nvGraphicFramePr>
        <xdr:cNvPr id="2" name="Chart 1">
          <a:extLst>
            <a:ext uri="{FF2B5EF4-FFF2-40B4-BE49-F238E27FC236}">
              <a16:creationId xmlns:a16="http://schemas.microsoft.com/office/drawing/2014/main" id="{978AABB0-7052-44F2-9129-B22503D80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68</xdr:row>
      <xdr:rowOff>117785</xdr:rowOff>
    </xdr:from>
    <xdr:to>
      <xdr:col>10</xdr:col>
      <xdr:colOff>736328</xdr:colOff>
      <xdr:row>90</xdr:row>
      <xdr:rowOff>152400</xdr:rowOff>
    </xdr:to>
    <xdr:graphicFrame macro="">
      <xdr:nvGraphicFramePr>
        <xdr:cNvPr id="3" name="Chart 2">
          <a:extLst>
            <a:ext uri="{FF2B5EF4-FFF2-40B4-BE49-F238E27FC236}">
              <a16:creationId xmlns:a16="http://schemas.microsoft.com/office/drawing/2014/main" id="{8A912C6E-D99D-400C-8F37-EE2DD786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105</xdr:row>
      <xdr:rowOff>15546</xdr:rowOff>
    </xdr:from>
    <xdr:to>
      <xdr:col>11</xdr:col>
      <xdr:colOff>1</xdr:colOff>
      <xdr:row>127</xdr:row>
      <xdr:rowOff>172900</xdr:rowOff>
    </xdr:to>
    <xdr:graphicFrame macro="">
      <xdr:nvGraphicFramePr>
        <xdr:cNvPr id="9" name="Chart 1">
          <a:extLst>
            <a:ext uri="{FF2B5EF4-FFF2-40B4-BE49-F238E27FC236}">
              <a16:creationId xmlns:a16="http://schemas.microsoft.com/office/drawing/2014/main" id="{C2D46C4A-1F7B-45F0-A588-4C1830EF4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68</xdr:row>
      <xdr:rowOff>117785</xdr:rowOff>
    </xdr:from>
    <xdr:to>
      <xdr:col>10</xdr:col>
      <xdr:colOff>736328</xdr:colOff>
      <xdr:row>90</xdr:row>
      <xdr:rowOff>152400</xdr:rowOff>
    </xdr:to>
    <xdr:graphicFrame macro="">
      <xdr:nvGraphicFramePr>
        <xdr:cNvPr id="18" name="Chart 2">
          <a:extLst>
            <a:ext uri="{FF2B5EF4-FFF2-40B4-BE49-F238E27FC236}">
              <a16:creationId xmlns:a16="http://schemas.microsoft.com/office/drawing/2014/main" id="{6EFF355B-D87F-441B-BCE9-3EFB9CCC6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105</xdr:row>
      <xdr:rowOff>15546</xdr:rowOff>
    </xdr:from>
    <xdr:to>
      <xdr:col>11</xdr:col>
      <xdr:colOff>1</xdr:colOff>
      <xdr:row>127</xdr:row>
      <xdr:rowOff>172900</xdr:rowOff>
    </xdr:to>
    <xdr:graphicFrame macro="">
      <xdr:nvGraphicFramePr>
        <xdr:cNvPr id="9" name="Chart 1">
          <a:extLst>
            <a:ext uri="{FF2B5EF4-FFF2-40B4-BE49-F238E27FC236}">
              <a16:creationId xmlns:a16="http://schemas.microsoft.com/office/drawing/2014/main" id="{1DF0185A-93E7-4F9D-9703-E32CA1D88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68</xdr:row>
      <xdr:rowOff>117785</xdr:rowOff>
    </xdr:from>
    <xdr:to>
      <xdr:col>10</xdr:col>
      <xdr:colOff>736328</xdr:colOff>
      <xdr:row>90</xdr:row>
      <xdr:rowOff>152400</xdr:rowOff>
    </xdr:to>
    <xdr:graphicFrame macro="">
      <xdr:nvGraphicFramePr>
        <xdr:cNvPr id="18" name="Chart 2">
          <a:extLst>
            <a:ext uri="{FF2B5EF4-FFF2-40B4-BE49-F238E27FC236}">
              <a16:creationId xmlns:a16="http://schemas.microsoft.com/office/drawing/2014/main" id="{FAD03482-69D0-45A0-8541-2678F2125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105</xdr:row>
      <xdr:rowOff>15546</xdr:rowOff>
    </xdr:from>
    <xdr:to>
      <xdr:col>11</xdr:col>
      <xdr:colOff>1</xdr:colOff>
      <xdr:row>127</xdr:row>
      <xdr:rowOff>172900</xdr:rowOff>
    </xdr:to>
    <xdr:graphicFrame macro="">
      <xdr:nvGraphicFramePr>
        <xdr:cNvPr id="9" name="Chart 1">
          <a:extLst>
            <a:ext uri="{FF2B5EF4-FFF2-40B4-BE49-F238E27FC236}">
              <a16:creationId xmlns:a16="http://schemas.microsoft.com/office/drawing/2014/main" id="{318C1D77-AAD1-4A1E-8003-91DD9F639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68</xdr:row>
      <xdr:rowOff>117785</xdr:rowOff>
    </xdr:from>
    <xdr:to>
      <xdr:col>10</xdr:col>
      <xdr:colOff>736328</xdr:colOff>
      <xdr:row>90</xdr:row>
      <xdr:rowOff>152400</xdr:rowOff>
    </xdr:to>
    <xdr:graphicFrame macro="">
      <xdr:nvGraphicFramePr>
        <xdr:cNvPr id="18" name="Chart 2">
          <a:extLst>
            <a:ext uri="{FF2B5EF4-FFF2-40B4-BE49-F238E27FC236}">
              <a16:creationId xmlns:a16="http://schemas.microsoft.com/office/drawing/2014/main" id="{B995502B-2C07-45AF-8511-4AFF5BAD0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105</xdr:row>
      <xdr:rowOff>15546</xdr:rowOff>
    </xdr:from>
    <xdr:to>
      <xdr:col>11</xdr:col>
      <xdr:colOff>1</xdr:colOff>
      <xdr:row>127</xdr:row>
      <xdr:rowOff>172900</xdr:rowOff>
    </xdr:to>
    <xdr:graphicFrame macro="">
      <xdr:nvGraphicFramePr>
        <xdr:cNvPr id="9" name="Chart 1">
          <a:extLst>
            <a:ext uri="{FF2B5EF4-FFF2-40B4-BE49-F238E27FC236}">
              <a16:creationId xmlns:a16="http://schemas.microsoft.com/office/drawing/2014/main" id="{F19DEDC6-D93D-4C5B-89D0-C8F0C2C14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68</xdr:row>
      <xdr:rowOff>117785</xdr:rowOff>
    </xdr:from>
    <xdr:to>
      <xdr:col>10</xdr:col>
      <xdr:colOff>736328</xdr:colOff>
      <xdr:row>90</xdr:row>
      <xdr:rowOff>152400</xdr:rowOff>
    </xdr:to>
    <xdr:graphicFrame macro="">
      <xdr:nvGraphicFramePr>
        <xdr:cNvPr id="18" name="Chart 2">
          <a:extLst>
            <a:ext uri="{FF2B5EF4-FFF2-40B4-BE49-F238E27FC236}">
              <a16:creationId xmlns:a16="http://schemas.microsoft.com/office/drawing/2014/main" id="{1B72A11E-D579-4BEC-8A49-B316341C7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105</xdr:row>
      <xdr:rowOff>15546</xdr:rowOff>
    </xdr:from>
    <xdr:to>
      <xdr:col>11</xdr:col>
      <xdr:colOff>1</xdr:colOff>
      <xdr:row>127</xdr:row>
      <xdr:rowOff>172900</xdr:rowOff>
    </xdr:to>
    <xdr:graphicFrame macro="">
      <xdr:nvGraphicFramePr>
        <xdr:cNvPr id="9" name="Chart 1">
          <a:extLst>
            <a:ext uri="{FF2B5EF4-FFF2-40B4-BE49-F238E27FC236}">
              <a16:creationId xmlns:a16="http://schemas.microsoft.com/office/drawing/2014/main" id="{8C2DE089-9755-43FE-9B7A-058ED3BF5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68</xdr:row>
      <xdr:rowOff>117785</xdr:rowOff>
    </xdr:from>
    <xdr:to>
      <xdr:col>10</xdr:col>
      <xdr:colOff>736328</xdr:colOff>
      <xdr:row>90</xdr:row>
      <xdr:rowOff>152400</xdr:rowOff>
    </xdr:to>
    <xdr:graphicFrame macro="">
      <xdr:nvGraphicFramePr>
        <xdr:cNvPr id="18" name="Chart 2">
          <a:extLst>
            <a:ext uri="{FF2B5EF4-FFF2-40B4-BE49-F238E27FC236}">
              <a16:creationId xmlns:a16="http://schemas.microsoft.com/office/drawing/2014/main" id="{E7B0DC88-834B-4C42-9382-3466F5DEF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105</xdr:row>
      <xdr:rowOff>15546</xdr:rowOff>
    </xdr:from>
    <xdr:to>
      <xdr:col>11</xdr:col>
      <xdr:colOff>1</xdr:colOff>
      <xdr:row>127</xdr:row>
      <xdr:rowOff>172900</xdr:rowOff>
    </xdr:to>
    <xdr:graphicFrame macro="">
      <xdr:nvGraphicFramePr>
        <xdr:cNvPr id="9" name="Chart 1">
          <a:extLst>
            <a:ext uri="{FF2B5EF4-FFF2-40B4-BE49-F238E27FC236}">
              <a16:creationId xmlns:a16="http://schemas.microsoft.com/office/drawing/2014/main" id="{185127CA-CD9A-4AB3-83A3-BA1A388A2B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68</xdr:row>
      <xdr:rowOff>117785</xdr:rowOff>
    </xdr:from>
    <xdr:to>
      <xdr:col>10</xdr:col>
      <xdr:colOff>736328</xdr:colOff>
      <xdr:row>90</xdr:row>
      <xdr:rowOff>152400</xdr:rowOff>
    </xdr:to>
    <xdr:graphicFrame macro="">
      <xdr:nvGraphicFramePr>
        <xdr:cNvPr id="18" name="Chart 2">
          <a:extLst>
            <a:ext uri="{FF2B5EF4-FFF2-40B4-BE49-F238E27FC236}">
              <a16:creationId xmlns:a16="http://schemas.microsoft.com/office/drawing/2014/main" id="{189F48B7-7DF7-400D-8DFC-D58981333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0</v>
          </cell>
          <cell r="B2" t="str">
            <v>---</v>
          </cell>
          <cell r="AP2">
            <v>0</v>
          </cell>
          <cell r="AQ2" t="str">
            <v>Not Applicable</v>
          </cell>
          <cell r="AV2">
            <v>0</v>
          </cell>
          <cell r="AW2" t="str">
            <v>---</v>
          </cell>
          <cell r="AY2">
            <v>0</v>
          </cell>
          <cell r="AZ2" t="str">
            <v>---</v>
          </cell>
        </row>
        <row r="3">
          <cell r="A3">
            <v>1</v>
          </cell>
          <cell r="B3" t="str">
            <v>Yes</v>
          </cell>
          <cell r="AP3">
            <v>1</v>
          </cell>
          <cell r="AQ3">
            <v>1</v>
          </cell>
          <cell r="AV3">
            <v>1</v>
          </cell>
          <cell r="AW3" t="str">
            <v>Initial</v>
          </cell>
          <cell r="AY3">
            <v>16</v>
          </cell>
          <cell r="AZ3" t="str">
            <v xml:space="preserve">AGRIZERT Zertifizierungsgesellschaft mbH (AGZ) </v>
          </cell>
        </row>
        <row r="4">
          <cell r="A4">
            <v>2</v>
          </cell>
          <cell r="B4" t="str">
            <v>No</v>
          </cell>
          <cell r="AP4">
            <v>2</v>
          </cell>
          <cell r="AQ4">
            <v>2</v>
          </cell>
          <cell r="AV4">
            <v>2</v>
          </cell>
          <cell r="AW4" t="str">
            <v>Re-Certification</v>
          </cell>
          <cell r="AY4">
            <v>13</v>
          </cell>
          <cell r="AZ4" t="str">
            <v xml:space="preserve">AMITA Institute of Environmental Certification Co., Ltd. (AIEC) </v>
          </cell>
        </row>
        <row r="5">
          <cell r="AP5">
            <v>3</v>
          </cell>
          <cell r="AQ5">
            <v>3</v>
          </cell>
          <cell r="AV5">
            <v>3</v>
          </cell>
          <cell r="AW5" t="str">
            <v>Surveillance</v>
          </cell>
          <cell r="AY5">
            <v>17</v>
          </cell>
          <cell r="AZ5" t="str">
            <v xml:space="preserve">ARS PROBATA GmbH (ARS PROBATA) </v>
          </cell>
        </row>
        <row r="6">
          <cell r="AP6">
            <v>4</v>
          </cell>
          <cell r="AQ6">
            <v>4</v>
          </cell>
          <cell r="AY6">
            <v>1</v>
          </cell>
          <cell r="AZ6" t="str">
            <v xml:space="preserve">Bureau Veritas Certification (BVC) </v>
          </cell>
        </row>
        <row r="7">
          <cell r="AP7">
            <v>5</v>
          </cell>
          <cell r="AQ7">
            <v>5</v>
          </cell>
          <cell r="AY7">
            <v>18</v>
          </cell>
          <cell r="AZ7" t="str">
            <v xml:space="preserve">Control Union Certifications B.V. (CU) </v>
          </cell>
        </row>
        <row r="8">
          <cell r="AY8">
            <v>19</v>
          </cell>
          <cell r="AZ8" t="str">
            <v xml:space="preserve">Control Union Peru SAC (CUP) </v>
          </cell>
        </row>
        <row r="9">
          <cell r="AY9">
            <v>2</v>
          </cell>
          <cell r="AZ9" t="str">
            <v xml:space="preserve">Det Norske Veritas Certification AS (DNV) </v>
          </cell>
        </row>
        <row r="10">
          <cell r="AY10">
            <v>3</v>
          </cell>
          <cell r="AZ10" t="str">
            <v xml:space="preserve">Food Certification International (FCI) </v>
          </cell>
        </row>
        <row r="11">
          <cell r="AY11">
            <v>4</v>
          </cell>
          <cell r="AZ11" t="str">
            <v xml:space="preserve">Global Trust Certification Ltd. (GTC) </v>
          </cell>
        </row>
        <row r="12">
          <cell r="AY12">
            <v>20</v>
          </cell>
          <cell r="AZ12" t="str">
            <v xml:space="preserve">Institute for Marketecology (IMO) </v>
          </cell>
        </row>
        <row r="13">
          <cell r="AY13">
            <v>21</v>
          </cell>
          <cell r="AZ13" t="str">
            <v xml:space="preserve">Intertek Danmark ApS (Intertek) </v>
          </cell>
        </row>
        <row r="14">
          <cell r="AY14">
            <v>5</v>
          </cell>
          <cell r="AZ14" t="str">
            <v xml:space="preserve">Intertek Moody Marine (IMM) </v>
          </cell>
        </row>
        <row r="15">
          <cell r="AY15">
            <v>22</v>
          </cell>
          <cell r="AZ15" t="str">
            <v xml:space="preserve">ISACert B.V. (ISACert) </v>
          </cell>
        </row>
        <row r="16">
          <cell r="AY16">
            <v>23</v>
          </cell>
          <cell r="AZ16" t="str">
            <v xml:space="preserve">Kiwa Sverige AB (KIWA) </v>
          </cell>
        </row>
        <row r="17">
          <cell r="AY17">
            <v>24</v>
          </cell>
          <cell r="AZ17" t="str">
            <v xml:space="preserve">Lloyd’s Register Quality Assurance GmbH (LRQA) </v>
          </cell>
        </row>
        <row r="18">
          <cell r="AY18">
            <v>6</v>
          </cell>
          <cell r="AZ18" t="str">
            <v xml:space="preserve">MacAlister Elliott &amp; Partners Ltd. (MEP) </v>
          </cell>
        </row>
        <row r="19">
          <cell r="AY19">
            <v>7</v>
          </cell>
          <cell r="AZ19" t="str">
            <v xml:space="preserve">MRAG Americas, Inc (MRAG) </v>
          </cell>
        </row>
        <row r="20">
          <cell r="AY20">
            <v>12</v>
          </cell>
          <cell r="AZ20" t="str">
            <v xml:space="preserve">NSF Surefish, Inc. (NSF-Surefish) </v>
          </cell>
        </row>
        <row r="21">
          <cell r="AY21">
            <v>8</v>
          </cell>
          <cell r="AZ21" t="str">
            <v xml:space="preserve">Organización Internacional Agropecuaria (OIA) </v>
          </cell>
        </row>
        <row r="22">
          <cell r="AY22">
            <v>25</v>
          </cell>
          <cell r="AZ22" t="str">
            <v xml:space="preserve">q.inspecta GmbH (q.inspecta) </v>
          </cell>
        </row>
        <row r="23">
          <cell r="AY23">
            <v>9</v>
          </cell>
          <cell r="AZ23" t="str">
            <v xml:space="preserve">Scientific Certification Systems (SCS) </v>
          </cell>
        </row>
        <row r="24">
          <cell r="AY24">
            <v>10</v>
          </cell>
          <cell r="AZ24" t="str">
            <v xml:space="preserve">SGS Nederland BV (SGS) </v>
          </cell>
        </row>
        <row r="25">
          <cell r="AY25">
            <v>26</v>
          </cell>
          <cell r="AZ25" t="str">
            <v xml:space="preserve">TÜV Nord Cert GmbH (TN Cert) </v>
          </cell>
        </row>
        <row r="26">
          <cell r="AY26">
            <v>11</v>
          </cell>
          <cell r="AZ26" t="str">
            <v xml:space="preserve">Vottunarstofan Tún EHF (V Tun) </v>
          </cell>
        </row>
      </sheetData>
      <sheetData sheetId="20"/>
      <sheetData sheetId="21"/>
      <sheetData sheetId="22"/>
      <sheetData sheetId="23"/>
      <sheetData sheetId="24"/>
      <sheetData sheetId="25"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6DBA77D-E4D2-4CEF-A623-F48AFED9013D}" name="List1678" displayName="List1678" ref="BE2:BF6" totalsRowShown="0" headerRowDxfId="164" dataDxfId="163">
  <autoFilter ref="BE2:BF6" xr:uid="{00000000-0009-0000-0100-000001000000}"/>
  <tableColumns count="2">
    <tableColumn id="1" xr3:uid="{CDBEFD16-C33D-44B9-941D-BBDB84CBE0A1}" name="Option" dataDxfId="162"/>
    <tableColumn id="2" xr3:uid="{EE32672F-4EBE-4031-9FF1-D465EE94FED2}" name="Score" dataDxfId="16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BBF05F-CE5B-4994-B064-86E88E016E9E}" name="List16782" displayName="List16782" ref="BE2:BF6" totalsRowShown="0" headerRowDxfId="42" dataDxfId="41">
  <autoFilter ref="BE2:BF6" xr:uid="{00000000-0009-0000-0100-000001000000}"/>
  <tableColumns count="2">
    <tableColumn id="1" xr3:uid="{60D42BEF-9478-4847-925D-ADF360CC7A15}" name="Option" dataDxfId="40"/>
    <tableColumn id="2" xr3:uid="{572C6F45-D634-47C8-892C-515835E57F5A}" name="Score" dataDxfId="3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C47C603-4A80-4B84-B290-F983DFD380D2}" name="List167823" displayName="List167823" ref="BE2:BF6" totalsRowShown="0" headerRowDxfId="21" dataDxfId="20">
  <autoFilter ref="BE2:BF6" xr:uid="{00000000-0009-0000-0100-000001000000}"/>
  <tableColumns count="2">
    <tableColumn id="1" xr3:uid="{2AD10A39-C105-4387-AB3C-A87DD97E1255}" name="Option" dataDxfId="19"/>
    <tableColumn id="2" xr3:uid="{90B7FF87-716A-455D-893D-DD9A706B5F87}" name="Score" dataDxfId="1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B73A24-A06D-4D2A-BD2A-C3EAD8E3EDB3}" name="List1678234" displayName="List1678234" ref="BE2:BF6" totalsRowShown="0" headerRowDxfId="126" dataDxfId="125">
  <autoFilter ref="BE2:BF6" xr:uid="{00000000-0009-0000-0100-000001000000}"/>
  <tableColumns count="2">
    <tableColumn id="1" xr3:uid="{E53FA86E-F40D-45F9-AA34-6B8ADED6634B}" name="Option" dataDxfId="124"/>
    <tableColumn id="2" xr3:uid="{6D080C15-4230-4ACE-8590-CC3ECB528E04}" name="Score" dataDxfId="12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C533F3-337E-4489-9B42-FD1FB106EB51}" name="List16782345" displayName="List16782345" ref="BE2:BF6" totalsRowShown="0" headerRowDxfId="105" dataDxfId="104">
  <autoFilter ref="BE2:BF6" xr:uid="{00000000-0009-0000-0100-000001000000}"/>
  <tableColumns count="2">
    <tableColumn id="1" xr3:uid="{43FD3920-4E73-4AFA-888E-7E13C0B6BB43}" name="Option" dataDxfId="103"/>
    <tableColumn id="2" xr3:uid="{D5050AC7-815B-400A-A5B2-80F835A3FCF5}" name="Score" dataDxfId="10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8E30D8-FB82-411D-8F9D-2F09B88313E7}" name="List167823456" displayName="List167823456" ref="BE2:BF6" totalsRowShown="0" headerRowDxfId="84" dataDxfId="83">
  <autoFilter ref="BE2:BF6" xr:uid="{00000000-0009-0000-0100-000001000000}"/>
  <tableColumns count="2">
    <tableColumn id="1" xr3:uid="{A0296145-D9D7-4B59-8F91-784C0564F8AE}" name="Option" dataDxfId="82"/>
    <tableColumn id="2" xr3:uid="{BA41CB32-2812-4A9F-8C04-E56A59E9E9D5}" name="Score" dataDxfId="8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CE840E3-3A77-4960-A242-28C7DD72019A}" name="List16787" displayName="List16787" ref="BE2:BF6" totalsRowShown="0" headerRowDxfId="63" dataDxfId="62">
  <autoFilter ref="BE2:BF6" xr:uid="{00000000-0009-0000-0100-000001000000}"/>
  <tableColumns count="2">
    <tableColumn id="1" xr3:uid="{F7B230BB-F99E-4F9B-8EC7-836C341938A8}" name="Option" dataDxfId="61"/>
    <tableColumn id="2" xr3:uid="{3BF78F16-76E1-486F-A41A-AB79FD9DBD4F}" name="Score" dataDxfId="6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2:XEV54"/>
  <sheetViews>
    <sheetView showGridLines="0" tabSelected="1" topLeftCell="A2" zoomScale="90" zoomScaleNormal="90" zoomScaleSheetLayoutView="55" zoomScalePageLayoutView="55" workbookViewId="0">
      <selection activeCell="B35" sqref="B35"/>
    </sheetView>
  </sheetViews>
  <sheetFormatPr defaultColWidth="0" defaultRowHeight="0" customHeight="1" zeroHeight="1" x14ac:dyDescent="0.35"/>
  <cols>
    <col min="1" max="1" width="2.6328125" style="148" customWidth="1"/>
    <col min="2" max="2" width="10.6328125" style="148" customWidth="1"/>
    <col min="3" max="3" width="12.36328125" style="148" customWidth="1"/>
    <col min="4" max="4" width="10.36328125" style="148" customWidth="1"/>
    <col min="5" max="10" width="8.6328125" style="148" customWidth="1"/>
    <col min="11" max="11" width="4.6328125" style="148" customWidth="1"/>
    <col min="12" max="12" width="18.6328125" style="148" customWidth="1"/>
    <col min="13" max="13" width="19" style="148" customWidth="1"/>
    <col min="14" max="14" width="20.54296875" style="148" customWidth="1"/>
    <col min="15" max="15" width="4.90625" style="147" customWidth="1"/>
    <col min="16" max="16" width="1.90625" style="148" hidden="1" customWidth="1"/>
    <col min="17" max="17" width="1.54296875" style="148" hidden="1" customWidth="1"/>
    <col min="18" max="18" width="3.36328125" style="148" hidden="1" customWidth="1"/>
    <col min="19" max="16376" width="8.6328125" style="148" hidden="1"/>
    <col min="16377" max="16384" width="13.6328125" style="148" hidden="1"/>
  </cols>
  <sheetData>
    <row r="2" spans="2:14" ht="15" customHeight="1" thickBot="1" x14ac:dyDescent="0.4">
      <c r="B2" s="239" t="s">
        <v>0</v>
      </c>
      <c r="C2" s="240"/>
      <c r="D2" s="240"/>
      <c r="E2" s="240"/>
      <c r="F2" s="240"/>
      <c r="G2" s="240"/>
      <c r="H2" s="240"/>
      <c r="I2" s="240"/>
      <c r="J2" s="241"/>
      <c r="K2" s="149"/>
      <c r="L2" s="150"/>
      <c r="M2" s="150"/>
      <c r="N2" s="150"/>
    </row>
    <row r="3" spans="2:14" ht="15" customHeight="1" x14ac:dyDescent="0.35">
      <c r="B3" s="242"/>
      <c r="C3" s="243"/>
      <c r="D3" s="243"/>
      <c r="E3" s="243"/>
      <c r="F3" s="243"/>
      <c r="G3" s="243"/>
      <c r="H3" s="243"/>
      <c r="I3" s="243"/>
      <c r="J3" s="244"/>
      <c r="K3" s="149"/>
      <c r="L3" s="230" t="s">
        <v>1</v>
      </c>
      <c r="M3" s="231"/>
      <c r="N3" s="144"/>
    </row>
    <row r="4" spans="2:14" ht="15" customHeight="1" x14ac:dyDescent="0.35">
      <c r="B4" s="245" t="s">
        <v>277</v>
      </c>
      <c r="C4" s="246"/>
      <c r="D4" s="246"/>
      <c r="E4" s="246"/>
      <c r="F4" s="246"/>
      <c r="G4" s="246"/>
      <c r="H4" s="246"/>
      <c r="I4" s="246"/>
      <c r="J4" s="247"/>
      <c r="K4" s="169"/>
      <c r="L4" s="232" t="s">
        <v>2</v>
      </c>
      <c r="M4" s="233"/>
      <c r="N4" s="145"/>
    </row>
    <row r="5" spans="2:14" ht="18" customHeight="1" x14ac:dyDescent="0.35">
      <c r="B5" s="248"/>
      <c r="C5" s="249"/>
      <c r="D5" s="249"/>
      <c r="E5" s="249"/>
      <c r="F5" s="249"/>
      <c r="G5" s="249"/>
      <c r="H5" s="249"/>
      <c r="I5" s="249"/>
      <c r="J5" s="250"/>
      <c r="K5" s="169"/>
      <c r="L5" s="232" t="s">
        <v>3</v>
      </c>
      <c r="M5" s="233"/>
      <c r="N5" s="145"/>
    </row>
    <row r="6" spans="2:14" ht="18" customHeight="1" x14ac:dyDescent="0.35">
      <c r="B6" s="248"/>
      <c r="C6" s="249"/>
      <c r="D6" s="249"/>
      <c r="E6" s="249"/>
      <c r="F6" s="249"/>
      <c r="G6" s="249"/>
      <c r="H6" s="249"/>
      <c r="I6" s="249"/>
      <c r="J6" s="250"/>
      <c r="K6" s="169"/>
      <c r="L6" s="232" t="s">
        <v>4</v>
      </c>
      <c r="M6" s="233"/>
      <c r="N6" s="145"/>
    </row>
    <row r="7" spans="2:14" ht="18" customHeight="1" x14ac:dyDescent="0.35">
      <c r="B7" s="248"/>
      <c r="C7" s="249"/>
      <c r="D7" s="249"/>
      <c r="E7" s="249"/>
      <c r="F7" s="249"/>
      <c r="G7" s="249"/>
      <c r="H7" s="249"/>
      <c r="I7" s="249"/>
      <c r="J7" s="250"/>
      <c r="K7" s="169"/>
      <c r="L7" s="232" t="s">
        <v>5</v>
      </c>
      <c r="M7" s="233"/>
      <c r="N7" s="145"/>
    </row>
    <row r="8" spans="2:14" ht="16.5" thickBot="1" x14ac:dyDescent="0.4">
      <c r="B8" s="251"/>
      <c r="C8" s="252"/>
      <c r="D8" s="252"/>
      <c r="E8" s="252"/>
      <c r="F8" s="252"/>
      <c r="G8" s="252"/>
      <c r="H8" s="252"/>
      <c r="I8" s="252"/>
      <c r="J8" s="253"/>
      <c r="K8" s="169"/>
      <c r="L8" s="234" t="s">
        <v>276</v>
      </c>
      <c r="M8" s="235"/>
      <c r="N8" s="146"/>
    </row>
    <row r="9" spans="2:14" ht="14.5" x14ac:dyDescent="0.35">
      <c r="B9" s="254"/>
      <c r="C9" s="255"/>
      <c r="D9" s="255"/>
      <c r="E9" s="255"/>
      <c r="F9" s="255"/>
      <c r="G9" s="255"/>
      <c r="H9" s="255"/>
      <c r="I9" s="255"/>
      <c r="J9" s="256"/>
      <c r="K9" s="169"/>
      <c r="L9" s="147"/>
      <c r="M9" s="169"/>
      <c r="N9" s="169"/>
    </row>
    <row r="10" spans="2:14" ht="17.399999999999999" customHeight="1" x14ac:dyDescent="0.35">
      <c r="B10" s="257"/>
      <c r="C10" s="258"/>
      <c r="D10" s="258"/>
      <c r="E10" s="258"/>
      <c r="F10" s="258"/>
      <c r="G10" s="258"/>
      <c r="H10" s="258"/>
      <c r="I10" s="258"/>
      <c r="J10" s="259"/>
      <c r="K10" s="169"/>
      <c r="L10" s="228" t="s">
        <v>6</v>
      </c>
      <c r="M10" s="229"/>
      <c r="N10" s="123"/>
    </row>
    <row r="11" spans="2:14" ht="17.399999999999999" customHeight="1" x14ac:dyDescent="0.35">
      <c r="B11" s="257"/>
      <c r="C11" s="258"/>
      <c r="D11" s="258"/>
      <c r="E11" s="258"/>
      <c r="F11" s="258"/>
      <c r="G11" s="258"/>
      <c r="H11" s="258"/>
      <c r="I11" s="258"/>
      <c r="J11" s="259"/>
      <c r="K11" s="169"/>
      <c r="L11" s="173" t="s">
        <v>7</v>
      </c>
      <c r="M11" s="173" t="s">
        <v>8</v>
      </c>
      <c r="N11" s="121" t="s">
        <v>9</v>
      </c>
    </row>
    <row r="12" spans="2:14" ht="18.5" x14ac:dyDescent="0.35">
      <c r="B12" s="257"/>
      <c r="C12" s="258"/>
      <c r="D12" s="258"/>
      <c r="E12" s="258"/>
      <c r="F12" s="258"/>
      <c r="G12" s="258"/>
      <c r="H12" s="258"/>
      <c r="I12" s="258"/>
      <c r="J12" s="259"/>
      <c r="K12" s="169"/>
      <c r="L12" s="174"/>
      <c r="M12" s="175"/>
      <c r="N12" s="122"/>
    </row>
    <row r="13" spans="2:14" ht="14.5" x14ac:dyDescent="0.35">
      <c r="B13" s="257"/>
      <c r="C13" s="258"/>
      <c r="D13" s="258"/>
      <c r="E13" s="258"/>
      <c r="F13" s="258"/>
      <c r="G13" s="258"/>
      <c r="H13" s="258"/>
      <c r="I13" s="258"/>
      <c r="J13" s="259"/>
      <c r="K13" s="169"/>
      <c r="L13" s="147"/>
      <c r="M13" s="147"/>
      <c r="N13" s="147"/>
    </row>
    <row r="14" spans="2:14" ht="18.5" x14ac:dyDescent="0.35">
      <c r="B14" s="257"/>
      <c r="C14" s="258"/>
      <c r="D14" s="258"/>
      <c r="E14" s="258"/>
      <c r="F14" s="258"/>
      <c r="G14" s="258"/>
      <c r="H14" s="258"/>
      <c r="I14" s="258"/>
      <c r="J14" s="259"/>
      <c r="K14" s="169"/>
      <c r="L14" s="228" t="s">
        <v>10</v>
      </c>
      <c r="M14" s="229"/>
      <c r="N14" s="123"/>
    </row>
    <row r="15" spans="2:14" ht="18.5" customHeight="1" x14ac:dyDescent="0.35">
      <c r="B15" s="257"/>
      <c r="C15" s="258"/>
      <c r="D15" s="258"/>
      <c r="E15" s="258"/>
      <c r="F15" s="258"/>
      <c r="G15" s="258"/>
      <c r="H15" s="258"/>
      <c r="I15" s="258"/>
      <c r="J15" s="259"/>
      <c r="K15" s="169"/>
      <c r="L15" s="173" t="s">
        <v>7</v>
      </c>
      <c r="M15" s="173" t="s">
        <v>8</v>
      </c>
      <c r="N15" s="121" t="s">
        <v>9</v>
      </c>
    </row>
    <row r="16" spans="2:14" ht="18.5" x14ac:dyDescent="0.35">
      <c r="B16" s="257"/>
      <c r="C16" s="258"/>
      <c r="D16" s="258"/>
      <c r="E16" s="258"/>
      <c r="F16" s="258"/>
      <c r="G16" s="258"/>
      <c r="H16" s="258"/>
      <c r="I16" s="258"/>
      <c r="J16" s="259"/>
      <c r="K16" s="169"/>
      <c r="L16" s="174"/>
      <c r="M16" s="175"/>
      <c r="N16" s="122"/>
    </row>
    <row r="17" spans="2:14" ht="14.5" x14ac:dyDescent="0.35">
      <c r="B17" s="257"/>
      <c r="C17" s="258"/>
      <c r="D17" s="258"/>
      <c r="E17" s="258"/>
      <c r="F17" s="258"/>
      <c r="G17" s="258"/>
      <c r="H17" s="258"/>
      <c r="I17" s="258"/>
      <c r="J17" s="259"/>
      <c r="K17" s="169"/>
      <c r="L17" s="147"/>
      <c r="M17" s="147"/>
      <c r="N17" s="147"/>
    </row>
    <row r="18" spans="2:14" ht="18.5" x14ac:dyDescent="0.35">
      <c r="B18" s="257"/>
      <c r="C18" s="258"/>
      <c r="D18" s="258"/>
      <c r="E18" s="258"/>
      <c r="F18" s="258"/>
      <c r="G18" s="258"/>
      <c r="H18" s="258"/>
      <c r="I18" s="258"/>
      <c r="J18" s="259"/>
      <c r="K18" s="169"/>
      <c r="L18" s="228" t="s">
        <v>11</v>
      </c>
      <c r="M18" s="229"/>
      <c r="N18" s="123"/>
    </row>
    <row r="19" spans="2:14" ht="18.5" x14ac:dyDescent="0.35">
      <c r="B19" s="257"/>
      <c r="C19" s="258"/>
      <c r="D19" s="258"/>
      <c r="E19" s="258"/>
      <c r="F19" s="258"/>
      <c r="G19" s="258"/>
      <c r="H19" s="258"/>
      <c r="I19" s="258"/>
      <c r="J19" s="259"/>
      <c r="K19" s="169"/>
      <c r="L19" s="173" t="s">
        <v>7</v>
      </c>
      <c r="M19" s="173" t="s">
        <v>8</v>
      </c>
      <c r="N19" s="121" t="s">
        <v>9</v>
      </c>
    </row>
    <row r="20" spans="2:14" ht="18.5" x14ac:dyDescent="0.35">
      <c r="B20" s="257"/>
      <c r="C20" s="258"/>
      <c r="D20" s="258"/>
      <c r="E20" s="258"/>
      <c r="F20" s="258"/>
      <c r="G20" s="258"/>
      <c r="H20" s="258"/>
      <c r="I20" s="258"/>
      <c r="J20" s="259"/>
      <c r="K20" s="169"/>
      <c r="L20" s="174"/>
      <c r="M20" s="175"/>
      <c r="N20" s="122"/>
    </row>
    <row r="21" spans="2:14" ht="14.5" x14ac:dyDescent="0.35">
      <c r="B21" s="257"/>
      <c r="C21" s="258"/>
      <c r="D21" s="258"/>
      <c r="E21" s="258"/>
      <c r="F21" s="258"/>
      <c r="G21" s="258"/>
      <c r="H21" s="258"/>
      <c r="I21" s="258"/>
      <c r="J21" s="259"/>
      <c r="K21" s="169"/>
      <c r="L21" s="147"/>
      <c r="M21" s="147"/>
      <c r="N21" s="147"/>
    </row>
    <row r="22" spans="2:14" ht="19.25" customHeight="1" x14ac:dyDescent="0.35">
      <c r="B22" s="260"/>
      <c r="C22" s="261"/>
      <c r="D22" s="261"/>
      <c r="E22" s="261"/>
      <c r="F22" s="261"/>
      <c r="G22" s="261"/>
      <c r="H22" s="261"/>
      <c r="I22" s="261"/>
      <c r="J22" s="262"/>
      <c r="K22" s="169"/>
      <c r="L22" s="180" t="s">
        <v>227</v>
      </c>
      <c r="M22" s="179"/>
      <c r="N22" s="123"/>
    </row>
    <row r="23" spans="2:14" ht="18" customHeight="1" x14ac:dyDescent="0.35">
      <c r="B23" s="151" t="s">
        <v>12</v>
      </c>
      <c r="C23" s="152"/>
      <c r="D23" s="152"/>
      <c r="E23" s="152"/>
      <c r="F23" s="152"/>
      <c r="G23" s="152"/>
      <c r="H23" s="152"/>
      <c r="I23" s="152"/>
      <c r="J23" s="153"/>
      <c r="K23" s="147"/>
      <c r="L23" s="173" t="s">
        <v>7</v>
      </c>
      <c r="M23" s="173" t="s">
        <v>8</v>
      </c>
      <c r="N23" s="121" t="s">
        <v>9</v>
      </c>
    </row>
    <row r="24" spans="2:14" ht="18.5" x14ac:dyDescent="0.35">
      <c r="B24" s="263" t="s">
        <v>13</v>
      </c>
      <c r="C24" s="264"/>
      <c r="D24" s="264"/>
      <c r="E24" s="264"/>
      <c r="F24" s="264"/>
      <c r="G24" s="264"/>
      <c r="H24" s="264"/>
      <c r="I24" s="264"/>
      <c r="J24" s="265"/>
      <c r="K24" s="170"/>
      <c r="L24" s="174"/>
      <c r="M24" s="175"/>
      <c r="N24" s="122"/>
    </row>
    <row r="25" spans="2:14" ht="14.5" x14ac:dyDescent="0.35">
      <c r="B25" s="266" t="s">
        <v>230</v>
      </c>
      <c r="C25" s="267"/>
      <c r="D25" s="267"/>
      <c r="E25" s="267"/>
      <c r="F25" s="267"/>
      <c r="G25" s="267"/>
      <c r="H25" s="267"/>
      <c r="I25" s="267"/>
      <c r="J25" s="268"/>
      <c r="K25" s="171"/>
      <c r="L25" s="147"/>
      <c r="M25" s="147"/>
      <c r="N25" s="147"/>
    </row>
    <row r="26" spans="2:14" ht="19.25" customHeight="1" x14ac:dyDescent="0.35">
      <c r="B26" s="266" t="s">
        <v>274</v>
      </c>
      <c r="C26" s="269"/>
      <c r="D26" s="269"/>
      <c r="E26" s="269"/>
      <c r="F26" s="269"/>
      <c r="G26" s="269"/>
      <c r="H26" s="269"/>
      <c r="I26" s="269"/>
      <c r="J26" s="270"/>
      <c r="K26" s="154"/>
      <c r="L26" s="181" t="s">
        <v>228</v>
      </c>
      <c r="M26" s="178"/>
      <c r="N26" s="123"/>
    </row>
    <row r="27" spans="2:14" ht="18.5" x14ac:dyDescent="0.35">
      <c r="B27" s="236" t="s">
        <v>14</v>
      </c>
      <c r="C27" s="237"/>
      <c r="D27" s="237"/>
      <c r="E27" s="237"/>
      <c r="F27" s="237"/>
      <c r="G27" s="237"/>
      <c r="H27" s="237"/>
      <c r="I27" s="237"/>
      <c r="J27" s="238"/>
      <c r="K27" s="155"/>
      <c r="L27" s="173" t="s">
        <v>7</v>
      </c>
      <c r="M27" s="173" t="s">
        <v>8</v>
      </c>
      <c r="N27" s="121" t="s">
        <v>9</v>
      </c>
    </row>
    <row r="28" spans="2:14" ht="17.399999999999999" customHeight="1" x14ac:dyDescent="0.35">
      <c r="B28" s="271" t="s">
        <v>15</v>
      </c>
      <c r="C28" s="272"/>
      <c r="D28" s="272"/>
      <c r="E28" s="272"/>
      <c r="F28" s="272"/>
      <c r="G28" s="272"/>
      <c r="H28" s="272"/>
      <c r="I28" s="272"/>
      <c r="J28" s="273"/>
      <c r="K28" s="156"/>
      <c r="L28" s="174"/>
      <c r="M28" s="175"/>
      <c r="N28" s="122"/>
    </row>
    <row r="29" spans="2:14" ht="15.5" customHeight="1" x14ac:dyDescent="0.35">
      <c r="B29" s="157" t="s">
        <v>16</v>
      </c>
      <c r="C29" s="157" t="s">
        <v>17</v>
      </c>
      <c r="D29" s="274" t="s">
        <v>18</v>
      </c>
      <c r="E29" s="275"/>
      <c r="F29" s="275"/>
      <c r="G29" s="275"/>
      <c r="H29" s="275"/>
      <c r="I29" s="275"/>
      <c r="J29" s="275"/>
      <c r="K29" s="158"/>
      <c r="L29" s="147"/>
      <c r="M29" s="147"/>
      <c r="N29" s="147"/>
    </row>
    <row r="30" spans="2:14" ht="15.5" customHeight="1" x14ac:dyDescent="0.35">
      <c r="B30" s="157" t="s">
        <v>19</v>
      </c>
      <c r="C30" s="157">
        <v>2014</v>
      </c>
      <c r="D30" s="291" t="s">
        <v>20</v>
      </c>
      <c r="E30" s="292"/>
      <c r="F30" s="292"/>
      <c r="G30" s="292"/>
      <c r="H30" s="292"/>
      <c r="I30" s="292"/>
      <c r="J30" s="293"/>
      <c r="K30" s="158"/>
      <c r="L30" s="180" t="s">
        <v>229</v>
      </c>
      <c r="M30" s="179"/>
      <c r="N30" s="123"/>
    </row>
    <row r="31" spans="2:14" ht="40.5" customHeight="1" x14ac:dyDescent="0.35">
      <c r="B31" s="159" t="s">
        <v>21</v>
      </c>
      <c r="C31" s="160">
        <v>45594</v>
      </c>
      <c r="D31" s="277" t="s">
        <v>275</v>
      </c>
      <c r="E31" s="278"/>
      <c r="F31" s="278"/>
      <c r="G31" s="278"/>
      <c r="H31" s="278"/>
      <c r="I31" s="278"/>
      <c r="J31" s="279"/>
      <c r="K31" s="147"/>
      <c r="L31" s="173" t="s">
        <v>7</v>
      </c>
      <c r="M31" s="173" t="s">
        <v>8</v>
      </c>
      <c r="N31" s="121" t="s">
        <v>9</v>
      </c>
    </row>
    <row r="32" spans="2:14" ht="18.5" customHeight="1" x14ac:dyDescent="0.35">
      <c r="B32" s="159"/>
      <c r="C32" s="157"/>
      <c r="D32" s="276"/>
      <c r="E32" s="289"/>
      <c r="F32" s="289"/>
      <c r="G32" s="289"/>
      <c r="H32" s="289"/>
      <c r="I32" s="289"/>
      <c r="J32" s="290"/>
      <c r="K32" s="147"/>
      <c r="L32" s="174"/>
      <c r="M32" s="175"/>
      <c r="N32" s="122"/>
    </row>
    <row r="33" spans="2:14" ht="18.5" customHeight="1" x14ac:dyDescent="0.35">
      <c r="B33" s="159"/>
      <c r="C33" s="160"/>
      <c r="D33" s="276"/>
      <c r="E33" s="289"/>
      <c r="F33" s="289"/>
      <c r="G33" s="289"/>
      <c r="H33" s="289"/>
      <c r="I33" s="289"/>
      <c r="J33" s="290"/>
      <c r="K33" s="147"/>
      <c r="L33" s="165"/>
      <c r="M33" s="165"/>
      <c r="N33" s="165"/>
    </row>
    <row r="34" spans="2:14" ht="29.5" customHeight="1" x14ac:dyDescent="0.35">
      <c r="B34" s="176"/>
      <c r="C34" s="177"/>
      <c r="D34" s="277"/>
      <c r="E34" s="278"/>
      <c r="F34" s="278"/>
      <c r="G34" s="278"/>
      <c r="H34" s="278"/>
      <c r="I34" s="278"/>
      <c r="J34" s="279"/>
      <c r="K34" s="147"/>
      <c r="L34" s="165"/>
      <c r="M34" s="165"/>
      <c r="N34" s="165"/>
    </row>
    <row r="35" spans="2:14" ht="47" customHeight="1" x14ac:dyDescent="0.35">
      <c r="B35" s="176"/>
      <c r="C35" s="227"/>
      <c r="D35" s="277"/>
      <c r="E35" s="278"/>
      <c r="F35" s="278"/>
      <c r="G35" s="278"/>
      <c r="H35" s="278"/>
      <c r="I35" s="278"/>
      <c r="J35" s="279"/>
      <c r="K35" s="161"/>
      <c r="L35" s="165"/>
      <c r="M35" s="165"/>
      <c r="N35" s="165"/>
    </row>
    <row r="36" spans="2:14" ht="14.5" x14ac:dyDescent="0.35">
      <c r="B36" s="162"/>
      <c r="C36" s="163"/>
      <c r="D36" s="163"/>
      <c r="E36" s="163"/>
      <c r="F36" s="163"/>
      <c r="G36" s="163"/>
      <c r="H36" s="163"/>
      <c r="I36" s="163"/>
      <c r="J36" s="164"/>
      <c r="K36" s="165"/>
      <c r="L36" s="165"/>
      <c r="M36" s="165"/>
      <c r="N36" s="165"/>
    </row>
    <row r="37" spans="2:14" ht="14.5" x14ac:dyDescent="0.35">
      <c r="B37" s="166"/>
      <c r="C37" s="165"/>
      <c r="D37" s="165"/>
      <c r="E37" s="165"/>
      <c r="F37" s="165"/>
      <c r="G37" s="165"/>
      <c r="H37" s="165"/>
      <c r="I37" s="165"/>
      <c r="J37" s="167"/>
      <c r="K37" s="165"/>
      <c r="L37" s="165"/>
      <c r="M37" s="165"/>
      <c r="N37" s="165"/>
    </row>
    <row r="38" spans="2:14" ht="14.5" x14ac:dyDescent="0.35">
      <c r="B38" s="166"/>
      <c r="C38" s="165"/>
      <c r="D38" s="165"/>
      <c r="E38" s="165"/>
      <c r="F38" s="165"/>
      <c r="G38" s="165"/>
      <c r="H38" s="165"/>
      <c r="I38" s="165"/>
      <c r="J38" s="167"/>
      <c r="K38" s="165"/>
      <c r="L38" s="165"/>
      <c r="M38" s="165"/>
      <c r="N38" s="165"/>
    </row>
    <row r="39" spans="2:14" ht="14.5" x14ac:dyDescent="0.35">
      <c r="B39" s="166"/>
      <c r="C39" s="165"/>
      <c r="D39" s="165"/>
      <c r="E39" s="165"/>
      <c r="F39" s="165"/>
      <c r="G39" s="165"/>
      <c r="H39" s="165"/>
      <c r="I39" s="165"/>
      <c r="J39" s="167"/>
      <c r="K39" s="165"/>
      <c r="L39" s="165"/>
      <c r="M39" s="165"/>
      <c r="N39" s="165"/>
    </row>
    <row r="40" spans="2:14" ht="15" customHeight="1" x14ac:dyDescent="0.35">
      <c r="B40" s="166"/>
      <c r="C40" s="165"/>
      <c r="D40" s="165"/>
      <c r="E40" s="165"/>
      <c r="F40" s="165"/>
      <c r="G40" s="165"/>
      <c r="H40" s="165"/>
      <c r="I40" s="165"/>
      <c r="J40" s="167"/>
      <c r="K40" s="165"/>
      <c r="L40" s="165"/>
      <c r="M40" s="165"/>
      <c r="N40" s="165"/>
    </row>
    <row r="41" spans="2:14" ht="14.5" x14ac:dyDescent="0.35">
      <c r="B41" s="166"/>
      <c r="C41" s="165"/>
      <c r="D41" s="165"/>
      <c r="E41" s="168" t="s">
        <v>22</v>
      </c>
      <c r="F41" s="165"/>
      <c r="G41" s="165"/>
      <c r="H41" s="165"/>
      <c r="I41" s="165"/>
      <c r="J41" s="167"/>
      <c r="K41" s="165"/>
      <c r="L41" s="165"/>
      <c r="M41" s="165"/>
      <c r="N41" s="165"/>
    </row>
    <row r="42" spans="2:14" ht="14.5" x14ac:dyDescent="0.35">
      <c r="B42" s="166"/>
      <c r="C42" s="165"/>
      <c r="D42" s="165"/>
      <c r="E42" s="165"/>
      <c r="F42" s="165"/>
      <c r="G42" s="165"/>
      <c r="H42" s="165"/>
      <c r="I42" s="165"/>
      <c r="J42" s="167"/>
      <c r="K42" s="165"/>
      <c r="L42" s="165"/>
      <c r="M42" s="165"/>
      <c r="N42" s="165"/>
    </row>
    <row r="43" spans="2:14" ht="14.5" x14ac:dyDescent="0.35">
      <c r="B43" s="166"/>
      <c r="C43" s="165"/>
      <c r="D43" s="165"/>
      <c r="E43" s="165"/>
      <c r="F43" s="165"/>
      <c r="G43" s="165"/>
      <c r="H43" s="165"/>
      <c r="I43" s="165"/>
      <c r="J43" s="167"/>
      <c r="K43" s="165"/>
      <c r="L43" s="165"/>
      <c r="M43" s="165"/>
      <c r="N43" s="165"/>
    </row>
    <row r="44" spans="2:14" ht="14.5" x14ac:dyDescent="0.35">
      <c r="B44" s="166"/>
      <c r="C44" s="165"/>
      <c r="D44" s="165"/>
      <c r="E44" s="165"/>
      <c r="F44" s="165"/>
      <c r="G44" s="165"/>
      <c r="H44" s="165"/>
      <c r="I44" s="165"/>
      <c r="J44" s="167"/>
      <c r="K44" s="165"/>
      <c r="L44" s="165"/>
      <c r="M44" s="165"/>
      <c r="N44" s="165"/>
    </row>
    <row r="45" spans="2:14" ht="14.5" x14ac:dyDescent="0.35">
      <c r="B45" s="166"/>
      <c r="C45" s="165"/>
      <c r="D45" s="165"/>
      <c r="E45" s="165"/>
      <c r="F45" s="165"/>
      <c r="G45" s="165"/>
      <c r="H45" s="165"/>
      <c r="I45" s="165"/>
      <c r="J45" s="167"/>
      <c r="K45" s="165"/>
      <c r="L45" s="165"/>
      <c r="M45" s="165"/>
      <c r="N45" s="165"/>
    </row>
    <row r="46" spans="2:14" ht="14.25" customHeight="1" x14ac:dyDescent="0.35">
      <c r="B46" s="166"/>
      <c r="C46" s="165"/>
      <c r="D46" s="165"/>
      <c r="E46" s="165"/>
      <c r="F46" s="165"/>
      <c r="G46" s="165"/>
      <c r="H46" s="165"/>
      <c r="I46" s="165"/>
      <c r="J46" s="167"/>
      <c r="K46" s="165"/>
      <c r="L46" s="165"/>
      <c r="M46" s="165"/>
      <c r="N46" s="165"/>
    </row>
    <row r="47" spans="2:14" ht="18" customHeight="1" x14ac:dyDescent="0.35">
      <c r="B47" s="166"/>
      <c r="C47" s="165"/>
      <c r="D47" s="165"/>
      <c r="E47" s="165"/>
      <c r="F47" s="165"/>
      <c r="G47" s="165"/>
      <c r="H47" s="165"/>
      <c r="I47" s="165"/>
      <c r="J47" s="167"/>
      <c r="K47" s="165"/>
      <c r="L47" s="165"/>
      <c r="M47" s="165"/>
      <c r="N47" s="165"/>
    </row>
    <row r="48" spans="2:14" ht="14.5" x14ac:dyDescent="0.35">
      <c r="B48" s="166"/>
      <c r="C48" s="165"/>
      <c r="D48" s="165"/>
      <c r="E48" s="165"/>
      <c r="F48" s="165"/>
      <c r="G48" s="165"/>
      <c r="H48" s="165"/>
      <c r="I48" s="165"/>
      <c r="J48" s="167"/>
      <c r="K48" s="165"/>
      <c r="L48" s="165"/>
      <c r="M48" s="165"/>
      <c r="N48" s="165"/>
    </row>
    <row r="49" spans="2:14" ht="14.5" x14ac:dyDescent="0.35">
      <c r="B49" s="166"/>
      <c r="C49" s="165"/>
      <c r="D49" s="165"/>
      <c r="E49" s="165"/>
      <c r="F49" s="165"/>
      <c r="G49" s="165"/>
      <c r="H49" s="165"/>
      <c r="I49" s="165"/>
      <c r="J49" s="167"/>
      <c r="K49" s="165"/>
      <c r="L49" s="165"/>
      <c r="M49" s="165"/>
      <c r="N49" s="165"/>
    </row>
    <row r="50" spans="2:14" ht="14.5" x14ac:dyDescent="0.35">
      <c r="B50" s="166"/>
      <c r="C50" s="165"/>
      <c r="D50" s="165"/>
      <c r="E50" s="165"/>
      <c r="F50" s="165"/>
      <c r="G50" s="165"/>
      <c r="H50" s="165"/>
      <c r="I50" s="165"/>
      <c r="J50" s="167"/>
    </row>
    <row r="51" spans="2:14" ht="15" customHeight="1" x14ac:dyDescent="0.35">
      <c r="B51" s="280" t="s">
        <v>23</v>
      </c>
      <c r="C51" s="281"/>
      <c r="D51" s="281"/>
      <c r="E51" s="281"/>
      <c r="F51" s="281"/>
      <c r="G51" s="281"/>
      <c r="H51" s="281"/>
      <c r="I51" s="281"/>
      <c r="J51" s="282"/>
    </row>
    <row r="52" spans="2:14" ht="12" customHeight="1" x14ac:dyDescent="0.35">
      <c r="B52" s="283"/>
      <c r="C52" s="284"/>
      <c r="D52" s="284"/>
      <c r="E52" s="284"/>
      <c r="F52" s="284"/>
      <c r="G52" s="284"/>
      <c r="H52" s="284"/>
      <c r="I52" s="284"/>
      <c r="J52" s="285"/>
    </row>
    <row r="53" spans="2:14" ht="14.5" x14ac:dyDescent="0.35">
      <c r="B53" s="283"/>
      <c r="C53" s="284"/>
      <c r="D53" s="284"/>
      <c r="E53" s="284"/>
      <c r="F53" s="284"/>
      <c r="G53" s="284"/>
      <c r="H53" s="284"/>
      <c r="I53" s="284"/>
      <c r="J53" s="285"/>
    </row>
    <row r="54" spans="2:14" ht="58.25" customHeight="1" x14ac:dyDescent="0.35">
      <c r="B54" s="286"/>
      <c r="C54" s="287"/>
      <c r="D54" s="287"/>
      <c r="E54" s="287"/>
      <c r="F54" s="287"/>
      <c r="G54" s="287"/>
      <c r="H54" s="287"/>
      <c r="I54" s="287"/>
      <c r="J54" s="288"/>
    </row>
  </sheetData>
  <sheetProtection formatCells="0" formatColumns="0" formatRows="0"/>
  <protectedRanges>
    <protectedRange sqref="B47" name="FrontSheet_Logo"/>
  </protectedRanges>
  <mergeCells count="25">
    <mergeCell ref="B28:J28"/>
    <mergeCell ref="D29:J29"/>
    <mergeCell ref="D31:J31"/>
    <mergeCell ref="D35:J35"/>
    <mergeCell ref="B51:J54"/>
    <mergeCell ref="D32:J32"/>
    <mergeCell ref="D33:J33"/>
    <mergeCell ref="D30:J30"/>
    <mergeCell ref="D34:J34"/>
    <mergeCell ref="B27:J27"/>
    <mergeCell ref="B2:J3"/>
    <mergeCell ref="B4:J8"/>
    <mergeCell ref="B9:J22"/>
    <mergeCell ref="B24:J24"/>
    <mergeCell ref="B25:J25"/>
    <mergeCell ref="B26:J26"/>
    <mergeCell ref="L14:M14"/>
    <mergeCell ref="L18:M18"/>
    <mergeCell ref="L10:M10"/>
    <mergeCell ref="L3:M3"/>
    <mergeCell ref="L6:M6"/>
    <mergeCell ref="L7:M7"/>
    <mergeCell ref="L8:M8"/>
    <mergeCell ref="L4:M4"/>
    <mergeCell ref="L5:M5"/>
  </mergeCells>
  <phoneticPr fontId="38" type="noConversion"/>
  <hyperlinks>
    <hyperlink ref="L10:M10" location="'1. BMT UoA 1'!A1" display="Unit of Assessment 1" xr:uid="{2C5B0E66-0991-4D2E-B99A-4240187CB2DB}"/>
    <hyperlink ref="L14:M14" location="'2. BMT UoA 2'!Expected" display="Unit of Assessment 2" xr:uid="{4296F6F0-C579-49B1-9494-24A739CBE7A1}"/>
    <hyperlink ref="L18:M18" location="'3. BMT UoA 3'!Expected" display="Unit of Assessment 3" xr:uid="{3EF316D1-F214-41D1-9013-234331D19A8F}"/>
    <hyperlink ref="L26:M26" location="'5. BMT UoA 5'!A1" display="Unit of Assessment 5" xr:uid="{7D3BC3CE-1C86-47B6-95FE-1AFE4C13CA43}"/>
    <hyperlink ref="L30:M30" location="'6. BMT UoA 6'!A1" display="Unit of Assessment 6" xr:uid="{0F00F4EC-BBBA-42CB-848F-5B3FB2C024BF}"/>
    <hyperlink ref="L22:M22" location="'4. BMT UoA 4'!A1" display="Unit of Assessment 4" xr:uid="{7F15231F-4855-4DA3-8EC2-E6E1A550311F}"/>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0465-C2B2-49BB-8913-A83B687D32EC}">
  <sheetPr>
    <pageSetUpPr fitToPage="1"/>
  </sheetPr>
  <dimension ref="A1:DW180"/>
  <sheetViews>
    <sheetView showGridLines="0" zoomScale="70" zoomScaleNormal="70" zoomScaleSheetLayoutView="80" zoomScalePageLayoutView="25" workbookViewId="0"/>
  </sheetViews>
  <sheetFormatPr defaultColWidth="0" defaultRowHeight="13.5" x14ac:dyDescent="0.35"/>
  <cols>
    <col min="1" max="1" width="1.36328125" style="1" customWidth="1"/>
    <col min="2" max="7" width="10.6328125" style="1" customWidth="1"/>
    <col min="8" max="13" width="10.6328125" style="7" customWidth="1"/>
    <col min="14" max="16" width="10.6328125" style="7" hidden="1" customWidth="1"/>
    <col min="17" max="23" width="10.6328125" style="1" hidden="1" customWidth="1"/>
    <col min="24" max="24" width="3" style="1" customWidth="1"/>
    <col min="25" max="26" width="10.6328125" style="1" customWidth="1"/>
    <col min="27" max="27" width="10.6328125" style="7" customWidth="1"/>
    <col min="28" max="28" width="10.6328125" style="1" customWidth="1"/>
    <col min="29" max="29" width="11.6328125" style="1" customWidth="1"/>
    <col min="30" max="34" width="10.6328125" style="7" hidden="1" customWidth="1"/>
    <col min="35" max="35" width="2.90625" style="7" customWidth="1"/>
    <col min="36" max="36" width="5.453125" style="7" customWidth="1"/>
    <col min="37" max="37" width="12.36328125" style="1" hidden="1" customWidth="1"/>
    <col min="38" max="38" width="9.08984375" style="1" hidden="1" customWidth="1"/>
    <col min="39" max="39" width="15.08984375" style="1" hidden="1" customWidth="1"/>
    <col min="40" max="40" width="10" style="1" hidden="1" customWidth="1"/>
    <col min="41" max="41" width="13.453125" style="1" hidden="1" customWidth="1"/>
    <col min="42" max="42" width="15.6328125" style="1" hidden="1" customWidth="1"/>
    <col min="43" max="43" width="13.90625" style="1" hidden="1" customWidth="1"/>
    <col min="44" max="44" width="12.6328125" style="1" hidden="1" customWidth="1"/>
    <col min="45" max="49" width="8.90625" style="1" hidden="1" customWidth="1"/>
    <col min="50" max="50" width="16.6328125" style="1" hidden="1" customWidth="1"/>
    <col min="51" max="51" width="10.90625" style="1" hidden="1" customWidth="1"/>
    <col min="52" max="53" width="11.6328125" style="1" hidden="1" customWidth="1"/>
    <col min="54" max="63" width="8.90625" style="1" hidden="1" customWidth="1"/>
    <col min="64" max="64" width="13" style="7" hidden="1" customWidth="1"/>
    <col min="65" max="65" width="11.36328125" style="7" hidden="1" customWidth="1"/>
    <col min="66" max="68" width="8.6328125" style="7" hidden="1" customWidth="1"/>
    <col min="69" max="71" width="13" style="7" hidden="1" customWidth="1"/>
    <col min="72" max="72" width="11.90625" style="7" hidden="1" customWidth="1"/>
    <col min="73" max="73" width="7.453125" style="7" hidden="1" customWidth="1"/>
    <col min="74" max="74" width="13.08984375" style="7" hidden="1" customWidth="1"/>
    <col min="75" max="82" width="7.453125" style="7" hidden="1" customWidth="1"/>
    <col min="83" max="84" width="6.90625" style="7" hidden="1" customWidth="1"/>
    <col min="85" max="85" width="8.90625" style="1" hidden="1" customWidth="1"/>
    <col min="86" max="86" width="11.36328125" style="7" hidden="1" customWidth="1"/>
    <col min="87" max="87" width="8.90625" style="1" hidden="1" customWidth="1"/>
    <col min="88" max="88" width="8.6328125" style="7" hidden="1" customWidth="1"/>
    <col min="89" max="89" width="8.90625" style="1" hidden="1" customWidth="1"/>
    <col min="90" max="90" width="8.6328125" style="7" hidden="1" customWidth="1"/>
    <col min="91" max="91" width="8.90625" style="1" hidden="1" customWidth="1"/>
    <col min="92" max="92" width="8.6328125" style="7" hidden="1" customWidth="1"/>
    <col min="93" max="16384" width="8.90625" style="1" hidden="1"/>
  </cols>
  <sheetData>
    <row r="1" spans="2:127" ht="7.25" customHeight="1" thickBot="1" x14ac:dyDescent="0.4">
      <c r="H1" s="2"/>
      <c r="I1" s="3"/>
      <c r="J1" s="3"/>
      <c r="K1" s="3"/>
      <c r="L1" s="3"/>
      <c r="M1" s="4"/>
      <c r="N1" s="4"/>
      <c r="O1" s="4"/>
      <c r="P1" s="4"/>
      <c r="AA1" s="3"/>
      <c r="AD1" s="3"/>
      <c r="AE1" s="3"/>
      <c r="AF1" s="3"/>
      <c r="AG1" s="3"/>
      <c r="AH1" s="3"/>
      <c r="AI1" s="3"/>
      <c r="AJ1" s="3"/>
      <c r="AW1" s="5" t="s">
        <v>24</v>
      </c>
      <c r="AX1" s="5"/>
      <c r="BE1" s="1" t="s">
        <v>25</v>
      </c>
      <c r="BJ1" s="5" t="s">
        <v>26</v>
      </c>
      <c r="BK1" s="5"/>
      <c r="BL1" s="6"/>
      <c r="BM1" s="201"/>
      <c r="BN1" s="202"/>
      <c r="BO1" s="202"/>
      <c r="BP1" s="202"/>
      <c r="BT1" s="203"/>
      <c r="BU1" s="203"/>
      <c r="BV1" s="204" t="s">
        <v>27</v>
      </c>
      <c r="BW1" s="205"/>
      <c r="BX1" s="205"/>
      <c r="BY1" s="205"/>
      <c r="BZ1" s="206"/>
      <c r="CG1" s="207" t="s">
        <v>235</v>
      </c>
      <c r="CH1" s="207" t="s">
        <v>236</v>
      </c>
      <c r="CI1" s="208"/>
      <c r="CJ1" s="208"/>
      <c r="CK1" s="209"/>
      <c r="CL1" s="210"/>
      <c r="CM1" s="207"/>
      <c r="CN1" s="210"/>
      <c r="CO1" s="207"/>
      <c r="CP1" s="207"/>
      <c r="CQ1" s="207"/>
      <c r="CR1" s="207"/>
      <c r="CS1" s="5"/>
      <c r="CT1" s="5" t="s">
        <v>237</v>
      </c>
      <c r="CU1" s="33"/>
      <c r="CV1" s="211"/>
      <c r="CW1" s="202"/>
      <c r="CY1" s="202"/>
      <c r="DI1" s="32"/>
      <c r="DJ1" s="32"/>
      <c r="DK1" s="32"/>
      <c r="DL1" s="32"/>
      <c r="DM1" s="32"/>
      <c r="DN1" s="32"/>
      <c r="DO1" s="32"/>
      <c r="DP1" s="32"/>
      <c r="DQ1" s="32"/>
      <c r="DR1" s="32"/>
      <c r="DS1" s="32"/>
      <c r="DT1" s="32"/>
      <c r="DU1" s="32"/>
      <c r="DV1" s="32"/>
      <c r="DW1" s="32"/>
    </row>
    <row r="2" spans="2:127" ht="41.4" customHeight="1" thickBot="1" x14ac:dyDescent="0.4">
      <c r="B2" s="8" t="s">
        <v>28</v>
      </c>
      <c r="C2" s="304" t="s">
        <v>29</v>
      </c>
      <c r="D2" s="305"/>
      <c r="E2" s="304" t="s">
        <v>30</v>
      </c>
      <c r="F2" s="306"/>
      <c r="G2" s="305"/>
      <c r="H2" s="125" t="s">
        <v>31</v>
      </c>
      <c r="I2" s="124" t="s">
        <v>32</v>
      </c>
      <c r="J2" s="126" t="s">
        <v>33</v>
      </c>
      <c r="K2" s="131" t="s">
        <v>34</v>
      </c>
      <c r="L2" s="127" t="s">
        <v>35</v>
      </c>
      <c r="M2" s="9" t="s">
        <v>36</v>
      </c>
      <c r="N2" s="9" t="s">
        <v>37</v>
      </c>
      <c r="O2" s="9" t="s">
        <v>38</v>
      </c>
      <c r="P2" s="9" t="s">
        <v>39</v>
      </c>
      <c r="Q2" s="9" t="s">
        <v>40</v>
      </c>
      <c r="R2" s="10" t="s">
        <v>41</v>
      </c>
      <c r="Y2" s="125" t="s">
        <v>42</v>
      </c>
      <c r="Z2" s="129" t="s">
        <v>43</v>
      </c>
      <c r="AA2" s="132" t="s">
        <v>44</v>
      </c>
      <c r="AB2" s="128" t="s">
        <v>45</v>
      </c>
      <c r="AC2" s="130" t="s">
        <v>46</v>
      </c>
      <c r="AD2" s="11" t="s">
        <v>47</v>
      </c>
      <c r="AE2" s="11" t="s">
        <v>48</v>
      </c>
      <c r="AF2" s="11" t="s">
        <v>49</v>
      </c>
      <c r="AG2" s="11" t="s">
        <v>50</v>
      </c>
      <c r="AH2" s="11" t="s">
        <v>51</v>
      </c>
      <c r="AK2" s="12" t="s">
        <v>52</v>
      </c>
      <c r="AL2" s="12" t="s">
        <v>53</v>
      </c>
      <c r="AM2" s="12" t="s">
        <v>54</v>
      </c>
      <c r="AN2" s="12" t="s">
        <v>55</v>
      </c>
      <c r="AO2" s="12" t="s">
        <v>56</v>
      </c>
      <c r="AP2" s="12" t="s">
        <v>57</v>
      </c>
      <c r="AQ2" s="12" t="s">
        <v>58</v>
      </c>
      <c r="AR2" s="12" t="s">
        <v>59</v>
      </c>
      <c r="AS2" s="12" t="s">
        <v>60</v>
      </c>
      <c r="AT2" s="12" t="s">
        <v>61</v>
      </c>
      <c r="AW2" s="13" t="s">
        <v>62</v>
      </c>
      <c r="AX2" s="13" t="s">
        <v>63</v>
      </c>
      <c r="AY2" s="13" t="s">
        <v>64</v>
      </c>
      <c r="AZ2" s="13" t="s">
        <v>65</v>
      </c>
      <c r="BA2" s="13" t="s">
        <v>66</v>
      </c>
      <c r="BB2" s="13" t="s">
        <v>67</v>
      </c>
      <c r="BC2" s="13" t="s">
        <v>68</v>
      </c>
      <c r="BE2" s="1" t="s">
        <v>69</v>
      </c>
      <c r="BF2" s="1" t="s">
        <v>70</v>
      </c>
      <c r="BJ2" s="212" t="s">
        <v>71</v>
      </c>
      <c r="BK2" s="212" t="s">
        <v>72</v>
      </c>
      <c r="BL2" s="212" t="s">
        <v>73</v>
      </c>
      <c r="BM2" s="212" t="s">
        <v>74</v>
      </c>
      <c r="BN2" s="212" t="s">
        <v>75</v>
      </c>
      <c r="BO2" s="212" t="s">
        <v>76</v>
      </c>
      <c r="BP2" s="212" t="s">
        <v>77</v>
      </c>
      <c r="BQ2" s="212" t="s">
        <v>78</v>
      </c>
      <c r="BR2" s="212" t="s">
        <v>79</v>
      </c>
      <c r="BS2" s="212" t="s">
        <v>80</v>
      </c>
      <c r="BT2" s="212" t="s">
        <v>81</v>
      </c>
      <c r="BV2" s="213" t="s">
        <v>82</v>
      </c>
      <c r="BW2" s="213" t="s">
        <v>83</v>
      </c>
      <c r="BX2" s="213" t="s">
        <v>84</v>
      </c>
      <c r="BY2" s="213" t="s">
        <v>85</v>
      </c>
      <c r="BZ2" s="213" t="s">
        <v>86</v>
      </c>
      <c r="CA2" s="213" t="s">
        <v>87</v>
      </c>
      <c r="CB2" s="213" t="s">
        <v>88</v>
      </c>
      <c r="CC2" s="213" t="s">
        <v>89</v>
      </c>
      <c r="CD2" s="213" t="s">
        <v>90</v>
      </c>
      <c r="CE2" s="213" t="s">
        <v>91</v>
      </c>
      <c r="CF2" s="1"/>
      <c r="CG2" s="214" t="s">
        <v>238</v>
      </c>
      <c r="CH2" s="214" t="s">
        <v>239</v>
      </c>
      <c r="CI2" s="214" t="s">
        <v>240</v>
      </c>
      <c r="CJ2" s="214" t="s">
        <v>241</v>
      </c>
      <c r="CK2" s="214" t="s">
        <v>242</v>
      </c>
      <c r="CL2" s="214" t="s">
        <v>243</v>
      </c>
      <c r="CM2" s="214" t="s">
        <v>244</v>
      </c>
      <c r="CN2" s="214" t="s">
        <v>245</v>
      </c>
      <c r="CO2" s="214" t="s">
        <v>246</v>
      </c>
      <c r="CP2" s="214" t="s">
        <v>247</v>
      </c>
      <c r="CR2" s="214" t="s">
        <v>248</v>
      </c>
      <c r="CS2" s="214" t="s">
        <v>249</v>
      </c>
      <c r="CT2" s="214" t="s">
        <v>250</v>
      </c>
      <c r="CU2" s="214" t="s">
        <v>251</v>
      </c>
      <c r="CV2" s="214" t="s">
        <v>252</v>
      </c>
      <c r="CW2" s="214" t="s">
        <v>253</v>
      </c>
      <c r="CX2" s="214" t="s">
        <v>254</v>
      </c>
      <c r="CY2" s="214" t="s">
        <v>255</v>
      </c>
      <c r="CZ2" s="214" t="s">
        <v>256</v>
      </c>
      <c r="DA2" s="214" t="s">
        <v>257</v>
      </c>
      <c r="DI2" s="32"/>
      <c r="DJ2" s="32"/>
      <c r="DK2" s="32"/>
      <c r="DL2" s="32"/>
      <c r="DM2" s="32"/>
      <c r="DN2" s="32"/>
      <c r="DO2" s="32"/>
      <c r="DP2" s="32"/>
      <c r="DQ2" s="32"/>
      <c r="DR2" s="32"/>
      <c r="DS2" s="32"/>
      <c r="DT2" s="32"/>
      <c r="DU2" s="32"/>
      <c r="DV2" s="32"/>
      <c r="DW2" s="32"/>
    </row>
    <row r="3" spans="2:127" ht="13.75" customHeight="1" thickBot="1" x14ac:dyDescent="0.4">
      <c r="B3" s="372">
        <v>1</v>
      </c>
      <c r="C3" s="360" t="s">
        <v>92</v>
      </c>
      <c r="D3" s="361"/>
      <c r="E3" s="359" t="s">
        <v>93</v>
      </c>
      <c r="F3" s="197"/>
      <c r="G3" s="198"/>
      <c r="H3" s="14" t="s">
        <v>94</v>
      </c>
      <c r="I3" s="190" t="s">
        <v>94</v>
      </c>
      <c r="J3" s="190" t="s">
        <v>94</v>
      </c>
      <c r="K3" s="190" t="s">
        <v>94</v>
      </c>
      <c r="L3" s="14" t="s">
        <v>94</v>
      </c>
      <c r="M3" s="14" t="s">
        <v>94</v>
      </c>
      <c r="N3" s="14" t="s">
        <v>94</v>
      </c>
      <c r="O3" s="14" t="s">
        <v>94</v>
      </c>
      <c r="P3" s="14" t="s">
        <v>94</v>
      </c>
      <c r="Q3" s="375" t="s">
        <v>94</v>
      </c>
      <c r="R3" s="378" t="s">
        <v>94</v>
      </c>
      <c r="Y3" s="190" t="s">
        <v>94</v>
      </c>
      <c r="Z3" s="190" t="s">
        <v>94</v>
      </c>
      <c r="AA3" s="190" t="s">
        <v>94</v>
      </c>
      <c r="AB3" s="190" t="s">
        <v>94</v>
      </c>
      <c r="AC3" s="190" t="s">
        <v>94</v>
      </c>
      <c r="AD3" s="15" t="s">
        <v>94</v>
      </c>
      <c r="AE3" s="15" t="s">
        <v>94</v>
      </c>
      <c r="AF3" s="15" t="s">
        <v>94</v>
      </c>
      <c r="AG3" s="15" t="s">
        <v>94</v>
      </c>
      <c r="AH3" s="142" t="s">
        <v>94</v>
      </c>
      <c r="AK3" s="16" t="str">
        <f t="shared" ref="AK3:AK33" si="0">IFERROR(IF(I3="---","",IF(Y3="---","No Target Set",IF(BV3=BK3,"On Target",IF(BV3&gt;BK3,"Behind",IF(BV3&lt;BK3,"On Target"))))),"")</f>
        <v/>
      </c>
      <c r="AL3" s="16" t="str">
        <f t="shared" ref="AL3:AL33" si="1">IFERROR(IF(J3="---","",IF(Z3="---","No Target Set",IF(BW3=BL3,"On Target",IF(BW3&gt;BL3,"Behind",IF(BW3&lt;BL3,"On Target"))))),"")</f>
        <v/>
      </c>
      <c r="AM3" s="16" t="str">
        <f t="shared" ref="AM3:AM33" si="2">IFERROR(IF(K3="---","",IF(AA3="---","No Target Set",IF(BX3=BM3,"On Target",IF(BX3&gt;BM3,"Behind",IF(BX3&lt;BM3,"On Target"))))),"")</f>
        <v/>
      </c>
      <c r="AN3" s="16" t="str">
        <f t="shared" ref="AN3:AN33" si="3">IFERROR(IF(L3="---","",IF(AB3="---","No Target Set",IF(BY3=BN3,"On Target",IF(BY3&gt;BN3,"Behind",IF(BY3&lt;BN3,"On Target"))))),"")</f>
        <v/>
      </c>
      <c r="AO3" s="16" t="str">
        <f t="shared" ref="AO3:AO33" si="4">IFERROR(IF(M3="---","",IF(AC3="---","No Target Set",IF(BZ3=BO3,"On Target",IF(BZ3&gt;BO3,"Behind",IF(BZ3&lt;BO3,"On Target"))))),"")</f>
        <v/>
      </c>
      <c r="AP3" s="16" t="str">
        <f t="shared" ref="AP3:AP33" si="5">IFERROR(IF(N3="---","",IF(AD3="---","No Target Set",IF(CA3=BP3,"On Target",IF(CA3&gt;BP3,"Behind",IF(CA3&lt;BP3,"On Target"))))),"")</f>
        <v/>
      </c>
      <c r="AQ3" s="16" t="str">
        <f t="shared" ref="AQ3:AQ33" si="6">IFERROR(IF(O3="---","",IF(AE3="---","No Target Set",IF(CB3=BQ3,"On Target",IF(CB3&gt;BQ3,"Behind",IF(CB3&lt;BQ3,"On Target"))))),"")</f>
        <v/>
      </c>
      <c r="AR3" s="16" t="str">
        <f t="shared" ref="AR3:AR33" si="7">IFERROR(IF(P3="---","",IF(AF3="---","No Target Set",IF(CC3=BR3,"On Target",IF(CC3&gt;BR3,"Behind",IF(CC3&lt;BR3,"On Target"))))),"")</f>
        <v/>
      </c>
      <c r="AS3" s="16" t="str">
        <f t="shared" ref="AS3:AS33" si="8">IFERROR(IF(Q3="---","",IF(AG3="---","No Target Set",IF(CD3=BS3,"On Target",IF(CD3&gt;BS3,"Behind",IF(CD3&lt;BS3,"On Target"))))),"")</f>
        <v/>
      </c>
      <c r="AT3" s="16" t="str">
        <f t="shared" ref="AT3:AT33" si="9">IFERROR(IF(R3="---","",IF(AH3="---","No Target Set",IF(CE3=BT3,"On Target",IF(CE3&gt;BT3,"Behind",IF(CE3&lt;BT3,"On Target"))))),"")</f>
        <v/>
      </c>
      <c r="AV3" s="17"/>
      <c r="AW3" s="18" t="s">
        <v>95</v>
      </c>
      <c r="AX3" s="215" t="str">
        <f t="shared" ref="AX3:AX33" si="10">_xlfn.IFNA(LOOKUP(2,1/(H3:R3&lt;&gt;"---"),H3:R3),"---")</f>
        <v>---</v>
      </c>
      <c r="AY3" s="215" t="e">
        <f>VALUE(IF(AX3="---","",VLOOKUP(AX3,List1678[],2,FALSE)))</f>
        <v>#VALUE!</v>
      </c>
      <c r="AZ3" s="215" t="str">
        <f t="shared" ref="AZ3:AZ33" si="11">_xlfn.IFNA(LOOKUP(2,1/(H3:Q3&lt;&gt;"---"),X3:AF3),"---")</f>
        <v>---</v>
      </c>
      <c r="BA3" s="215" t="e">
        <f>VALUE(IF(AZ3="---","",VLOOKUP(AZ3,List1678[],2,FALSE)))</f>
        <v>#VALUE!</v>
      </c>
      <c r="BB3" s="215" t="str">
        <f t="shared" ref="BB3:BB33" si="12">_xlfn.IFNA(LOOKUP(2,1/(AK3:AT3&lt;&gt;""),AK3:AT3),"---")</f>
        <v>---</v>
      </c>
      <c r="BC3" s="215" t="str">
        <f t="shared" ref="BC3:BC33" si="13">_xlfn.IFNA(LOOKUP(2,1/(H3:R3&lt;&gt;"---"),H$2:R$2),"---")</f>
        <v>---</v>
      </c>
      <c r="BE3" s="19" t="s">
        <v>94</v>
      </c>
      <c r="BI3" s="18" t="s">
        <v>95</v>
      </c>
      <c r="BJ3" s="215" t="str">
        <f>IF(H3="---","",IF(H3="","",(VLOOKUP(H3,List1678[],2,FALSE))))</f>
        <v/>
      </c>
      <c r="BK3" s="215" t="str">
        <f>IF(I3="---","",IF(I3="","",(VLOOKUP(I3,List1678[],2,FALSE))))</f>
        <v/>
      </c>
      <c r="BL3" s="215" t="str">
        <f>IF(J3="---","",IF(J3="","",(VLOOKUP(J3,List1678[],2,FALSE))))</f>
        <v/>
      </c>
      <c r="BM3" s="215" t="str">
        <f>IF(K3="---","",IF(K3="","",(VLOOKUP(K3,List1678[],2,FALSE))))</f>
        <v/>
      </c>
      <c r="BN3" s="215" t="str">
        <f>IF(L3="---","",IF(L3="","",(VLOOKUP(L3,List1678[],2,FALSE))))</f>
        <v/>
      </c>
      <c r="BO3" s="215" t="str">
        <f>IF(M3="---","",IF(M3="","",(VLOOKUP(M3,List1678[],2,FALSE))))</f>
        <v/>
      </c>
      <c r="BP3" s="215" t="str">
        <f>IF(N3="---","",IF(N3="","",(VLOOKUP(N3,List1678[],2,FALSE))))</f>
        <v/>
      </c>
      <c r="BQ3" s="215" t="str">
        <f>IF(O3="---","",IF(O3="","",(VLOOKUP(O3,List1678[],2,FALSE))))</f>
        <v/>
      </c>
      <c r="BR3" s="215" t="str">
        <f>IF(P3="---","",IF(P3="","",(VLOOKUP(P3,List1678[],2,FALSE))))</f>
        <v/>
      </c>
      <c r="BS3" s="215" t="str">
        <f>IF(Q3="---","",IF(Q3="","",(VLOOKUP(Q3,List1678[],2,FALSE))))</f>
        <v/>
      </c>
      <c r="BT3" s="215" t="str">
        <f>IF(R3="---","",IF(R3="","",(VLOOKUP(R3,List1678[],2,FALSE))))</f>
        <v/>
      </c>
      <c r="BU3" s="18" t="s">
        <v>95</v>
      </c>
      <c r="BV3" s="215" t="str">
        <f>IF(Y3="---","",IF(Y3="","",VLOOKUP(Y3,List1678[],2,FALSE)))</f>
        <v/>
      </c>
      <c r="BW3" s="215" t="str">
        <f>IF(Z3="---","",IF(Z3="","",VLOOKUP(Z3,List1678[],2,FALSE)))</f>
        <v/>
      </c>
      <c r="BX3" s="215" t="str">
        <f>IF(AA3="---","",IF(AA3="","",VLOOKUP(AA3,List1678[],2,FALSE)))</f>
        <v/>
      </c>
      <c r="BY3" s="215" t="str">
        <f>IF(AB3="---","",IF(AB3="","",VLOOKUP(AB3,List1678[],2,FALSE)))</f>
        <v/>
      </c>
      <c r="BZ3" s="215" t="str">
        <f>IF(AC3="---","",IF(AC3="","",VLOOKUP(AC3,List1678[],2,FALSE)))</f>
        <v/>
      </c>
      <c r="CA3" s="215" t="str">
        <f>IF(AD3="---","",IF(AD3="","",VLOOKUP(AD3,List1678[],2,FALSE)))</f>
        <v/>
      </c>
      <c r="CB3" s="215" t="str">
        <f>IF(AE3="---","",IF(AE3="","",VLOOKUP(AE3,List1678[],2,FALSE)))</f>
        <v/>
      </c>
      <c r="CC3" s="215" t="str">
        <f>IF(AF3="---","",IF(AF3="","",VLOOKUP(AF3,List1678[],2,FALSE)))</f>
        <v/>
      </c>
      <c r="CD3" s="215" t="str">
        <f>IF(AG3="---","",IF(AG3="","",VLOOKUP(AG3,List1678[],2,FALSE)))</f>
        <v/>
      </c>
      <c r="CE3" s="215" t="str">
        <f>IF(AH3="---","",IF(AH3="","",VLOOKUP(AH3,List1678[],2,FALSE)))</f>
        <v/>
      </c>
      <c r="CF3" s="18" t="s">
        <v>95</v>
      </c>
      <c r="CG3" s="215" t="str">
        <f>IFERROR(
    IF(H3="---", "NA",
        IF(Y3="---", "NA",
            IF(BJ3 &gt; BK3,
                IF(BV3 &gt; BJ3, 1.1, 0.1),
                IF(BV3 &gt; BJ3, 1, 0)
            )
        )
    ),
    -1
)</f>
        <v>NA</v>
      </c>
      <c r="CH3" s="215" t="str">
        <f t="shared" ref="CH3:CH33" si="14">IFERROR(
    IF(I3="---", "NA",
        IF(Z3="---", "NA",IF(J3="---","NA",
            IF(BK3 &gt; BL3,
                IF(MIN(BV3, BK3) = BW3, 0.1,
                    IF(MIN(BV3, BK3) &lt; BW3, 1.1)
                ),
                IF(MIN(BV3, BK3) = BW3, 0,
                    IF(MIN(BV3, BK3) &lt; BW3, 1)
                )
            ))
        )
    ),
-5)</f>
        <v>NA</v>
      </c>
      <c r="CI3" s="215" t="str">
        <f t="shared" ref="CI3:CI33" si="15">IFERROR(
    IF(J3="---", "NA",
        IF(AA3="---", "NA",IF(K3="---","NA",
            IF(BL3 &gt; BM3,
                IF(MIN(BW3, BL3) = BX3, 0.1,
                    IF(MIN(BW3, BL3) &lt; BX3, 1.1)
                ),
                IF(MIN(BW3, BL3) = BX3, 0,
                    IF(MIN(BW3, BL3) &lt; BX3, 1)
                )
            ))
        )
    ),
-5)</f>
        <v>NA</v>
      </c>
      <c r="CJ3" s="215" t="str">
        <f t="shared" ref="CJ3:CJ33" si="16">IFERROR(
    IF(K3="---", "NA",
        IF(AB3="---", "NA",IF(L3="---","NA",
            IF(BM3 &gt; BN3,
                IF(MIN(BX3, BM3) = BY3, 0.1,
                    IF(MIN(BX3, BM3) &lt; BY3, 1.1)
                ),
                IF(MIN(BX3, BM3) = BY3, 0,
                    IF(MIN(BX3, BM3) &lt; BY3, 1)
                )
            ))
        )
    ),
-5)</f>
        <v>NA</v>
      </c>
      <c r="CK3" s="215" t="str">
        <f t="shared" ref="CK3:CK33" si="17">IFERROR(
    IF(L3="---", "NA",
        IF(AC3="---", "NA",IF(M3="---","NA",
            IF(BN3 &gt; BO3,
                IF(MIN(BY3, BN3) = BZ3, 0.1,
                    IF(MIN(BY3, BN3) &lt; BZ3, 1.1)
                ),
                IF(MIN(BY3, BN3) = BZ3, 0,
                    IF(MIN(BY3, BN3) &lt; BZ3, 1)
                )
            ))
        )
    ),
-5)</f>
        <v>NA</v>
      </c>
      <c r="CL3" s="215" t="str">
        <f t="shared" ref="CL3:CL33" si="18">IFERROR(
    IF(M3="---", "NA",
        IF(AD3="---", "NA",IF(N3="---","NA",
            IF(BO3 &gt; BP3,
                IF(MIN(BZ3, BO3) = CA3, 0.1,
                    IF(MIN(BZ3, BO3) &lt; CA3, 1.1)
                ),
                IF(MIN(BZ3, BO3) = CA3, 0,
                    IF(MIN(BZ3, BO3) &lt; CA3, 1)
                )
            ))
        )
    ),
-5)</f>
        <v>NA</v>
      </c>
      <c r="CM3" s="215" t="str">
        <f t="shared" ref="CM3:CM33" si="19">IFERROR(
    IF(N3="---", "NA",
        IF(AE3="---", "NA",IF(O3="---","NA",
            IF(BP3 &gt; BQ3,
                IF(MIN(CA3, BP3) = CB3, 0.1,
                    IF(MIN(CA3, BP3) &lt; CB3, 1.1)
                ),
                IF(MIN(CA3, BP3) = CB3, 0,
                    IF(MIN(CA3, BP3) &lt; CB3, 1)
                )
            ))
        )
    ),
-5)</f>
        <v>NA</v>
      </c>
      <c r="CN3" s="215" t="str">
        <f t="shared" ref="CN3:CN33" si="20">IFERROR(
    IF(O3="---", "NA",
        IF(AF3="---", "NA",IF(P3="---","NA",
            IF(BQ3 &gt; BR3,
                IF(MIN(CB3, BQ3) = CC3, 0.1,
                    IF(MIN(CB3, BQ3) &lt; CC3, 1.1)
                ),
                IF(MIN(CB3, BQ3) = CC3, 0,
                    IF(MIN(CB3, BQ3) &lt; CC3, 1)
                )
            ))
        )
    ),
-5)</f>
        <v>NA</v>
      </c>
      <c r="CO3" s="215" t="str">
        <f t="shared" ref="CO3:CO33" si="21">IFERROR(
    IF(P3="---", "NA",
        IF(AG3="---", "NA",IF(Q3="---","NA",
            IF(BR3 &gt; BS3,
                IF(MIN(CC3, BR3) = CD3, 0.1,
                    IF(MIN(CC3, BR3) &lt; CD3, 1.1)
                ),
                IF(MIN(CC3, BR3) = CD3, 0,
                    IF(MIN(CC3, BR3) &lt; CD3, 1)
                )
            ))
        )
    ),
-5)</f>
        <v>NA</v>
      </c>
      <c r="CP3" s="215" t="str">
        <f t="shared" ref="CP3:CP33" si="22">IFERROR(
    IF(Q3="---", "NA",
        IF(AH3="---", "NA",IF(R3="---","NA",
            IF(BS3 &gt; BT3,
                IF(MIN(CD3, BS3) = CE3, 0.1,
                    IF(MIN(CD3, BS3) &lt; CE3, 1.1)
                ),
                IF(MIN(CD3, BS3) = CE3, 0,
                    IF(MIN(CD3, BS3) &lt; CE3, 1)
                )
            ))
        )
    ),
-5)</f>
        <v>NA</v>
      </c>
      <c r="CQ3" s="18" t="s">
        <v>95</v>
      </c>
      <c r="CR3" s="215" t="str">
        <f>IF(AND(OR(CG3=1, CG3=1.1),BK3&gt;=BV3),"Achieved",IF(AND(OR(CG3=1, CG3=1.1),BK3&lt;BV3),"Not Achieved","NA"))</f>
        <v>NA</v>
      </c>
      <c r="CS3" s="215" t="str">
        <f t="shared" ref="CS3:DA21" si="23">IF(AND(OR(CH3=1, CH3=1.1),BL3&gt;=BW3),"Achieved",IF(AND(OR(CH3=1, CH3=1.1),BL3&lt;BW3),"Not Achieved","NA"))</f>
        <v>NA</v>
      </c>
      <c r="CT3" s="215" t="str">
        <f t="shared" si="23"/>
        <v>NA</v>
      </c>
      <c r="CU3" s="215" t="str">
        <f t="shared" si="23"/>
        <v>NA</v>
      </c>
      <c r="CV3" s="215" t="str">
        <f t="shared" si="23"/>
        <v>NA</v>
      </c>
      <c r="CW3" s="215" t="str">
        <f t="shared" si="23"/>
        <v>NA</v>
      </c>
      <c r="CX3" s="215" t="str">
        <f t="shared" si="23"/>
        <v>NA</v>
      </c>
      <c r="CY3" s="215" t="str">
        <f t="shared" si="23"/>
        <v>NA</v>
      </c>
      <c r="CZ3" s="215" t="str">
        <f t="shared" si="23"/>
        <v>NA</v>
      </c>
      <c r="DA3" s="215" t="str">
        <f t="shared" si="23"/>
        <v>NA</v>
      </c>
      <c r="DI3" s="32"/>
      <c r="DJ3" s="32"/>
      <c r="DK3" s="32"/>
      <c r="DL3" s="32"/>
      <c r="DM3" s="32"/>
      <c r="DN3" s="32"/>
      <c r="DO3" s="32"/>
      <c r="DP3" s="32"/>
      <c r="DQ3" s="32"/>
      <c r="DR3" s="32"/>
      <c r="DS3" s="32"/>
      <c r="DT3" s="32"/>
      <c r="DU3" s="32"/>
      <c r="DV3" s="32"/>
      <c r="DW3" s="32"/>
    </row>
    <row r="4" spans="2:127" ht="13.75" customHeight="1" thickBot="1" x14ac:dyDescent="0.4">
      <c r="B4" s="373"/>
      <c r="C4" s="362"/>
      <c r="D4" s="363"/>
      <c r="E4" s="359" t="s">
        <v>96</v>
      </c>
      <c r="F4" s="197"/>
      <c r="G4" s="198"/>
      <c r="H4" s="15" t="s">
        <v>94</v>
      </c>
      <c r="I4" s="15" t="s">
        <v>94</v>
      </c>
      <c r="J4" s="15" t="s">
        <v>94</v>
      </c>
      <c r="K4" s="15" t="s">
        <v>94</v>
      </c>
      <c r="L4" s="15" t="s">
        <v>94</v>
      </c>
      <c r="M4" s="15" t="s">
        <v>94</v>
      </c>
      <c r="N4" s="15" t="s">
        <v>94</v>
      </c>
      <c r="O4" s="15" t="s">
        <v>94</v>
      </c>
      <c r="P4" s="15" t="s">
        <v>94</v>
      </c>
      <c r="Q4" s="376" t="s">
        <v>94</v>
      </c>
      <c r="R4" s="379" t="s">
        <v>94</v>
      </c>
      <c r="Y4" s="15" t="s">
        <v>94</v>
      </c>
      <c r="Z4" s="15" t="s">
        <v>94</v>
      </c>
      <c r="AA4" s="15" t="s">
        <v>94</v>
      </c>
      <c r="AB4" s="15" t="s">
        <v>94</v>
      </c>
      <c r="AC4" s="192" t="s">
        <v>94</v>
      </c>
      <c r="AD4" s="15" t="s">
        <v>94</v>
      </c>
      <c r="AE4" s="15" t="s">
        <v>94</v>
      </c>
      <c r="AF4" s="15" t="s">
        <v>94</v>
      </c>
      <c r="AG4" s="15" t="s">
        <v>94</v>
      </c>
      <c r="AH4" s="20" t="s">
        <v>94</v>
      </c>
      <c r="AK4" s="16" t="str">
        <f t="shared" si="0"/>
        <v/>
      </c>
      <c r="AL4" s="16" t="str">
        <f t="shared" si="1"/>
        <v/>
      </c>
      <c r="AM4" s="16" t="str">
        <f t="shared" si="2"/>
        <v/>
      </c>
      <c r="AN4" s="16" t="str">
        <f t="shared" si="3"/>
        <v/>
      </c>
      <c r="AO4" s="16" t="str">
        <f t="shared" si="4"/>
        <v/>
      </c>
      <c r="AP4" s="16" t="str">
        <f t="shared" si="5"/>
        <v/>
      </c>
      <c r="AQ4" s="16" t="str">
        <f t="shared" si="6"/>
        <v/>
      </c>
      <c r="AR4" s="16" t="str">
        <f t="shared" si="7"/>
        <v/>
      </c>
      <c r="AS4" s="16" t="str">
        <f t="shared" si="8"/>
        <v/>
      </c>
      <c r="AT4" s="16" t="str">
        <f t="shared" si="9"/>
        <v/>
      </c>
      <c r="AV4" s="17"/>
      <c r="AW4" s="18" t="s">
        <v>97</v>
      </c>
      <c r="AX4" s="215" t="str">
        <f t="shared" si="10"/>
        <v>---</v>
      </c>
      <c r="AY4" s="215" t="e">
        <f>VALUE(IF(AX4="---","",VLOOKUP(AX4,List1678[],2,FALSE)))</f>
        <v>#VALUE!</v>
      </c>
      <c r="AZ4" s="215" t="str">
        <f t="shared" si="11"/>
        <v>---</v>
      </c>
      <c r="BA4" s="215" t="e">
        <f>VALUE(IF(AZ4="---","",VLOOKUP(AZ4,List1678[],2,FALSE)))</f>
        <v>#VALUE!</v>
      </c>
      <c r="BB4" s="215" t="str">
        <f t="shared" si="12"/>
        <v>---</v>
      </c>
      <c r="BC4" s="215" t="str">
        <f t="shared" si="13"/>
        <v>---</v>
      </c>
      <c r="BE4" s="21" t="s">
        <v>98</v>
      </c>
      <c r="BF4" s="1">
        <v>1</v>
      </c>
      <c r="BI4" s="18" t="s">
        <v>97</v>
      </c>
      <c r="BJ4" s="215" t="str">
        <f>IF(H4="---","",IF(H4="","",(VLOOKUP(H4,List1678[],2,FALSE))))</f>
        <v/>
      </c>
      <c r="BK4" s="215" t="str">
        <f>IF(I4="---","",IF(I4="","",(VLOOKUP(I4,List1678[],2,FALSE))))</f>
        <v/>
      </c>
      <c r="BL4" s="215" t="str">
        <f>IF(J4="---","",IF(J4="","",(VLOOKUP(J4,List1678[],2,FALSE))))</f>
        <v/>
      </c>
      <c r="BM4" s="215" t="str">
        <f>IF(K4="---","",IF(K4="","",(VLOOKUP(K4,List1678[],2,FALSE))))</f>
        <v/>
      </c>
      <c r="BN4" s="215" t="str">
        <f>IF(L4="---","",IF(L4="","",(VLOOKUP(L4,List1678[],2,FALSE))))</f>
        <v/>
      </c>
      <c r="BO4" s="215" t="str">
        <f>IF(M4="---","",IF(M4="","",(VLOOKUP(M4,List1678[],2,FALSE))))</f>
        <v/>
      </c>
      <c r="BP4" s="215" t="str">
        <f>IF(N4="---","",IF(N4="","",(VLOOKUP(N4,List1678[],2,FALSE))))</f>
        <v/>
      </c>
      <c r="BQ4" s="215" t="str">
        <f>IF(O4="---","",IF(O4="","",(VLOOKUP(O4,List1678[],2,FALSE))))</f>
        <v/>
      </c>
      <c r="BR4" s="215" t="str">
        <f>IF(P4="---","",IF(P4="","",(VLOOKUP(P4,List1678[],2,FALSE))))</f>
        <v/>
      </c>
      <c r="BS4" s="215" t="str">
        <f>IF(Q4="---","",IF(Q4="","",(VLOOKUP(Q4,List1678[],2,FALSE))))</f>
        <v/>
      </c>
      <c r="BT4" s="215" t="str">
        <f>IF(R4="---","",IF(R4="","",(VLOOKUP(R4,List1678[],2,FALSE))))</f>
        <v/>
      </c>
      <c r="BU4" s="18" t="s">
        <v>97</v>
      </c>
      <c r="BV4" s="215" t="str">
        <f>IF(Y4="---","",IF(Y4="","",VLOOKUP(Y4,List1678[],2,FALSE)))</f>
        <v/>
      </c>
      <c r="BW4" s="215" t="str">
        <f>IF(Z4="---","",IF(Z4="","",VLOOKUP(Z4,List1678[],2,FALSE)))</f>
        <v/>
      </c>
      <c r="BX4" s="215" t="str">
        <f>IF(AA4="---","",IF(AA4="","",VLOOKUP(AA4,List1678[],2,FALSE)))</f>
        <v/>
      </c>
      <c r="BY4" s="215" t="str">
        <f>IF(AB4="---","",IF(AB4="","",VLOOKUP(AB4,List1678[],2,FALSE)))</f>
        <v/>
      </c>
      <c r="BZ4" s="215" t="str">
        <f>IF(AC4="---","",IF(AC4="","",VLOOKUP(AC4,List1678[],2,FALSE)))</f>
        <v/>
      </c>
      <c r="CA4" s="215" t="str">
        <f>IF(AD4="---","",IF(AD4="","",VLOOKUP(AD4,List1678[],2,FALSE)))</f>
        <v/>
      </c>
      <c r="CB4" s="215" t="str">
        <f>IF(AE4="---","",IF(AE4="","",VLOOKUP(AE4,List1678[],2,FALSE)))</f>
        <v/>
      </c>
      <c r="CC4" s="215" t="str">
        <f>IF(AF4="---","",IF(AF4="","",VLOOKUP(AF4,List1678[],2,FALSE)))</f>
        <v/>
      </c>
      <c r="CD4" s="215" t="str">
        <f>IF(AG4="---","",IF(AG4="","",VLOOKUP(AG4,List1678[],2,FALSE)))</f>
        <v/>
      </c>
      <c r="CE4" s="215" t="str">
        <f>IF(AH4="---","",IF(AH4="","",VLOOKUP(AH4,List1678[],2,FALSE)))</f>
        <v/>
      </c>
      <c r="CF4" s="18" t="s">
        <v>97</v>
      </c>
      <c r="CG4" s="215" t="str">
        <f t="shared" ref="CG4:CG33" si="24">IFERROR(
    IF(H4="---", "NA",
        IF(Y4="---", "NA",
            IF(BJ4 &gt; BK4,
                IF(BV4 &gt; BJ4, 1.1, 0.1),
                IF(BV4 &gt; BJ4, 1, 0)
            )
        )
    ),
    -1
)</f>
        <v>NA</v>
      </c>
      <c r="CH4" s="215" t="str">
        <f t="shared" si="14"/>
        <v>NA</v>
      </c>
      <c r="CI4" s="215" t="str">
        <f t="shared" si="15"/>
        <v>NA</v>
      </c>
      <c r="CJ4" s="215" t="str">
        <f t="shared" si="16"/>
        <v>NA</v>
      </c>
      <c r="CK4" s="215" t="str">
        <f t="shared" si="17"/>
        <v>NA</v>
      </c>
      <c r="CL4" s="215" t="str">
        <f t="shared" si="18"/>
        <v>NA</v>
      </c>
      <c r="CM4" s="215" t="str">
        <f t="shared" si="19"/>
        <v>NA</v>
      </c>
      <c r="CN4" s="215" t="str">
        <f t="shared" si="20"/>
        <v>NA</v>
      </c>
      <c r="CO4" s="215" t="str">
        <f t="shared" si="21"/>
        <v>NA</v>
      </c>
      <c r="CP4" s="215" t="str">
        <f t="shared" si="22"/>
        <v>NA</v>
      </c>
      <c r="CQ4" s="18" t="s">
        <v>97</v>
      </c>
      <c r="CR4" s="215" t="str">
        <f>IF(AND(OR(CG4=1, CG4=1.1),BK4&gt;=BV4),"Achieved",IF(AND(OR(CG4=1, CG4=1.1),BK4&lt;BV4),"Not Achieved","NA"))</f>
        <v>NA</v>
      </c>
      <c r="CS4" s="215" t="str">
        <f t="shared" si="23"/>
        <v>NA</v>
      </c>
      <c r="CT4" s="215" t="str">
        <f t="shared" si="23"/>
        <v>NA</v>
      </c>
      <c r="CU4" s="215" t="str">
        <f t="shared" si="23"/>
        <v>NA</v>
      </c>
      <c r="CV4" s="215" t="str">
        <f t="shared" si="23"/>
        <v>NA</v>
      </c>
      <c r="CW4" s="215" t="str">
        <f t="shared" si="23"/>
        <v>NA</v>
      </c>
      <c r="CX4" s="215" t="str">
        <f t="shared" si="23"/>
        <v>NA</v>
      </c>
      <c r="CY4" s="215" t="str">
        <f t="shared" si="23"/>
        <v>NA</v>
      </c>
      <c r="CZ4" s="215" t="str">
        <f t="shared" si="23"/>
        <v>NA</v>
      </c>
      <c r="DA4" s="215" t="str">
        <f t="shared" si="23"/>
        <v>NA</v>
      </c>
      <c r="DI4" s="32"/>
      <c r="DJ4" s="32"/>
      <c r="DK4" s="32"/>
      <c r="DL4" s="32"/>
      <c r="DM4" s="32"/>
      <c r="DN4" s="32"/>
      <c r="DO4" s="32"/>
      <c r="DP4" s="32"/>
      <c r="DQ4" s="32"/>
      <c r="DR4" s="32"/>
      <c r="DS4" s="32"/>
      <c r="DT4" s="32"/>
      <c r="DU4" s="32"/>
      <c r="DV4" s="32"/>
      <c r="DW4" s="32"/>
    </row>
    <row r="5" spans="2:127" ht="13.75" customHeight="1" thickBot="1" x14ac:dyDescent="0.4">
      <c r="B5" s="373"/>
      <c r="C5" s="360" t="s">
        <v>278</v>
      </c>
      <c r="D5" s="361"/>
      <c r="E5" s="359" t="s">
        <v>100</v>
      </c>
      <c r="F5" s="197"/>
      <c r="G5" s="198"/>
      <c r="H5" s="192" t="s">
        <v>94</v>
      </c>
      <c r="I5" s="192" t="s">
        <v>94</v>
      </c>
      <c r="J5" s="15" t="s">
        <v>94</v>
      </c>
      <c r="K5" s="15" t="s">
        <v>94</v>
      </c>
      <c r="L5" s="15" t="s">
        <v>94</v>
      </c>
      <c r="M5" s="15" t="s">
        <v>94</v>
      </c>
      <c r="N5" s="15" t="s">
        <v>94</v>
      </c>
      <c r="O5" s="15" t="s">
        <v>94</v>
      </c>
      <c r="P5" s="15" t="s">
        <v>94</v>
      </c>
      <c r="Q5" s="376" t="s">
        <v>94</v>
      </c>
      <c r="R5" s="379" t="s">
        <v>94</v>
      </c>
      <c r="Y5" s="15" t="s">
        <v>94</v>
      </c>
      <c r="Z5" s="15" t="s">
        <v>94</v>
      </c>
      <c r="AA5" s="15" t="s">
        <v>94</v>
      </c>
      <c r="AB5" s="15" t="s">
        <v>94</v>
      </c>
      <c r="AC5" s="192" t="s">
        <v>94</v>
      </c>
      <c r="AD5" s="15" t="s">
        <v>94</v>
      </c>
      <c r="AE5" s="15" t="s">
        <v>94</v>
      </c>
      <c r="AF5" s="15" t="s">
        <v>94</v>
      </c>
      <c r="AG5" s="15" t="s">
        <v>94</v>
      </c>
      <c r="AH5" s="20" t="s">
        <v>94</v>
      </c>
      <c r="AK5" s="16" t="str">
        <f t="shared" si="0"/>
        <v/>
      </c>
      <c r="AL5" s="16" t="str">
        <f t="shared" si="1"/>
        <v/>
      </c>
      <c r="AM5" s="16" t="str">
        <f t="shared" si="2"/>
        <v/>
      </c>
      <c r="AN5" s="16" t="str">
        <f t="shared" si="3"/>
        <v/>
      </c>
      <c r="AO5" s="16" t="str">
        <f t="shared" si="4"/>
        <v/>
      </c>
      <c r="AP5" s="16" t="str">
        <f t="shared" si="5"/>
        <v/>
      </c>
      <c r="AQ5" s="16" t="str">
        <f t="shared" si="6"/>
        <v/>
      </c>
      <c r="AR5" s="16" t="str">
        <f t="shared" si="7"/>
        <v/>
      </c>
      <c r="AS5" s="16" t="str">
        <f t="shared" si="8"/>
        <v/>
      </c>
      <c r="AT5" s="16" t="str">
        <f t="shared" si="9"/>
        <v/>
      </c>
      <c r="AV5" s="17"/>
      <c r="AW5" s="18" t="s">
        <v>101</v>
      </c>
      <c r="AX5" s="215" t="str">
        <f t="shared" si="10"/>
        <v>---</v>
      </c>
      <c r="AY5" s="215" t="e">
        <f>VALUE(IF(AX5="---","",VLOOKUP(AX5,List1678[],2,FALSE)))</f>
        <v>#VALUE!</v>
      </c>
      <c r="AZ5" s="215" t="str">
        <f t="shared" si="11"/>
        <v>---</v>
      </c>
      <c r="BA5" s="215" t="e">
        <f>VALUE(IF(AZ5="---","",VLOOKUP(AZ5,List1678[],2,FALSE)))</f>
        <v>#VALUE!</v>
      </c>
      <c r="BB5" s="215" t="str">
        <f t="shared" si="12"/>
        <v>---</v>
      </c>
      <c r="BC5" s="215" t="str">
        <f t="shared" si="13"/>
        <v>---</v>
      </c>
      <c r="BE5" s="22" t="s">
        <v>102</v>
      </c>
      <c r="BF5" s="1">
        <v>0.5</v>
      </c>
      <c r="BI5" s="18" t="s">
        <v>101</v>
      </c>
      <c r="BJ5" s="215" t="str">
        <f>IF(H5="---","",IF(H5="","",(VLOOKUP(H5,List1678[],2,FALSE))))</f>
        <v/>
      </c>
      <c r="BK5" s="215" t="str">
        <f>IF(I5="---","",IF(I5="","",(VLOOKUP(I5,List1678[],2,FALSE))))</f>
        <v/>
      </c>
      <c r="BL5" s="215" t="str">
        <f>IF(J5="---","",IF(J5="","",(VLOOKUP(J5,List1678[],2,FALSE))))</f>
        <v/>
      </c>
      <c r="BM5" s="215" t="str">
        <f>IF(K5="---","",IF(K5="","",(VLOOKUP(K5,List1678[],2,FALSE))))</f>
        <v/>
      </c>
      <c r="BN5" s="215" t="str">
        <f>IF(L5="---","",IF(L5="","",(VLOOKUP(L5,List1678[],2,FALSE))))</f>
        <v/>
      </c>
      <c r="BO5" s="215" t="str">
        <f>IF(M5="---","",IF(M5="","",(VLOOKUP(M5,List1678[],2,FALSE))))</f>
        <v/>
      </c>
      <c r="BP5" s="215" t="str">
        <f>IF(N5="---","",IF(N5="","",(VLOOKUP(N5,List1678[],2,FALSE))))</f>
        <v/>
      </c>
      <c r="BQ5" s="215" t="str">
        <f>IF(O5="---","",IF(O5="","",(VLOOKUP(O5,List1678[],2,FALSE))))</f>
        <v/>
      </c>
      <c r="BR5" s="215" t="str">
        <f>IF(P5="---","",IF(P5="","",(VLOOKUP(P5,List1678[],2,FALSE))))</f>
        <v/>
      </c>
      <c r="BS5" s="215" t="str">
        <f>IF(Q5="---","",IF(Q5="","",(VLOOKUP(Q5,List1678[],2,FALSE))))</f>
        <v/>
      </c>
      <c r="BT5" s="215" t="str">
        <f>IF(R5="---","",IF(R5="","",(VLOOKUP(R5,List1678[],2,FALSE))))</f>
        <v/>
      </c>
      <c r="BU5" s="18" t="s">
        <v>101</v>
      </c>
      <c r="BV5" s="215" t="str">
        <f>IF(Y5="---","",IF(Y5="","",VLOOKUP(Y5,List1678[],2,FALSE)))</f>
        <v/>
      </c>
      <c r="BW5" s="215" t="str">
        <f>IF(Z5="---","",IF(Z5="","",VLOOKUP(Z5,List1678[],2,FALSE)))</f>
        <v/>
      </c>
      <c r="BX5" s="215" t="str">
        <f>IF(AA5="---","",IF(AA5="","",VLOOKUP(AA5,List1678[],2,FALSE)))</f>
        <v/>
      </c>
      <c r="BY5" s="215" t="str">
        <f>IF(AB5="---","",IF(AB5="","",VLOOKUP(AB5,List1678[],2,FALSE)))</f>
        <v/>
      </c>
      <c r="BZ5" s="215" t="str">
        <f>IF(AC5="---","",IF(AC5="","",VLOOKUP(AC5,List1678[],2,FALSE)))</f>
        <v/>
      </c>
      <c r="CA5" s="215" t="str">
        <f>IF(AD5="---","",IF(AD5="","",VLOOKUP(AD5,List1678[],2,FALSE)))</f>
        <v/>
      </c>
      <c r="CB5" s="215" t="str">
        <f>IF(AE5="---","",IF(AE5="","",VLOOKUP(AE5,List1678[],2,FALSE)))</f>
        <v/>
      </c>
      <c r="CC5" s="215" t="str">
        <f>IF(AF5="---","",IF(AF5="","",VLOOKUP(AF5,List1678[],2,FALSE)))</f>
        <v/>
      </c>
      <c r="CD5" s="215" t="str">
        <f>IF(AG5="---","",IF(AG5="","",VLOOKUP(AG5,List1678[],2,FALSE)))</f>
        <v/>
      </c>
      <c r="CE5" s="215" t="str">
        <f>IF(AH5="---","",IF(AH5="","",VLOOKUP(AH5,List1678[],2,FALSE)))</f>
        <v/>
      </c>
      <c r="CF5" s="18" t="s">
        <v>101</v>
      </c>
      <c r="CG5" s="215" t="str">
        <f t="shared" si="24"/>
        <v>NA</v>
      </c>
      <c r="CH5" s="215" t="str">
        <f t="shared" si="14"/>
        <v>NA</v>
      </c>
      <c r="CI5" s="215" t="str">
        <f t="shared" si="15"/>
        <v>NA</v>
      </c>
      <c r="CJ5" s="215" t="str">
        <f t="shared" si="16"/>
        <v>NA</v>
      </c>
      <c r="CK5" s="215" t="str">
        <f t="shared" si="17"/>
        <v>NA</v>
      </c>
      <c r="CL5" s="215" t="str">
        <f t="shared" si="18"/>
        <v>NA</v>
      </c>
      <c r="CM5" s="215" t="str">
        <f t="shared" si="19"/>
        <v>NA</v>
      </c>
      <c r="CN5" s="215" t="str">
        <f t="shared" si="20"/>
        <v>NA</v>
      </c>
      <c r="CO5" s="215" t="str">
        <f t="shared" si="21"/>
        <v>NA</v>
      </c>
      <c r="CP5" s="215" t="str">
        <f t="shared" si="22"/>
        <v>NA</v>
      </c>
      <c r="CQ5" s="18" t="s">
        <v>101</v>
      </c>
      <c r="CR5" s="215" t="str">
        <f t="shared" ref="CR5:DA29" si="25">IF(AND(OR(CG5=1, CG5=1.1),BK5&gt;=BV5),"Achieved",IF(AND(OR(CG5=1, CG5=1.1),BK5&lt;BV5),"Not Achieved","NA"))</f>
        <v>NA</v>
      </c>
      <c r="CS5" s="215" t="str">
        <f t="shared" si="23"/>
        <v>NA</v>
      </c>
      <c r="CT5" s="215" t="str">
        <f t="shared" si="23"/>
        <v>NA</v>
      </c>
      <c r="CU5" s="215" t="str">
        <f t="shared" si="23"/>
        <v>NA</v>
      </c>
      <c r="CV5" s="215" t="str">
        <f t="shared" si="23"/>
        <v>NA</v>
      </c>
      <c r="CW5" s="215" t="str">
        <f t="shared" si="23"/>
        <v>NA</v>
      </c>
      <c r="CX5" s="215" t="str">
        <f t="shared" si="23"/>
        <v>NA</v>
      </c>
      <c r="CY5" s="215" t="str">
        <f t="shared" si="23"/>
        <v>NA</v>
      </c>
      <c r="CZ5" s="215" t="str">
        <f t="shared" si="23"/>
        <v>NA</v>
      </c>
      <c r="DA5" s="215" t="str">
        <f t="shared" si="23"/>
        <v>NA</v>
      </c>
      <c r="DI5" s="32"/>
      <c r="DJ5" s="32"/>
      <c r="DK5" s="32"/>
      <c r="DL5" s="32"/>
      <c r="DM5" s="32"/>
      <c r="DN5" s="32"/>
      <c r="DO5" s="32"/>
      <c r="DP5" s="32"/>
      <c r="DQ5" s="32"/>
      <c r="DR5" s="32"/>
      <c r="DS5" s="32"/>
      <c r="DT5" s="32"/>
      <c r="DU5" s="32"/>
      <c r="DV5" s="32"/>
      <c r="DW5" s="32"/>
    </row>
    <row r="6" spans="2:127" ht="13.75" customHeight="1" thickBot="1" x14ac:dyDescent="0.4">
      <c r="B6" s="373"/>
      <c r="C6" s="364"/>
      <c r="D6" s="365"/>
      <c r="E6" s="359" t="s">
        <v>103</v>
      </c>
      <c r="F6" s="197"/>
      <c r="G6" s="198"/>
      <c r="H6" s="192" t="s">
        <v>94</v>
      </c>
      <c r="I6" s="192" t="s">
        <v>94</v>
      </c>
      <c r="J6" s="15" t="s">
        <v>94</v>
      </c>
      <c r="K6" s="15" t="s">
        <v>94</v>
      </c>
      <c r="L6" s="15" t="s">
        <v>94</v>
      </c>
      <c r="M6" s="15" t="s">
        <v>94</v>
      </c>
      <c r="N6" s="15" t="s">
        <v>94</v>
      </c>
      <c r="O6" s="15" t="s">
        <v>94</v>
      </c>
      <c r="P6" s="15" t="s">
        <v>94</v>
      </c>
      <c r="Q6" s="376" t="s">
        <v>94</v>
      </c>
      <c r="R6" s="379" t="s">
        <v>94</v>
      </c>
      <c r="Y6" s="15" t="s">
        <v>94</v>
      </c>
      <c r="Z6" s="15" t="s">
        <v>94</v>
      </c>
      <c r="AA6" s="15" t="s">
        <v>94</v>
      </c>
      <c r="AB6" s="15" t="s">
        <v>94</v>
      </c>
      <c r="AC6" s="192" t="s">
        <v>94</v>
      </c>
      <c r="AD6" s="15" t="s">
        <v>94</v>
      </c>
      <c r="AE6" s="15" t="s">
        <v>94</v>
      </c>
      <c r="AF6" s="15" t="s">
        <v>94</v>
      </c>
      <c r="AG6" s="15" t="s">
        <v>94</v>
      </c>
      <c r="AH6" s="20" t="s">
        <v>94</v>
      </c>
      <c r="AK6" s="16" t="str">
        <f t="shared" si="0"/>
        <v/>
      </c>
      <c r="AL6" s="16" t="str">
        <f t="shared" si="1"/>
        <v/>
      </c>
      <c r="AM6" s="16" t="str">
        <f t="shared" si="2"/>
        <v/>
      </c>
      <c r="AN6" s="16" t="str">
        <f t="shared" si="3"/>
        <v/>
      </c>
      <c r="AO6" s="16" t="str">
        <f t="shared" si="4"/>
        <v/>
      </c>
      <c r="AP6" s="16" t="str">
        <f t="shared" si="5"/>
        <v/>
      </c>
      <c r="AQ6" s="16" t="str">
        <f t="shared" si="6"/>
        <v/>
      </c>
      <c r="AR6" s="16" t="str">
        <f t="shared" si="7"/>
        <v/>
      </c>
      <c r="AS6" s="16" t="str">
        <f t="shared" si="8"/>
        <v/>
      </c>
      <c r="AT6" s="16" t="str">
        <f t="shared" si="9"/>
        <v/>
      </c>
      <c r="AV6" s="17"/>
      <c r="AW6" s="18" t="s">
        <v>104</v>
      </c>
      <c r="AX6" s="215" t="str">
        <f t="shared" si="10"/>
        <v>---</v>
      </c>
      <c r="AY6" s="215" t="e">
        <f>VALUE(IF(AX6="---","",VLOOKUP(AX6,List1678[],2,FALSE)))</f>
        <v>#VALUE!</v>
      </c>
      <c r="AZ6" s="215" t="str">
        <f t="shared" si="11"/>
        <v>---</v>
      </c>
      <c r="BA6" s="215" t="e">
        <f>VALUE(IF(AZ6="---","",VLOOKUP(AZ6,List1678[],2,FALSE)))</f>
        <v>#VALUE!</v>
      </c>
      <c r="BB6" s="215" t="str">
        <f t="shared" si="12"/>
        <v>---</v>
      </c>
      <c r="BC6" s="215" t="str">
        <f t="shared" si="13"/>
        <v>---</v>
      </c>
      <c r="BE6" s="23" t="s">
        <v>105</v>
      </c>
      <c r="BF6" s="1">
        <v>0</v>
      </c>
      <c r="BI6" s="18" t="s">
        <v>104</v>
      </c>
      <c r="BJ6" s="215" t="str">
        <f>IF(H6="---","",IF(H6="","",(VLOOKUP(H6,List1678[],2,FALSE))))</f>
        <v/>
      </c>
      <c r="BK6" s="215" t="str">
        <f>IF(I6="---","",IF(I6="","",(VLOOKUP(I6,List1678[],2,FALSE))))</f>
        <v/>
      </c>
      <c r="BL6" s="215" t="str">
        <f>IF(J6="---","",IF(J6="","",(VLOOKUP(J6,List1678[],2,FALSE))))</f>
        <v/>
      </c>
      <c r="BM6" s="215" t="str">
        <f>IF(K6="---","",IF(K6="","",(VLOOKUP(K6,List1678[],2,FALSE))))</f>
        <v/>
      </c>
      <c r="BN6" s="215" t="str">
        <f>IF(L6="---","",IF(L6="","",(VLOOKUP(L6,List1678[],2,FALSE))))</f>
        <v/>
      </c>
      <c r="BO6" s="215" t="str">
        <f>IF(M6="---","",IF(M6="","",(VLOOKUP(M6,List1678[],2,FALSE))))</f>
        <v/>
      </c>
      <c r="BP6" s="215" t="str">
        <f>IF(N6="---","",IF(N6="","",(VLOOKUP(N6,List1678[],2,FALSE))))</f>
        <v/>
      </c>
      <c r="BQ6" s="215" t="str">
        <f>IF(O6="---","",IF(O6="","",(VLOOKUP(O6,List1678[],2,FALSE))))</f>
        <v/>
      </c>
      <c r="BR6" s="215" t="str">
        <f>IF(P6="---","",IF(P6="","",(VLOOKUP(P6,List1678[],2,FALSE))))</f>
        <v/>
      </c>
      <c r="BS6" s="215" t="str">
        <f>IF(Q6="---","",IF(Q6="","",(VLOOKUP(Q6,List1678[],2,FALSE))))</f>
        <v/>
      </c>
      <c r="BT6" s="215" t="str">
        <f>IF(R6="---","",IF(R6="","",(VLOOKUP(R6,List1678[],2,FALSE))))</f>
        <v/>
      </c>
      <c r="BU6" s="18" t="s">
        <v>104</v>
      </c>
      <c r="BV6" s="215" t="str">
        <f>IF(Y6="---","",IF(Y6="","",VLOOKUP(Y6,List1678[],2,FALSE)))</f>
        <v/>
      </c>
      <c r="BW6" s="215" t="str">
        <f>IF(Z6="---","",IF(Z6="","",VLOOKUP(Z6,List1678[],2,FALSE)))</f>
        <v/>
      </c>
      <c r="BX6" s="215" t="str">
        <f>IF(AA6="---","",IF(AA6="","",VLOOKUP(AA6,List1678[],2,FALSE)))</f>
        <v/>
      </c>
      <c r="BY6" s="215" t="str">
        <f>IF(AB6="---","",IF(AB6="","",VLOOKUP(AB6,List1678[],2,FALSE)))</f>
        <v/>
      </c>
      <c r="BZ6" s="215" t="str">
        <f>IF(AC6="---","",IF(AC6="","",VLOOKUP(AC6,List1678[],2,FALSE)))</f>
        <v/>
      </c>
      <c r="CA6" s="215" t="str">
        <f>IF(AD6="---","",IF(AD6="","",VLOOKUP(AD6,List1678[],2,FALSE)))</f>
        <v/>
      </c>
      <c r="CB6" s="215" t="str">
        <f>IF(AE6="---","",IF(AE6="","",VLOOKUP(AE6,List1678[],2,FALSE)))</f>
        <v/>
      </c>
      <c r="CC6" s="215" t="str">
        <f>IF(AF6="---","",IF(AF6="","",VLOOKUP(AF6,List1678[],2,FALSE)))</f>
        <v/>
      </c>
      <c r="CD6" s="215" t="str">
        <f>IF(AG6="---","",IF(AG6="","",VLOOKUP(AG6,List1678[],2,FALSE)))</f>
        <v/>
      </c>
      <c r="CE6" s="215" t="str">
        <f>IF(AH6="---","",IF(AH6="","",VLOOKUP(AH6,List1678[],2,FALSE)))</f>
        <v/>
      </c>
      <c r="CF6" s="18" t="s">
        <v>104</v>
      </c>
      <c r="CG6" s="215" t="str">
        <f t="shared" si="24"/>
        <v>NA</v>
      </c>
      <c r="CH6" s="215" t="str">
        <f t="shared" si="14"/>
        <v>NA</v>
      </c>
      <c r="CI6" s="215" t="str">
        <f t="shared" si="15"/>
        <v>NA</v>
      </c>
      <c r="CJ6" s="215" t="str">
        <f t="shared" si="16"/>
        <v>NA</v>
      </c>
      <c r="CK6" s="215" t="str">
        <f t="shared" si="17"/>
        <v>NA</v>
      </c>
      <c r="CL6" s="215" t="str">
        <f t="shared" si="18"/>
        <v>NA</v>
      </c>
      <c r="CM6" s="215" t="str">
        <f t="shared" si="19"/>
        <v>NA</v>
      </c>
      <c r="CN6" s="215" t="str">
        <f t="shared" si="20"/>
        <v>NA</v>
      </c>
      <c r="CO6" s="215" t="str">
        <f t="shared" si="21"/>
        <v>NA</v>
      </c>
      <c r="CP6" s="215" t="str">
        <f t="shared" si="22"/>
        <v>NA</v>
      </c>
      <c r="CQ6" s="18" t="s">
        <v>104</v>
      </c>
      <c r="CR6" s="215" t="str">
        <f t="shared" si="25"/>
        <v>NA</v>
      </c>
      <c r="CS6" s="215" t="str">
        <f t="shared" si="23"/>
        <v>NA</v>
      </c>
      <c r="CT6" s="215" t="str">
        <f t="shared" si="23"/>
        <v>NA</v>
      </c>
      <c r="CU6" s="215" t="str">
        <f t="shared" si="23"/>
        <v>NA</v>
      </c>
      <c r="CV6" s="215" t="str">
        <f t="shared" si="23"/>
        <v>NA</v>
      </c>
      <c r="CW6" s="215" t="str">
        <f t="shared" si="23"/>
        <v>NA</v>
      </c>
      <c r="CX6" s="215" t="str">
        <f t="shared" si="23"/>
        <v>NA</v>
      </c>
      <c r="CY6" s="215" t="str">
        <f t="shared" si="23"/>
        <v>NA</v>
      </c>
      <c r="CZ6" s="215" t="str">
        <f t="shared" si="23"/>
        <v>NA</v>
      </c>
      <c r="DA6" s="215" t="str">
        <f t="shared" si="23"/>
        <v>NA</v>
      </c>
      <c r="DI6" s="32"/>
      <c r="DJ6" s="32"/>
      <c r="DK6" s="32"/>
      <c r="DL6" s="32"/>
      <c r="DM6" s="32"/>
      <c r="DN6" s="32"/>
      <c r="DO6" s="32"/>
      <c r="DP6" s="32"/>
      <c r="DQ6" s="32"/>
      <c r="DR6" s="32"/>
      <c r="DS6" s="32"/>
      <c r="DT6" s="32"/>
      <c r="DU6" s="32"/>
      <c r="DV6" s="32"/>
      <c r="DW6" s="32"/>
    </row>
    <row r="7" spans="2:127" ht="13.75" customHeight="1" thickBot="1" x14ac:dyDescent="0.4">
      <c r="B7" s="373"/>
      <c r="C7" s="364"/>
      <c r="D7" s="365"/>
      <c r="E7" s="359" t="s">
        <v>279</v>
      </c>
      <c r="F7" s="197"/>
      <c r="G7" s="198"/>
      <c r="H7" s="192" t="s">
        <v>94</v>
      </c>
      <c r="I7" s="192" t="s">
        <v>94</v>
      </c>
      <c r="J7" s="15" t="s">
        <v>94</v>
      </c>
      <c r="K7" s="15" t="s">
        <v>94</v>
      </c>
      <c r="L7" s="15" t="s">
        <v>94</v>
      </c>
      <c r="M7" s="15" t="s">
        <v>94</v>
      </c>
      <c r="N7" s="15" t="s">
        <v>94</v>
      </c>
      <c r="O7" s="15" t="s">
        <v>94</v>
      </c>
      <c r="P7" s="15" t="s">
        <v>94</v>
      </c>
      <c r="Q7" s="376" t="s">
        <v>94</v>
      </c>
      <c r="R7" s="379" t="s">
        <v>94</v>
      </c>
      <c r="Y7" s="15" t="s">
        <v>94</v>
      </c>
      <c r="Z7" s="15" t="s">
        <v>94</v>
      </c>
      <c r="AA7" s="15" t="s">
        <v>94</v>
      </c>
      <c r="AB7" s="15" t="s">
        <v>94</v>
      </c>
      <c r="AC7" s="192" t="s">
        <v>94</v>
      </c>
      <c r="AD7" s="15" t="s">
        <v>94</v>
      </c>
      <c r="AE7" s="15" t="s">
        <v>94</v>
      </c>
      <c r="AF7" s="15" t="s">
        <v>94</v>
      </c>
      <c r="AG7" s="15" t="s">
        <v>94</v>
      </c>
      <c r="AH7" s="20" t="s">
        <v>94</v>
      </c>
      <c r="AK7" s="16" t="str">
        <f t="shared" si="0"/>
        <v/>
      </c>
      <c r="AL7" s="16" t="str">
        <f t="shared" si="1"/>
        <v/>
      </c>
      <c r="AM7" s="16" t="str">
        <f t="shared" si="2"/>
        <v/>
      </c>
      <c r="AN7" s="16" t="str">
        <f t="shared" si="3"/>
        <v/>
      </c>
      <c r="AO7" s="16" t="str">
        <f t="shared" si="4"/>
        <v/>
      </c>
      <c r="AP7" s="16" t="str">
        <f t="shared" si="5"/>
        <v/>
      </c>
      <c r="AQ7" s="16" t="str">
        <f t="shared" si="6"/>
        <v/>
      </c>
      <c r="AR7" s="16" t="str">
        <f t="shared" si="7"/>
        <v/>
      </c>
      <c r="AS7" s="16" t="str">
        <f t="shared" si="8"/>
        <v/>
      </c>
      <c r="AT7" s="16" t="str">
        <f t="shared" si="9"/>
        <v/>
      </c>
      <c r="AV7" s="17"/>
      <c r="AW7" s="18" t="s">
        <v>107</v>
      </c>
      <c r="AX7" s="215" t="str">
        <f t="shared" si="10"/>
        <v>---</v>
      </c>
      <c r="AY7" s="215" t="e">
        <f>VALUE(IF(AX7="---","",VLOOKUP(AX7,List1678[],2,FALSE)))</f>
        <v>#VALUE!</v>
      </c>
      <c r="AZ7" s="215" t="str">
        <f t="shared" si="11"/>
        <v>---</v>
      </c>
      <c r="BA7" s="215" t="e">
        <f>VALUE(IF(AZ7="---","",VLOOKUP(AZ7,List1678[],2,FALSE)))</f>
        <v>#VALUE!</v>
      </c>
      <c r="BB7" s="215" t="str">
        <f t="shared" si="12"/>
        <v>---</v>
      </c>
      <c r="BC7" s="215" t="str">
        <f t="shared" si="13"/>
        <v>---</v>
      </c>
      <c r="BI7" s="18" t="s">
        <v>107</v>
      </c>
      <c r="BJ7" s="215" t="str">
        <f>IF(H7="---","",IF(H7="","",(VLOOKUP(H7,List1678[],2,FALSE))))</f>
        <v/>
      </c>
      <c r="BK7" s="215" t="str">
        <f>IF(I7="---","",IF(I7="","",(VLOOKUP(I7,List1678[],2,FALSE))))</f>
        <v/>
      </c>
      <c r="BL7" s="215" t="str">
        <f>IF(J7="---","",IF(J7="","",(VLOOKUP(J7,List1678[],2,FALSE))))</f>
        <v/>
      </c>
      <c r="BM7" s="215" t="str">
        <f>IF(K7="---","",IF(K7="","",(VLOOKUP(K7,List1678[],2,FALSE))))</f>
        <v/>
      </c>
      <c r="BN7" s="215" t="str">
        <f>IF(L7="---","",IF(L7="","",(VLOOKUP(L7,List1678[],2,FALSE))))</f>
        <v/>
      </c>
      <c r="BO7" s="215" t="str">
        <f>IF(M7="---","",IF(M7="","",(VLOOKUP(M7,List1678[],2,FALSE))))</f>
        <v/>
      </c>
      <c r="BP7" s="215" t="str">
        <f>IF(N7="---","",IF(N7="","",(VLOOKUP(N7,List1678[],2,FALSE))))</f>
        <v/>
      </c>
      <c r="BQ7" s="215" t="str">
        <f>IF(O7="---","",IF(O7="","",(VLOOKUP(O7,List1678[],2,FALSE))))</f>
        <v/>
      </c>
      <c r="BR7" s="215" t="str">
        <f>IF(P7="---","",IF(P7="","",(VLOOKUP(P7,List1678[],2,FALSE))))</f>
        <v/>
      </c>
      <c r="BS7" s="215" t="str">
        <f>IF(Q7="---","",IF(Q7="","",(VLOOKUP(Q7,List1678[],2,FALSE))))</f>
        <v/>
      </c>
      <c r="BT7" s="215" t="str">
        <f>IF(R7="---","",IF(R7="","",(VLOOKUP(R7,List1678[],2,FALSE))))</f>
        <v/>
      </c>
      <c r="BU7" s="18" t="s">
        <v>107</v>
      </c>
      <c r="BV7" s="215" t="str">
        <f>IF(Y7="---","",IF(Y7="","",VLOOKUP(Y7,List1678[],2,FALSE)))</f>
        <v/>
      </c>
      <c r="BW7" s="215" t="str">
        <f>IF(Z7="---","",IF(Z7="","",VLOOKUP(Z7,List1678[],2,FALSE)))</f>
        <v/>
      </c>
      <c r="BX7" s="215" t="str">
        <f>IF(AA7="---","",IF(AA7="","",VLOOKUP(AA7,List1678[],2,FALSE)))</f>
        <v/>
      </c>
      <c r="BY7" s="215" t="str">
        <f>IF(AB7="---","",IF(AB7="","",VLOOKUP(AB7,List1678[],2,FALSE)))</f>
        <v/>
      </c>
      <c r="BZ7" s="215" t="str">
        <f>IF(AC7="---","",IF(AC7="","",VLOOKUP(AC7,List1678[],2,FALSE)))</f>
        <v/>
      </c>
      <c r="CA7" s="215" t="str">
        <f>IF(AD7="---","",IF(AD7="","",VLOOKUP(AD7,List1678[],2,FALSE)))</f>
        <v/>
      </c>
      <c r="CB7" s="215" t="str">
        <f>IF(AE7="---","",IF(AE7="","",VLOOKUP(AE7,List1678[],2,FALSE)))</f>
        <v/>
      </c>
      <c r="CC7" s="215" t="str">
        <f>IF(AF7="---","",IF(AF7="","",VLOOKUP(AF7,List1678[],2,FALSE)))</f>
        <v/>
      </c>
      <c r="CD7" s="215" t="str">
        <f>IF(AG7="---","",IF(AG7="","",VLOOKUP(AG7,List1678[],2,FALSE)))</f>
        <v/>
      </c>
      <c r="CE7" s="215" t="str">
        <f>IF(AH7="---","",IF(AH7="","",VLOOKUP(AH7,List1678[],2,FALSE)))</f>
        <v/>
      </c>
      <c r="CF7" s="18" t="s">
        <v>107</v>
      </c>
      <c r="CG7" s="215" t="str">
        <f t="shared" si="24"/>
        <v>NA</v>
      </c>
      <c r="CH7" s="215" t="str">
        <f t="shared" si="14"/>
        <v>NA</v>
      </c>
      <c r="CI7" s="215" t="str">
        <f t="shared" si="15"/>
        <v>NA</v>
      </c>
      <c r="CJ7" s="215" t="str">
        <f t="shared" si="16"/>
        <v>NA</v>
      </c>
      <c r="CK7" s="215" t="str">
        <f t="shared" si="17"/>
        <v>NA</v>
      </c>
      <c r="CL7" s="215" t="str">
        <f t="shared" si="18"/>
        <v>NA</v>
      </c>
      <c r="CM7" s="215" t="str">
        <f t="shared" si="19"/>
        <v>NA</v>
      </c>
      <c r="CN7" s="215" t="str">
        <f t="shared" si="20"/>
        <v>NA</v>
      </c>
      <c r="CO7" s="215" t="str">
        <f t="shared" si="21"/>
        <v>NA</v>
      </c>
      <c r="CP7" s="215" t="str">
        <f t="shared" si="22"/>
        <v>NA</v>
      </c>
      <c r="CQ7" s="18" t="s">
        <v>107</v>
      </c>
      <c r="CR7" s="215" t="str">
        <f t="shared" si="25"/>
        <v>NA</v>
      </c>
      <c r="CS7" s="215" t="str">
        <f t="shared" si="23"/>
        <v>NA</v>
      </c>
      <c r="CT7" s="215" t="str">
        <f t="shared" si="23"/>
        <v>NA</v>
      </c>
      <c r="CU7" s="215" t="str">
        <f t="shared" si="23"/>
        <v>NA</v>
      </c>
      <c r="CV7" s="215" t="str">
        <f t="shared" si="23"/>
        <v>NA</v>
      </c>
      <c r="CW7" s="215" t="str">
        <f t="shared" si="23"/>
        <v>NA</v>
      </c>
      <c r="CX7" s="215" t="str">
        <f t="shared" si="23"/>
        <v>NA</v>
      </c>
      <c r="CY7" s="215" t="str">
        <f t="shared" si="23"/>
        <v>NA</v>
      </c>
      <c r="CZ7" s="215" t="str">
        <f t="shared" si="23"/>
        <v>NA</v>
      </c>
      <c r="DA7" s="215" t="str">
        <f t="shared" si="23"/>
        <v>NA</v>
      </c>
      <c r="DI7" s="32"/>
      <c r="DJ7" s="32"/>
      <c r="DK7" s="32"/>
      <c r="DL7" s="32"/>
      <c r="DM7" s="32"/>
      <c r="DN7" s="32"/>
      <c r="DO7" s="32"/>
      <c r="DP7" s="32"/>
      <c r="DQ7" s="32"/>
      <c r="DR7" s="32"/>
      <c r="DS7" s="32"/>
      <c r="DT7" s="32"/>
      <c r="DU7" s="32"/>
      <c r="DV7" s="32"/>
      <c r="DW7" s="32"/>
    </row>
    <row r="8" spans="2:127" ht="13.75" customHeight="1" thickBot="1" x14ac:dyDescent="0.4">
      <c r="B8" s="373"/>
      <c r="C8" s="362"/>
      <c r="D8" s="363"/>
      <c r="E8" s="359" t="s">
        <v>108</v>
      </c>
      <c r="F8" s="197"/>
      <c r="G8" s="198"/>
      <c r="H8" s="192" t="s">
        <v>94</v>
      </c>
      <c r="I8" s="192" t="s">
        <v>94</v>
      </c>
      <c r="J8" s="15" t="s">
        <v>94</v>
      </c>
      <c r="K8" s="15" t="s">
        <v>94</v>
      </c>
      <c r="L8" s="15" t="s">
        <v>94</v>
      </c>
      <c r="M8" s="15" t="s">
        <v>94</v>
      </c>
      <c r="N8" s="15" t="s">
        <v>94</v>
      </c>
      <c r="O8" s="15" t="s">
        <v>94</v>
      </c>
      <c r="P8" s="15" t="s">
        <v>94</v>
      </c>
      <c r="Q8" s="376" t="s">
        <v>94</v>
      </c>
      <c r="R8" s="379" t="s">
        <v>94</v>
      </c>
      <c r="Y8" s="15" t="s">
        <v>94</v>
      </c>
      <c r="Z8" s="15" t="s">
        <v>94</v>
      </c>
      <c r="AA8" s="15" t="s">
        <v>94</v>
      </c>
      <c r="AB8" s="15" t="s">
        <v>94</v>
      </c>
      <c r="AC8" s="192" t="s">
        <v>94</v>
      </c>
      <c r="AD8" s="15" t="s">
        <v>94</v>
      </c>
      <c r="AE8" s="15" t="s">
        <v>94</v>
      </c>
      <c r="AF8" s="15" t="s">
        <v>94</v>
      </c>
      <c r="AG8" s="15" t="s">
        <v>94</v>
      </c>
      <c r="AH8" s="20" t="s">
        <v>94</v>
      </c>
      <c r="AK8" s="16" t="str">
        <f t="shared" si="0"/>
        <v/>
      </c>
      <c r="AL8" s="16" t="str">
        <f t="shared" si="1"/>
        <v/>
      </c>
      <c r="AM8" s="16" t="str">
        <f t="shared" si="2"/>
        <v/>
      </c>
      <c r="AN8" s="16" t="str">
        <f t="shared" si="3"/>
        <v/>
      </c>
      <c r="AO8" s="16" t="str">
        <f t="shared" si="4"/>
        <v/>
      </c>
      <c r="AP8" s="16" t="str">
        <f t="shared" si="5"/>
        <v/>
      </c>
      <c r="AQ8" s="16" t="str">
        <f t="shared" si="6"/>
        <v/>
      </c>
      <c r="AR8" s="16" t="str">
        <f t="shared" si="7"/>
        <v/>
      </c>
      <c r="AS8" s="16" t="str">
        <f t="shared" si="8"/>
        <v/>
      </c>
      <c r="AT8" s="16" t="str">
        <f t="shared" si="9"/>
        <v/>
      </c>
      <c r="AV8" s="17"/>
      <c r="AW8" s="18" t="s">
        <v>109</v>
      </c>
      <c r="AX8" s="215" t="str">
        <f t="shared" si="10"/>
        <v>---</v>
      </c>
      <c r="AY8" s="215" t="e">
        <f>VALUE(IF(AX8="---","",VLOOKUP(AX8,List1678[],2,FALSE)))</f>
        <v>#VALUE!</v>
      </c>
      <c r="AZ8" s="215" t="str">
        <f t="shared" si="11"/>
        <v>---</v>
      </c>
      <c r="BA8" s="215" t="e">
        <f>VALUE(IF(AZ8="---","",VLOOKUP(AZ8,List1678[],2,FALSE)))</f>
        <v>#VALUE!</v>
      </c>
      <c r="BB8" s="215" t="str">
        <f t="shared" si="12"/>
        <v>---</v>
      </c>
      <c r="BC8" s="215" t="str">
        <f t="shared" si="13"/>
        <v>---</v>
      </c>
      <c r="BI8" s="18" t="s">
        <v>109</v>
      </c>
      <c r="BJ8" s="215" t="str">
        <f>IF(H8="---","",IF(H8="","",(VLOOKUP(H8,List1678[],2,FALSE))))</f>
        <v/>
      </c>
      <c r="BK8" s="215" t="str">
        <f>IF(I8="---","",IF(I8="","",(VLOOKUP(I8,List1678[],2,FALSE))))</f>
        <v/>
      </c>
      <c r="BL8" s="215" t="str">
        <f>IF(J8="---","",IF(J8="","",(VLOOKUP(J8,List1678[],2,FALSE))))</f>
        <v/>
      </c>
      <c r="BM8" s="215" t="str">
        <f>IF(K8="---","",IF(K8="","",(VLOOKUP(K8,List1678[],2,FALSE))))</f>
        <v/>
      </c>
      <c r="BN8" s="215" t="str">
        <f>IF(L8="---","",IF(L8="","",(VLOOKUP(L8,List1678[],2,FALSE))))</f>
        <v/>
      </c>
      <c r="BO8" s="215" t="str">
        <f>IF(M8="---","",IF(M8="","",(VLOOKUP(M8,List1678[],2,FALSE))))</f>
        <v/>
      </c>
      <c r="BP8" s="215" t="str">
        <f>IF(N8="---","",IF(N8="","",(VLOOKUP(N8,List1678[],2,FALSE))))</f>
        <v/>
      </c>
      <c r="BQ8" s="215" t="str">
        <f>IF(O8="---","",IF(O8="","",(VLOOKUP(O8,List1678[],2,FALSE))))</f>
        <v/>
      </c>
      <c r="BR8" s="215" t="str">
        <f>IF(P8="---","",IF(P8="","",(VLOOKUP(P8,List1678[],2,FALSE))))</f>
        <v/>
      </c>
      <c r="BS8" s="215" t="str">
        <f>IF(Q8="---","",IF(Q8="","",(VLOOKUP(Q8,List1678[],2,FALSE))))</f>
        <v/>
      </c>
      <c r="BT8" s="215" t="str">
        <f>IF(R8="---","",IF(R8="","",(VLOOKUP(R8,List1678[],2,FALSE))))</f>
        <v/>
      </c>
      <c r="BU8" s="18" t="s">
        <v>109</v>
      </c>
      <c r="BV8" s="215" t="str">
        <f>IF(Y8="---","",IF(Y8="","",VLOOKUP(Y8,List1678[],2,FALSE)))</f>
        <v/>
      </c>
      <c r="BW8" s="215" t="str">
        <f>IF(Z8="---","",IF(Z8="","",VLOOKUP(Z8,List1678[],2,FALSE)))</f>
        <v/>
      </c>
      <c r="BX8" s="215" t="str">
        <f>IF(AA8="---","",IF(AA8="","",VLOOKUP(AA8,List1678[],2,FALSE)))</f>
        <v/>
      </c>
      <c r="BY8" s="215" t="str">
        <f>IF(AB8="---","",IF(AB8="","",VLOOKUP(AB8,List1678[],2,FALSE)))</f>
        <v/>
      </c>
      <c r="BZ8" s="215" t="str">
        <f>IF(AC8="---","",IF(AC8="","",VLOOKUP(AC8,List1678[],2,FALSE)))</f>
        <v/>
      </c>
      <c r="CA8" s="215" t="str">
        <f>IF(AD8="---","",IF(AD8="","",VLOOKUP(AD8,List1678[],2,FALSE)))</f>
        <v/>
      </c>
      <c r="CB8" s="215" t="str">
        <f>IF(AE8="---","",IF(AE8="","",VLOOKUP(AE8,List1678[],2,FALSE)))</f>
        <v/>
      </c>
      <c r="CC8" s="215" t="str">
        <f>IF(AF8="---","",IF(AF8="","",VLOOKUP(AF8,List1678[],2,FALSE)))</f>
        <v/>
      </c>
      <c r="CD8" s="215" t="str">
        <f>IF(AG8="---","",IF(AG8="","",VLOOKUP(AG8,List1678[],2,FALSE)))</f>
        <v/>
      </c>
      <c r="CE8" s="215" t="str">
        <f>IF(AH8="---","",IF(AH8="","",VLOOKUP(AH8,List1678[],2,FALSE)))</f>
        <v/>
      </c>
      <c r="CF8" s="18" t="s">
        <v>109</v>
      </c>
      <c r="CG8" s="215" t="str">
        <f t="shared" si="24"/>
        <v>NA</v>
      </c>
      <c r="CH8" s="215" t="str">
        <f t="shared" si="14"/>
        <v>NA</v>
      </c>
      <c r="CI8" s="215" t="str">
        <f t="shared" si="15"/>
        <v>NA</v>
      </c>
      <c r="CJ8" s="215" t="str">
        <f t="shared" si="16"/>
        <v>NA</v>
      </c>
      <c r="CK8" s="215" t="str">
        <f t="shared" si="17"/>
        <v>NA</v>
      </c>
      <c r="CL8" s="215" t="str">
        <f t="shared" si="18"/>
        <v>NA</v>
      </c>
      <c r="CM8" s="215" t="str">
        <f t="shared" si="19"/>
        <v>NA</v>
      </c>
      <c r="CN8" s="215" t="str">
        <f t="shared" si="20"/>
        <v>NA</v>
      </c>
      <c r="CO8" s="215" t="str">
        <f t="shared" si="21"/>
        <v>NA</v>
      </c>
      <c r="CP8" s="215" t="str">
        <f t="shared" si="22"/>
        <v>NA</v>
      </c>
      <c r="CQ8" s="18" t="s">
        <v>109</v>
      </c>
      <c r="CR8" s="215" t="str">
        <f t="shared" si="25"/>
        <v>NA</v>
      </c>
      <c r="CS8" s="215" t="str">
        <f t="shared" si="23"/>
        <v>NA</v>
      </c>
      <c r="CT8" s="215" t="str">
        <f t="shared" si="23"/>
        <v>NA</v>
      </c>
      <c r="CU8" s="215" t="str">
        <f t="shared" si="23"/>
        <v>NA</v>
      </c>
      <c r="CV8" s="215" t="str">
        <f t="shared" si="23"/>
        <v>NA</v>
      </c>
      <c r="CW8" s="215" t="str">
        <f t="shared" si="23"/>
        <v>NA</v>
      </c>
      <c r="CX8" s="215" t="str">
        <f t="shared" si="23"/>
        <v>NA</v>
      </c>
      <c r="CY8" s="215" t="str">
        <f t="shared" si="23"/>
        <v>NA</v>
      </c>
      <c r="CZ8" s="215" t="str">
        <f t="shared" si="23"/>
        <v>NA</v>
      </c>
      <c r="DA8" s="215" t="str">
        <f t="shared" si="23"/>
        <v>NA</v>
      </c>
      <c r="DI8" s="32"/>
      <c r="DJ8" s="32"/>
      <c r="DK8" s="32"/>
      <c r="DL8" s="32"/>
      <c r="DM8" s="32"/>
      <c r="DN8" s="32"/>
      <c r="DO8" s="32"/>
      <c r="DP8" s="32"/>
      <c r="DQ8" s="32"/>
      <c r="DR8" s="32"/>
      <c r="DS8" s="32"/>
      <c r="DT8" s="32"/>
      <c r="DU8" s="32"/>
      <c r="DV8" s="32"/>
      <c r="DW8" s="32"/>
    </row>
    <row r="9" spans="2:127" ht="13.75" customHeight="1" thickBot="1" x14ac:dyDescent="0.4">
      <c r="B9" s="373"/>
      <c r="C9" s="360" t="s">
        <v>280</v>
      </c>
      <c r="D9" s="361"/>
      <c r="E9" s="359" t="s">
        <v>281</v>
      </c>
      <c r="F9" s="197"/>
      <c r="G9" s="198"/>
      <c r="H9" s="192" t="s">
        <v>94</v>
      </c>
      <c r="I9" s="192" t="s">
        <v>94</v>
      </c>
      <c r="J9" s="15" t="s">
        <v>94</v>
      </c>
      <c r="K9" s="15" t="s">
        <v>94</v>
      </c>
      <c r="L9" s="15" t="s">
        <v>94</v>
      </c>
      <c r="M9" s="15" t="s">
        <v>94</v>
      </c>
      <c r="N9" s="15" t="s">
        <v>94</v>
      </c>
      <c r="O9" s="15" t="s">
        <v>94</v>
      </c>
      <c r="P9" s="15" t="s">
        <v>94</v>
      </c>
      <c r="Q9" s="376" t="s">
        <v>94</v>
      </c>
      <c r="R9" s="379" t="s">
        <v>94</v>
      </c>
      <c r="Y9" s="15" t="s">
        <v>94</v>
      </c>
      <c r="Z9" s="15" t="s">
        <v>94</v>
      </c>
      <c r="AA9" s="15" t="s">
        <v>94</v>
      </c>
      <c r="AB9" s="15" t="s">
        <v>94</v>
      </c>
      <c r="AC9" s="192" t="s">
        <v>94</v>
      </c>
      <c r="AD9" s="15" t="s">
        <v>94</v>
      </c>
      <c r="AE9" s="15" t="s">
        <v>94</v>
      </c>
      <c r="AF9" s="15" t="s">
        <v>94</v>
      </c>
      <c r="AG9" s="15" t="s">
        <v>94</v>
      </c>
      <c r="AH9" s="20" t="s">
        <v>94</v>
      </c>
      <c r="AK9" s="16"/>
      <c r="AL9" s="16"/>
      <c r="AM9" s="16"/>
      <c r="AN9" s="16"/>
      <c r="AO9" s="16"/>
      <c r="AP9" s="16"/>
      <c r="AQ9" s="16"/>
      <c r="AR9" s="16"/>
      <c r="AS9" s="16"/>
      <c r="AT9" s="16"/>
      <c r="AV9" s="17"/>
      <c r="AW9" s="18" t="s">
        <v>284</v>
      </c>
      <c r="AX9" s="215" t="str">
        <f>_xlfn.IFNA(LOOKUP(2,1/(H9:R9&lt;&gt;"---"),H9:R9),"---")</f>
        <v>---</v>
      </c>
      <c r="AY9" s="215" t="e">
        <f>VALUE(IF(AX9="---","",VLOOKUP(AX9,List1678[],2,FALSE)))</f>
        <v>#VALUE!</v>
      </c>
      <c r="AZ9" s="215" t="str">
        <f>_xlfn.IFNA(LOOKUP(2,1/(H9:Q9&lt;&gt;"---"),X9:AF9),"---")</f>
        <v>---</v>
      </c>
      <c r="BA9" s="215" t="e">
        <f>VALUE(IF(AZ9="---","",VLOOKUP(AZ9,List1678[],2,FALSE)))</f>
        <v>#VALUE!</v>
      </c>
      <c r="BB9" s="215" t="str">
        <f>_xlfn.IFNA(LOOKUP(2,1/(AK9:AT9&lt;&gt;""),AK9:AT9),"---")</f>
        <v>---</v>
      </c>
      <c r="BC9" s="215" t="str">
        <f>_xlfn.IFNA(LOOKUP(2,1/(H9:R9&lt;&gt;"---"),H$2:R$2),"---")</f>
        <v>---</v>
      </c>
      <c r="BI9" s="18" t="s">
        <v>284</v>
      </c>
      <c r="BJ9" s="215" t="str">
        <f>IF(H9="---","",IF(H9="","",(VLOOKUP(H9,List1678[],2,FALSE))))</f>
        <v/>
      </c>
      <c r="BK9" s="215" t="str">
        <f>IF(I9="---","",IF(I9="","",(VLOOKUP(I9,List1678[],2,FALSE))))</f>
        <v/>
      </c>
      <c r="BL9" s="215" t="str">
        <f>IF(J9="---","",IF(J9="","",(VLOOKUP(J9,List1678[],2,FALSE))))</f>
        <v/>
      </c>
      <c r="BM9" s="215" t="str">
        <f>IF(K9="---","",IF(K9="","",(VLOOKUP(K9,List1678[],2,FALSE))))</f>
        <v/>
      </c>
      <c r="BN9" s="215" t="str">
        <f>IF(L9="---","",IF(L9="","",(VLOOKUP(L9,List1678[],2,FALSE))))</f>
        <v/>
      </c>
      <c r="BO9" s="215" t="str">
        <f>IF(M9="---","",IF(M9="","",(VLOOKUP(M9,List1678[],2,FALSE))))</f>
        <v/>
      </c>
      <c r="BP9" s="215" t="str">
        <f>IF(N9="---","",IF(N9="","",(VLOOKUP(N9,List1678[],2,FALSE))))</f>
        <v/>
      </c>
      <c r="BQ9" s="215" t="str">
        <f>IF(O9="---","",IF(O9="","",(VLOOKUP(O9,List1678[],2,FALSE))))</f>
        <v/>
      </c>
      <c r="BR9" s="215" t="str">
        <f>IF(P9="---","",IF(P9="","",(VLOOKUP(P9,List1678[],2,FALSE))))</f>
        <v/>
      </c>
      <c r="BS9" s="215" t="str">
        <f>IF(Q9="---","",IF(Q9="","",(VLOOKUP(Q9,List1678[],2,FALSE))))</f>
        <v/>
      </c>
      <c r="BT9" s="215" t="str">
        <f>IF(R9="---","",IF(R9="","",(VLOOKUP(R9,List1678[],2,FALSE))))</f>
        <v/>
      </c>
      <c r="BU9" s="18" t="s">
        <v>284</v>
      </c>
      <c r="BV9" s="215" t="str">
        <f>IF(Y9="---","",IF(Y9="","",VLOOKUP(Y9,List1678[],2,FALSE)))</f>
        <v/>
      </c>
      <c r="BW9" s="215" t="str">
        <f>IF(Z9="---","",IF(Z9="","",VLOOKUP(Z9,List1678[],2,FALSE)))</f>
        <v/>
      </c>
      <c r="BX9" s="215" t="str">
        <f>IF(AA9="---","",IF(AA9="","",VLOOKUP(AA9,List1678[],2,FALSE)))</f>
        <v/>
      </c>
      <c r="BY9" s="215" t="str">
        <f>IF(AB9="---","",IF(AB9="","",VLOOKUP(AB9,List1678[],2,FALSE)))</f>
        <v/>
      </c>
      <c r="BZ9" s="215" t="str">
        <f>IF(AC9="---","",IF(AC9="","",VLOOKUP(AC9,List1678[],2,FALSE)))</f>
        <v/>
      </c>
      <c r="CA9" s="215" t="str">
        <f>IF(AD9="---","",IF(AD9="","",VLOOKUP(AD9,List1678[],2,FALSE)))</f>
        <v/>
      </c>
      <c r="CB9" s="215" t="str">
        <f>IF(AE9="---","",IF(AE9="","",VLOOKUP(AE9,List1678[],2,FALSE)))</f>
        <v/>
      </c>
      <c r="CC9" s="215" t="str">
        <f>IF(AF9="---","",IF(AF9="","",VLOOKUP(AF9,List1678[],2,FALSE)))</f>
        <v/>
      </c>
      <c r="CD9" s="215" t="str">
        <f>IF(AG9="---","",IF(AG9="","",VLOOKUP(AG9,List1678[],2,FALSE)))</f>
        <v/>
      </c>
      <c r="CE9" s="215" t="str">
        <f>IF(AH9="---","",IF(AH9="","",VLOOKUP(AH9,List1678[],2,FALSE)))</f>
        <v/>
      </c>
      <c r="CF9" s="18" t="s">
        <v>284</v>
      </c>
      <c r="CG9" s="215" t="str">
        <f>IFERROR(
    IF(H9="---", "NA",
        IF(Y9="---", "NA",
            IF(BJ9 &gt; BK9,
                IF(BV9 &gt; BJ9, 1.1, 0.1),
                IF(BV9 &gt; BJ9, 1, 0)
            )
        )
    ),
    -1
)</f>
        <v>NA</v>
      </c>
      <c r="CH9" s="215" t="str">
        <f>IFERROR(
    IF(I9="---", "NA",
        IF(Z9="---", "NA",IF(J9="---","NA",
            IF(BK9 &gt; BL9,
                IF(MIN(BV9, BK9) = BW9, 0.1,
                    IF(MIN(BV9, BK9) &lt; BW9, 1.1)
                ),
                IF(MIN(BV9, BK9) = BW9, 0,
                    IF(MIN(BV9, BK9) &lt; BW9, 1)
                )
            ))
        )
    ),
-5)</f>
        <v>NA</v>
      </c>
      <c r="CI9" s="215" t="str">
        <f>IFERROR(
    IF(J9="---", "NA",
        IF(AA9="---", "NA",IF(K9="---","NA",
            IF(BL9 &gt; BM9,
                IF(MIN(BW9, BL9) = BX9, 0.1,
                    IF(MIN(BW9, BL9) &lt; BX9, 1.1)
                ),
                IF(MIN(BW9, BL9) = BX9, 0,
                    IF(MIN(BW9, BL9) &lt; BX9, 1)
                )
            ))
        )
    ),
-5)</f>
        <v>NA</v>
      </c>
      <c r="CJ9" s="215" t="str">
        <f>IFERROR(
    IF(K9="---", "NA",
        IF(AB9="---", "NA",IF(L9="---","NA",
            IF(BM9 &gt; BN9,
                IF(MIN(BX9, BM9) = BY9, 0.1,
                    IF(MIN(BX9, BM9) &lt; BY9, 1.1)
                ),
                IF(MIN(BX9, BM9) = BY9, 0,
                    IF(MIN(BX9, BM9) &lt; BY9, 1)
                )
            ))
        )
    ),
-5)</f>
        <v>NA</v>
      </c>
      <c r="CK9" s="215" t="str">
        <f>IFERROR(
    IF(L9="---", "NA",
        IF(AC9="---", "NA",IF(M9="---","NA",
            IF(BN9 &gt; BO9,
                IF(MIN(BY9, BN9) = BZ9, 0.1,
                    IF(MIN(BY9, BN9) &lt; BZ9, 1.1)
                ),
                IF(MIN(BY9, BN9) = BZ9, 0,
                    IF(MIN(BY9, BN9) &lt; BZ9, 1)
                )
            ))
        )
    ),
-5)</f>
        <v>NA</v>
      </c>
      <c r="CL9" s="215" t="str">
        <f>IFERROR(
    IF(M9="---", "NA",
        IF(AD9="---", "NA",IF(N9="---","NA",
            IF(BO9 &gt; BP9,
                IF(MIN(BZ9, BO9) = CA9, 0.1,
                    IF(MIN(BZ9, BO9) &lt; CA9, 1.1)
                ),
                IF(MIN(BZ9, BO9) = CA9, 0,
                    IF(MIN(BZ9, BO9) &lt; CA9, 1)
                )
            ))
        )
    ),
-5)</f>
        <v>NA</v>
      </c>
      <c r="CM9" s="215" t="str">
        <f>IFERROR(
    IF(N9="---", "NA",
        IF(AE9="---", "NA",IF(O9="---","NA",
            IF(BP9 &gt; BQ9,
                IF(MIN(CA9, BP9) = CB9, 0.1,
                    IF(MIN(CA9, BP9) &lt; CB9, 1.1)
                ),
                IF(MIN(CA9, BP9) = CB9, 0,
                    IF(MIN(CA9, BP9) &lt; CB9, 1)
                )
            ))
        )
    ),
-5)</f>
        <v>NA</v>
      </c>
      <c r="CN9" s="215" t="str">
        <f>IFERROR(
    IF(O9="---", "NA",
        IF(AF9="---", "NA",IF(P9="---","NA",
            IF(BQ9 &gt; BR9,
                IF(MIN(CB9, BQ9) = CC9, 0.1,
                    IF(MIN(CB9, BQ9) &lt; CC9, 1.1)
                ),
                IF(MIN(CB9, BQ9) = CC9, 0,
                    IF(MIN(CB9, BQ9) &lt; CC9, 1)
                )
            ))
        )
    ),
-5)</f>
        <v>NA</v>
      </c>
      <c r="CO9" s="215" t="str">
        <f>IFERROR(
    IF(P9="---", "NA",
        IF(AG9="---", "NA",IF(Q9="---","NA",
            IF(BR9 &gt; BS9,
                IF(MIN(CC9, BR9) = CD9, 0.1,
                    IF(MIN(CC9, BR9) &lt; CD9, 1.1)
                ),
                IF(MIN(CC9, BR9) = CD9, 0,
                    IF(MIN(CC9, BR9) &lt; CD9, 1)
                )
            ))
        )
    ),
-5)</f>
        <v>NA</v>
      </c>
      <c r="CP9" s="215" t="str">
        <f>IFERROR(
    IF(Q9="---", "NA",
        IF(AH9="---", "NA",IF(R9="---","NA",
            IF(BS9 &gt; BT9,
                IF(MIN(CD9, BS9) = CE9, 0.1,
                    IF(MIN(CD9, BS9) &lt; CE9, 1.1)
                ),
                IF(MIN(CD9, BS9) = CE9, 0,
                    IF(MIN(CD9, BS9) &lt; CE9, 1)
                )
            ))
        )
    ),
-5)</f>
        <v>NA</v>
      </c>
      <c r="CQ9" s="18" t="s">
        <v>284</v>
      </c>
      <c r="CR9" s="215" t="str">
        <f>IF(AND(OR(CG9=1, CG9=1.1),BK9&gt;=BV9),"Achieved",IF(AND(OR(CG9=1, CG9=1.1),BK9&lt;BV9),"Not Achieved","NA"))</f>
        <v>NA</v>
      </c>
      <c r="CS9" s="215" t="str">
        <f>IF(AND(OR(CH9=1, CH9=1.1),BL9&gt;=BW9),"Achieved",IF(AND(OR(CH9=1, CH9=1.1),BL9&lt;BW9),"Not Achieved","NA"))</f>
        <v>NA</v>
      </c>
      <c r="CT9" s="215" t="str">
        <f>IF(AND(OR(CI9=1, CI9=1.1),BM9&gt;=BX9),"Achieved",IF(AND(OR(CI9=1, CI9=1.1),BM9&lt;BX9),"Not Achieved","NA"))</f>
        <v>NA</v>
      </c>
      <c r="CU9" s="215" t="str">
        <f>IF(AND(OR(CJ9=1, CJ9=1.1),BN9&gt;=BY9),"Achieved",IF(AND(OR(CJ9=1, CJ9=1.1),BN9&lt;BY9),"Not Achieved","NA"))</f>
        <v>NA</v>
      </c>
      <c r="CV9" s="215" t="str">
        <f>IF(AND(OR(CK9=1, CK9=1.1),BO9&gt;=BZ9),"Achieved",IF(AND(OR(CK9=1, CK9=1.1),BO9&lt;BZ9),"Not Achieved","NA"))</f>
        <v>NA</v>
      </c>
      <c r="CW9" s="215" t="str">
        <f>IF(AND(OR(CL9=1, CL9=1.1),BP9&gt;=CA9),"Achieved",IF(AND(OR(CL9=1, CL9=1.1),BP9&lt;CA9),"Not Achieved","NA"))</f>
        <v>NA</v>
      </c>
      <c r="CX9" s="215" t="str">
        <f>IF(AND(OR(CM9=1, CM9=1.1),BQ9&gt;=CB9),"Achieved",IF(AND(OR(CM9=1, CM9=1.1),BQ9&lt;CB9),"Not Achieved","NA"))</f>
        <v>NA</v>
      </c>
      <c r="CY9" s="215" t="str">
        <f>IF(AND(OR(CN9=1, CN9=1.1),BR9&gt;=CC9),"Achieved",IF(AND(OR(CN9=1, CN9=1.1),BR9&lt;CC9),"Not Achieved","NA"))</f>
        <v>NA</v>
      </c>
      <c r="CZ9" s="215" t="str">
        <f>IF(AND(OR(CO9=1, CO9=1.1),BS9&gt;=CD9),"Achieved",IF(AND(OR(CO9=1, CO9=1.1),BS9&lt;CD9),"Not Achieved","NA"))</f>
        <v>NA</v>
      </c>
      <c r="DA9" s="215" t="str">
        <f>IF(AND(OR(CP9=1, CP9=1.1),BT9&gt;=CE9),"Achieved",IF(AND(OR(CP9=1, CP9=1.1),BT9&lt;CE9),"Not Achieved","NA"))</f>
        <v>NA</v>
      </c>
      <c r="DI9" s="32"/>
      <c r="DJ9" s="32"/>
      <c r="DK9" s="32"/>
      <c r="DL9" s="32"/>
      <c r="DM9" s="32"/>
      <c r="DN9" s="32"/>
      <c r="DO9" s="32"/>
      <c r="DP9" s="32"/>
      <c r="DQ9" s="32"/>
      <c r="DR9" s="32"/>
      <c r="DS9" s="32"/>
      <c r="DT9" s="32"/>
      <c r="DU9" s="32"/>
      <c r="DV9" s="32"/>
      <c r="DW9" s="32"/>
    </row>
    <row r="10" spans="2:127" ht="13.75" customHeight="1" thickBot="1" x14ac:dyDescent="0.4">
      <c r="B10" s="373"/>
      <c r="C10" s="364"/>
      <c r="D10" s="365"/>
      <c r="E10" s="359" t="s">
        <v>282</v>
      </c>
      <c r="F10" s="197"/>
      <c r="G10" s="198"/>
      <c r="H10" s="192" t="s">
        <v>94</v>
      </c>
      <c r="I10" s="192" t="s">
        <v>94</v>
      </c>
      <c r="J10" s="15" t="s">
        <v>94</v>
      </c>
      <c r="K10" s="15" t="s">
        <v>94</v>
      </c>
      <c r="L10" s="15" t="s">
        <v>94</v>
      </c>
      <c r="M10" s="15" t="s">
        <v>94</v>
      </c>
      <c r="N10" s="15" t="s">
        <v>94</v>
      </c>
      <c r="O10" s="15" t="s">
        <v>94</v>
      </c>
      <c r="P10" s="15" t="s">
        <v>94</v>
      </c>
      <c r="Q10" s="376" t="s">
        <v>94</v>
      </c>
      <c r="R10" s="379" t="s">
        <v>94</v>
      </c>
      <c r="Y10" s="15" t="s">
        <v>94</v>
      </c>
      <c r="Z10" s="15" t="s">
        <v>94</v>
      </c>
      <c r="AA10" s="15" t="s">
        <v>94</v>
      </c>
      <c r="AB10" s="15" t="s">
        <v>94</v>
      </c>
      <c r="AC10" s="192" t="s">
        <v>94</v>
      </c>
      <c r="AD10" s="15" t="s">
        <v>94</v>
      </c>
      <c r="AE10" s="15" t="s">
        <v>94</v>
      </c>
      <c r="AF10" s="15" t="s">
        <v>94</v>
      </c>
      <c r="AG10" s="15" t="s">
        <v>94</v>
      </c>
      <c r="AH10" s="20" t="s">
        <v>94</v>
      </c>
      <c r="AK10" s="16"/>
      <c r="AL10" s="16"/>
      <c r="AM10" s="16"/>
      <c r="AN10" s="16"/>
      <c r="AO10" s="16"/>
      <c r="AP10" s="16"/>
      <c r="AQ10" s="16"/>
      <c r="AR10" s="16"/>
      <c r="AS10" s="16"/>
      <c r="AT10" s="16"/>
      <c r="AV10" s="17"/>
      <c r="AW10" s="18" t="s">
        <v>285</v>
      </c>
      <c r="AX10" s="215" t="str">
        <f>_xlfn.IFNA(LOOKUP(2,1/(H10:R10&lt;&gt;"---"),H10:R10),"---")</f>
        <v>---</v>
      </c>
      <c r="AY10" s="215" t="e">
        <f>VALUE(IF(AX10="---","",VLOOKUP(AX10,List1678[],2,FALSE)))</f>
        <v>#VALUE!</v>
      </c>
      <c r="AZ10" s="215" t="str">
        <f>_xlfn.IFNA(LOOKUP(2,1/(H10:Q10&lt;&gt;"---"),X10:AF10),"---")</f>
        <v>---</v>
      </c>
      <c r="BA10" s="215" t="e">
        <f>VALUE(IF(AZ10="---","",VLOOKUP(AZ10,List1678[],2,FALSE)))</f>
        <v>#VALUE!</v>
      </c>
      <c r="BB10" s="215" t="str">
        <f>_xlfn.IFNA(LOOKUP(2,1/(AK10:AT10&lt;&gt;""),AK10:AT10),"---")</f>
        <v>---</v>
      </c>
      <c r="BC10" s="215" t="str">
        <f>_xlfn.IFNA(LOOKUP(2,1/(H10:R10&lt;&gt;"---"),H$2:R$2),"---")</f>
        <v>---</v>
      </c>
      <c r="BI10" s="18" t="s">
        <v>285</v>
      </c>
      <c r="BJ10" s="215" t="str">
        <f>IF(H10="---","",IF(H10="","",(VLOOKUP(H10,List1678[],2,FALSE))))</f>
        <v/>
      </c>
      <c r="BK10" s="215" t="str">
        <f>IF(I10="---","",IF(I10="","",(VLOOKUP(I10,List1678[],2,FALSE))))</f>
        <v/>
      </c>
      <c r="BL10" s="215" t="str">
        <f>IF(J10="---","",IF(J10="","",(VLOOKUP(J10,List1678[],2,FALSE))))</f>
        <v/>
      </c>
      <c r="BM10" s="215" t="str">
        <f>IF(K10="---","",IF(K10="","",(VLOOKUP(K10,List1678[],2,FALSE))))</f>
        <v/>
      </c>
      <c r="BN10" s="215" t="str">
        <f>IF(L10="---","",IF(L10="","",(VLOOKUP(L10,List1678[],2,FALSE))))</f>
        <v/>
      </c>
      <c r="BO10" s="215" t="str">
        <f>IF(M10="---","",IF(M10="","",(VLOOKUP(M10,List1678[],2,FALSE))))</f>
        <v/>
      </c>
      <c r="BP10" s="215" t="str">
        <f>IF(N10="---","",IF(N10="","",(VLOOKUP(N10,List1678[],2,FALSE))))</f>
        <v/>
      </c>
      <c r="BQ10" s="215" t="str">
        <f>IF(O10="---","",IF(O10="","",(VLOOKUP(O10,List1678[],2,FALSE))))</f>
        <v/>
      </c>
      <c r="BR10" s="215" t="str">
        <f>IF(P10="---","",IF(P10="","",(VLOOKUP(P10,List1678[],2,FALSE))))</f>
        <v/>
      </c>
      <c r="BS10" s="215" t="str">
        <f>IF(Q10="---","",IF(Q10="","",(VLOOKUP(Q10,List1678[],2,FALSE))))</f>
        <v/>
      </c>
      <c r="BT10" s="215" t="str">
        <f>IF(R10="---","",IF(R10="","",(VLOOKUP(R10,List1678[],2,FALSE))))</f>
        <v/>
      </c>
      <c r="BU10" s="18" t="s">
        <v>285</v>
      </c>
      <c r="BV10" s="215" t="str">
        <f>IF(Y10="---","",IF(Y10="","",VLOOKUP(Y10,List1678[],2,FALSE)))</f>
        <v/>
      </c>
      <c r="BW10" s="215" t="str">
        <f>IF(Z10="---","",IF(Z10="","",VLOOKUP(Z10,List1678[],2,FALSE)))</f>
        <v/>
      </c>
      <c r="BX10" s="215" t="str">
        <f>IF(AA10="---","",IF(AA10="","",VLOOKUP(AA10,List1678[],2,FALSE)))</f>
        <v/>
      </c>
      <c r="BY10" s="215" t="str">
        <f>IF(AB10="---","",IF(AB10="","",VLOOKUP(AB10,List1678[],2,FALSE)))</f>
        <v/>
      </c>
      <c r="BZ10" s="215" t="str">
        <f>IF(AC10="---","",IF(AC10="","",VLOOKUP(AC10,List1678[],2,FALSE)))</f>
        <v/>
      </c>
      <c r="CA10" s="215" t="str">
        <f>IF(AD10="---","",IF(AD10="","",VLOOKUP(AD10,List1678[],2,FALSE)))</f>
        <v/>
      </c>
      <c r="CB10" s="215" t="str">
        <f>IF(AE10="---","",IF(AE10="","",VLOOKUP(AE10,List1678[],2,FALSE)))</f>
        <v/>
      </c>
      <c r="CC10" s="215" t="str">
        <f>IF(AF10="---","",IF(AF10="","",VLOOKUP(AF10,List1678[],2,FALSE)))</f>
        <v/>
      </c>
      <c r="CD10" s="215" t="str">
        <f>IF(AG10="---","",IF(AG10="","",VLOOKUP(AG10,List1678[],2,FALSE)))</f>
        <v/>
      </c>
      <c r="CE10" s="215" t="str">
        <f>IF(AH10="---","",IF(AH10="","",VLOOKUP(AH10,List1678[],2,FALSE)))</f>
        <v/>
      </c>
      <c r="CF10" s="18" t="s">
        <v>285</v>
      </c>
      <c r="CG10" s="215" t="str">
        <f>IFERROR(
    IF(H10="---", "NA",
        IF(Y10="---", "NA",
            IF(BJ10 &gt; BK10,
                IF(BV10 &gt; BJ10, 1.1, 0.1),
                IF(BV10 &gt; BJ10, 1, 0)
            )
        )
    ),
    -1
)</f>
        <v>NA</v>
      </c>
      <c r="CH10" s="215" t="str">
        <f>IFERROR(
    IF(I10="---", "NA",
        IF(Z10="---", "NA",IF(J10="---","NA",
            IF(BK10 &gt; BL10,
                IF(MIN(BV10, BK10) = BW10, 0.1,
                    IF(MIN(BV10, BK10) &lt; BW10, 1.1)
                ),
                IF(MIN(BV10, BK10) = BW10, 0,
                    IF(MIN(BV10, BK10) &lt; BW10, 1)
                )
            ))
        )
    ),
-5)</f>
        <v>NA</v>
      </c>
      <c r="CI10" s="215" t="str">
        <f>IFERROR(
    IF(J10="---", "NA",
        IF(AA10="---", "NA",IF(K10="---","NA",
            IF(BL10 &gt; BM10,
                IF(MIN(BW10, BL10) = BX10, 0.1,
                    IF(MIN(BW10, BL10) &lt; BX10, 1.1)
                ),
                IF(MIN(BW10, BL10) = BX10, 0,
                    IF(MIN(BW10, BL10) &lt; BX10, 1)
                )
            ))
        )
    ),
-5)</f>
        <v>NA</v>
      </c>
      <c r="CJ10" s="215" t="str">
        <f>IFERROR(
    IF(K10="---", "NA",
        IF(AB10="---", "NA",IF(L10="---","NA",
            IF(BM10 &gt; BN10,
                IF(MIN(BX10, BM10) = BY10, 0.1,
                    IF(MIN(BX10, BM10) &lt; BY10, 1.1)
                ),
                IF(MIN(BX10, BM10) = BY10, 0,
                    IF(MIN(BX10, BM10) &lt; BY10, 1)
                )
            ))
        )
    ),
-5)</f>
        <v>NA</v>
      </c>
      <c r="CK10" s="215" t="str">
        <f>IFERROR(
    IF(L10="---", "NA",
        IF(AC10="---", "NA",IF(M10="---","NA",
            IF(BN10 &gt; BO10,
                IF(MIN(BY10, BN10) = BZ10, 0.1,
                    IF(MIN(BY10, BN10) &lt; BZ10, 1.1)
                ),
                IF(MIN(BY10, BN10) = BZ10, 0,
                    IF(MIN(BY10, BN10) &lt; BZ10, 1)
                )
            ))
        )
    ),
-5)</f>
        <v>NA</v>
      </c>
      <c r="CL10" s="215" t="str">
        <f>IFERROR(
    IF(M10="---", "NA",
        IF(AD10="---", "NA",IF(N10="---","NA",
            IF(BO10 &gt; BP10,
                IF(MIN(BZ10, BO10) = CA10, 0.1,
                    IF(MIN(BZ10, BO10) &lt; CA10, 1.1)
                ),
                IF(MIN(BZ10, BO10) = CA10, 0,
                    IF(MIN(BZ10, BO10) &lt; CA10, 1)
                )
            ))
        )
    ),
-5)</f>
        <v>NA</v>
      </c>
      <c r="CM10" s="215" t="str">
        <f>IFERROR(
    IF(N10="---", "NA",
        IF(AE10="---", "NA",IF(O10="---","NA",
            IF(BP10 &gt; BQ10,
                IF(MIN(CA10, BP10) = CB10, 0.1,
                    IF(MIN(CA10, BP10) &lt; CB10, 1.1)
                ),
                IF(MIN(CA10, BP10) = CB10, 0,
                    IF(MIN(CA10, BP10) &lt; CB10, 1)
                )
            ))
        )
    ),
-5)</f>
        <v>NA</v>
      </c>
      <c r="CN10" s="215" t="str">
        <f>IFERROR(
    IF(O10="---", "NA",
        IF(AF10="---", "NA",IF(P10="---","NA",
            IF(BQ10 &gt; BR10,
                IF(MIN(CB10, BQ10) = CC10, 0.1,
                    IF(MIN(CB10, BQ10) &lt; CC10, 1.1)
                ),
                IF(MIN(CB10, BQ10) = CC10, 0,
                    IF(MIN(CB10, BQ10) &lt; CC10, 1)
                )
            ))
        )
    ),
-5)</f>
        <v>NA</v>
      </c>
      <c r="CO10" s="215" t="str">
        <f>IFERROR(
    IF(P10="---", "NA",
        IF(AG10="---", "NA",IF(Q10="---","NA",
            IF(BR10 &gt; BS10,
                IF(MIN(CC10, BR10) = CD10, 0.1,
                    IF(MIN(CC10, BR10) &lt; CD10, 1.1)
                ),
                IF(MIN(CC10, BR10) = CD10, 0,
                    IF(MIN(CC10, BR10) &lt; CD10, 1)
                )
            ))
        )
    ),
-5)</f>
        <v>NA</v>
      </c>
      <c r="CP10" s="215" t="str">
        <f>IFERROR(
    IF(Q10="---", "NA",
        IF(AH10="---", "NA",IF(R10="---","NA",
            IF(BS10 &gt; BT10,
                IF(MIN(CD10, BS10) = CE10, 0.1,
                    IF(MIN(CD10, BS10) &lt; CE10, 1.1)
                ),
                IF(MIN(CD10, BS10) = CE10, 0,
                    IF(MIN(CD10, BS10) &lt; CE10, 1)
                )
            ))
        )
    ),
-5)</f>
        <v>NA</v>
      </c>
      <c r="CQ10" s="18" t="s">
        <v>285</v>
      </c>
      <c r="CR10" s="215" t="str">
        <f>IF(AND(OR(CG10=1, CG10=1.1),BK10&gt;=BV10),"Achieved",IF(AND(OR(CG10=1, CG10=1.1),BK10&lt;BV10),"Not Achieved","NA"))</f>
        <v>NA</v>
      </c>
      <c r="CS10" s="215" t="str">
        <f>IF(AND(OR(CH10=1, CH10=1.1),BL10&gt;=BW10),"Achieved",IF(AND(OR(CH10=1, CH10=1.1),BL10&lt;BW10),"Not Achieved","NA"))</f>
        <v>NA</v>
      </c>
      <c r="CT10" s="215" t="str">
        <f>IF(AND(OR(CI10=1, CI10=1.1),BM10&gt;=BX10),"Achieved",IF(AND(OR(CI10=1, CI10=1.1),BM10&lt;BX10),"Not Achieved","NA"))</f>
        <v>NA</v>
      </c>
      <c r="CU10" s="215" t="str">
        <f>IF(AND(OR(CJ10=1, CJ10=1.1),BN10&gt;=BY10),"Achieved",IF(AND(OR(CJ10=1, CJ10=1.1),BN10&lt;BY10),"Not Achieved","NA"))</f>
        <v>NA</v>
      </c>
      <c r="CV10" s="215" t="str">
        <f>IF(AND(OR(CK10=1, CK10=1.1),BO10&gt;=BZ10),"Achieved",IF(AND(OR(CK10=1, CK10=1.1),BO10&lt;BZ10),"Not Achieved","NA"))</f>
        <v>NA</v>
      </c>
      <c r="CW10" s="215" t="str">
        <f>IF(AND(OR(CL10=1, CL10=1.1),BP10&gt;=CA10),"Achieved",IF(AND(OR(CL10=1, CL10=1.1),BP10&lt;CA10),"Not Achieved","NA"))</f>
        <v>NA</v>
      </c>
      <c r="CX10" s="215" t="str">
        <f>IF(AND(OR(CM10=1, CM10=1.1),BQ10&gt;=CB10),"Achieved",IF(AND(OR(CM10=1, CM10=1.1),BQ10&lt;CB10),"Not Achieved","NA"))</f>
        <v>NA</v>
      </c>
      <c r="CY10" s="215" t="str">
        <f>IF(AND(OR(CN10=1, CN10=1.1),BR10&gt;=CC10),"Achieved",IF(AND(OR(CN10=1, CN10=1.1),BR10&lt;CC10),"Not Achieved","NA"))</f>
        <v>NA</v>
      </c>
      <c r="CZ10" s="215" t="str">
        <f>IF(AND(OR(CO10=1, CO10=1.1),BS10&gt;=CD10),"Achieved",IF(AND(OR(CO10=1, CO10=1.1),BS10&lt;CD10),"Not Achieved","NA"))</f>
        <v>NA</v>
      </c>
      <c r="DA10" s="215" t="str">
        <f>IF(AND(OR(CP10=1, CP10=1.1),BT10&gt;=CE10),"Achieved",IF(AND(OR(CP10=1, CP10=1.1),BT10&lt;CE10),"Not Achieved","NA"))</f>
        <v>NA</v>
      </c>
      <c r="DI10" s="32"/>
      <c r="DJ10" s="32"/>
      <c r="DK10" s="32"/>
      <c r="DL10" s="32"/>
      <c r="DM10" s="32"/>
      <c r="DN10" s="32"/>
      <c r="DO10" s="32"/>
      <c r="DP10" s="32"/>
      <c r="DQ10" s="32"/>
      <c r="DR10" s="32"/>
      <c r="DS10" s="32"/>
      <c r="DT10" s="32"/>
      <c r="DU10" s="32"/>
      <c r="DV10" s="32"/>
      <c r="DW10" s="32"/>
    </row>
    <row r="11" spans="2:127" ht="13.75" customHeight="1" thickBot="1" x14ac:dyDescent="0.4">
      <c r="B11" s="374"/>
      <c r="C11" s="362"/>
      <c r="D11" s="363"/>
      <c r="E11" s="359" t="s">
        <v>283</v>
      </c>
      <c r="F11" s="197"/>
      <c r="G11" s="198"/>
      <c r="H11" s="192" t="s">
        <v>94</v>
      </c>
      <c r="I11" s="192" t="s">
        <v>94</v>
      </c>
      <c r="J11" s="15" t="s">
        <v>94</v>
      </c>
      <c r="K11" s="15" t="s">
        <v>94</v>
      </c>
      <c r="L11" s="15" t="s">
        <v>94</v>
      </c>
      <c r="M11" s="15" t="s">
        <v>94</v>
      </c>
      <c r="N11" s="15" t="s">
        <v>94</v>
      </c>
      <c r="O11" s="15" t="s">
        <v>94</v>
      </c>
      <c r="P11" s="15" t="s">
        <v>94</v>
      </c>
      <c r="Q11" s="376" t="s">
        <v>94</v>
      </c>
      <c r="R11" s="379" t="s">
        <v>94</v>
      </c>
      <c r="Y11" s="15" t="s">
        <v>94</v>
      </c>
      <c r="Z11" s="15" t="s">
        <v>94</v>
      </c>
      <c r="AA11" s="15" t="s">
        <v>94</v>
      </c>
      <c r="AB11" s="15" t="s">
        <v>94</v>
      </c>
      <c r="AC11" s="192" t="s">
        <v>94</v>
      </c>
      <c r="AD11" s="15" t="s">
        <v>94</v>
      </c>
      <c r="AE11" s="15" t="s">
        <v>94</v>
      </c>
      <c r="AF11" s="15" t="s">
        <v>94</v>
      </c>
      <c r="AG11" s="15" t="s">
        <v>94</v>
      </c>
      <c r="AH11" s="20" t="s">
        <v>94</v>
      </c>
      <c r="AK11" s="16"/>
      <c r="AL11" s="16"/>
      <c r="AM11" s="16"/>
      <c r="AN11" s="16"/>
      <c r="AO11" s="16"/>
      <c r="AP11" s="16"/>
      <c r="AQ11" s="16"/>
      <c r="AR11" s="16"/>
      <c r="AS11" s="16"/>
      <c r="AT11" s="16"/>
      <c r="AV11" s="17"/>
      <c r="AW11" s="18" t="s">
        <v>286</v>
      </c>
      <c r="AX11" s="215" t="str">
        <f>_xlfn.IFNA(LOOKUP(2,1/(H11:R11&lt;&gt;"---"),H11:R11),"---")</f>
        <v>---</v>
      </c>
      <c r="AY11" s="215" t="e">
        <f>VALUE(IF(AX11="---","",VLOOKUP(AX11,List1678[],2,FALSE)))</f>
        <v>#VALUE!</v>
      </c>
      <c r="AZ11" s="215" t="str">
        <f>_xlfn.IFNA(LOOKUP(2,1/(H11:Q11&lt;&gt;"---"),X11:AF11),"---")</f>
        <v>---</v>
      </c>
      <c r="BA11" s="215" t="e">
        <f>VALUE(IF(AZ11="---","",VLOOKUP(AZ11,List1678[],2,FALSE)))</f>
        <v>#VALUE!</v>
      </c>
      <c r="BB11" s="215" t="str">
        <f>_xlfn.IFNA(LOOKUP(2,1/(AK11:AT11&lt;&gt;""),AK11:AT11),"---")</f>
        <v>---</v>
      </c>
      <c r="BC11" s="215" t="str">
        <f>_xlfn.IFNA(LOOKUP(2,1/(H11:R11&lt;&gt;"---"),H$2:R$2),"---")</f>
        <v>---</v>
      </c>
      <c r="BI11" s="18" t="s">
        <v>286</v>
      </c>
      <c r="BJ11" s="215" t="str">
        <f>IF(H11="---","",IF(H11="","",(VLOOKUP(H11,List1678[],2,FALSE))))</f>
        <v/>
      </c>
      <c r="BK11" s="215" t="str">
        <f>IF(I11="---","",IF(I11="","",(VLOOKUP(I11,List1678[],2,FALSE))))</f>
        <v/>
      </c>
      <c r="BL11" s="215" t="str">
        <f>IF(J11="---","",IF(J11="","",(VLOOKUP(J11,List1678[],2,FALSE))))</f>
        <v/>
      </c>
      <c r="BM11" s="215" t="str">
        <f>IF(K11="---","",IF(K11="","",(VLOOKUP(K11,List1678[],2,FALSE))))</f>
        <v/>
      </c>
      <c r="BN11" s="215" t="str">
        <f>IF(L11="---","",IF(L11="","",(VLOOKUP(L11,List1678[],2,FALSE))))</f>
        <v/>
      </c>
      <c r="BO11" s="215" t="str">
        <f>IF(M11="---","",IF(M11="","",(VLOOKUP(M11,List1678[],2,FALSE))))</f>
        <v/>
      </c>
      <c r="BP11" s="215" t="str">
        <f>IF(N11="---","",IF(N11="","",(VLOOKUP(N11,List1678[],2,FALSE))))</f>
        <v/>
      </c>
      <c r="BQ11" s="215" t="str">
        <f>IF(O11="---","",IF(O11="","",(VLOOKUP(O11,List1678[],2,FALSE))))</f>
        <v/>
      </c>
      <c r="BR11" s="215" t="str">
        <f>IF(P11="---","",IF(P11="","",(VLOOKUP(P11,List1678[],2,FALSE))))</f>
        <v/>
      </c>
      <c r="BS11" s="215" t="str">
        <f>IF(Q11="---","",IF(Q11="","",(VLOOKUP(Q11,List1678[],2,FALSE))))</f>
        <v/>
      </c>
      <c r="BT11" s="215" t="str">
        <f>IF(R11="---","",IF(R11="","",(VLOOKUP(R11,List1678[],2,FALSE))))</f>
        <v/>
      </c>
      <c r="BU11" s="18" t="s">
        <v>286</v>
      </c>
      <c r="BV11" s="215" t="str">
        <f>IF(Y11="---","",IF(Y11="","",VLOOKUP(Y11,List1678[],2,FALSE)))</f>
        <v/>
      </c>
      <c r="BW11" s="215" t="str">
        <f>IF(Z11="---","",IF(Z11="","",VLOOKUP(Z11,List1678[],2,FALSE)))</f>
        <v/>
      </c>
      <c r="BX11" s="215" t="str">
        <f>IF(AA11="---","",IF(AA11="","",VLOOKUP(AA11,List1678[],2,FALSE)))</f>
        <v/>
      </c>
      <c r="BY11" s="215" t="str">
        <f>IF(AB11="---","",IF(AB11="","",VLOOKUP(AB11,List1678[],2,FALSE)))</f>
        <v/>
      </c>
      <c r="BZ11" s="215" t="str">
        <f>IF(AC11="---","",IF(AC11="","",VLOOKUP(AC11,List1678[],2,FALSE)))</f>
        <v/>
      </c>
      <c r="CA11" s="215" t="str">
        <f>IF(AD11="---","",IF(AD11="","",VLOOKUP(AD11,List1678[],2,FALSE)))</f>
        <v/>
      </c>
      <c r="CB11" s="215" t="str">
        <f>IF(AE11="---","",IF(AE11="","",VLOOKUP(AE11,List1678[],2,FALSE)))</f>
        <v/>
      </c>
      <c r="CC11" s="215" t="str">
        <f>IF(AF11="---","",IF(AF11="","",VLOOKUP(AF11,List1678[],2,FALSE)))</f>
        <v/>
      </c>
      <c r="CD11" s="215" t="str">
        <f>IF(AG11="---","",IF(AG11="","",VLOOKUP(AG11,List1678[],2,FALSE)))</f>
        <v/>
      </c>
      <c r="CE11" s="215" t="str">
        <f>IF(AH11="---","",IF(AH11="","",VLOOKUP(AH11,List1678[],2,FALSE)))</f>
        <v/>
      </c>
      <c r="CF11" s="18" t="s">
        <v>286</v>
      </c>
      <c r="CG11" s="215" t="str">
        <f>IFERROR(
    IF(H11="---", "NA",
        IF(Y11="---", "NA",
            IF(BJ11 &gt; BK11,
                IF(BV11 &gt; BJ11, 1.1, 0.1),
                IF(BV11 &gt; BJ11, 1, 0)
            )
        )
    ),
    -1
)</f>
        <v>NA</v>
      </c>
      <c r="CH11" s="215" t="str">
        <f>IFERROR(
    IF(I11="---", "NA",
        IF(Z11="---", "NA",IF(J11="---","NA",
            IF(BK11 &gt; BL11,
                IF(MIN(BV11, BK11) = BW11, 0.1,
                    IF(MIN(BV11, BK11) &lt; BW11, 1.1)
                ),
                IF(MIN(BV11, BK11) = BW11, 0,
                    IF(MIN(BV11, BK11) &lt; BW11, 1)
                )
            ))
        )
    ),
-5)</f>
        <v>NA</v>
      </c>
      <c r="CI11" s="215" t="str">
        <f>IFERROR(
    IF(J11="---", "NA",
        IF(AA11="---", "NA",IF(K11="---","NA",
            IF(BL11 &gt; BM11,
                IF(MIN(BW11, BL11) = BX11, 0.1,
                    IF(MIN(BW11, BL11) &lt; BX11, 1.1)
                ),
                IF(MIN(BW11, BL11) = BX11, 0,
                    IF(MIN(BW11, BL11) &lt; BX11, 1)
                )
            ))
        )
    ),
-5)</f>
        <v>NA</v>
      </c>
      <c r="CJ11" s="215" t="str">
        <f>IFERROR(
    IF(K11="---", "NA",
        IF(AB11="---", "NA",IF(L11="---","NA",
            IF(BM11 &gt; BN11,
                IF(MIN(BX11, BM11) = BY11, 0.1,
                    IF(MIN(BX11, BM11) &lt; BY11, 1.1)
                ),
                IF(MIN(BX11, BM11) = BY11, 0,
                    IF(MIN(BX11, BM11) &lt; BY11, 1)
                )
            ))
        )
    ),
-5)</f>
        <v>NA</v>
      </c>
      <c r="CK11" s="215" t="str">
        <f>IFERROR(
    IF(L11="---", "NA",
        IF(AC11="---", "NA",IF(M11="---","NA",
            IF(BN11 &gt; BO11,
                IF(MIN(BY11, BN11) = BZ11, 0.1,
                    IF(MIN(BY11, BN11) &lt; BZ11, 1.1)
                ),
                IF(MIN(BY11, BN11) = BZ11, 0,
                    IF(MIN(BY11, BN11) &lt; BZ11, 1)
                )
            ))
        )
    ),
-5)</f>
        <v>NA</v>
      </c>
      <c r="CL11" s="215" t="str">
        <f>IFERROR(
    IF(M11="---", "NA",
        IF(AD11="---", "NA",IF(N11="---","NA",
            IF(BO11 &gt; BP11,
                IF(MIN(BZ11, BO11) = CA11, 0.1,
                    IF(MIN(BZ11, BO11) &lt; CA11, 1.1)
                ),
                IF(MIN(BZ11, BO11) = CA11, 0,
                    IF(MIN(BZ11, BO11) &lt; CA11, 1)
                )
            ))
        )
    ),
-5)</f>
        <v>NA</v>
      </c>
      <c r="CM11" s="215" t="str">
        <f>IFERROR(
    IF(N11="---", "NA",
        IF(AE11="---", "NA",IF(O11="---","NA",
            IF(BP11 &gt; BQ11,
                IF(MIN(CA11, BP11) = CB11, 0.1,
                    IF(MIN(CA11, BP11) &lt; CB11, 1.1)
                ),
                IF(MIN(CA11, BP11) = CB11, 0,
                    IF(MIN(CA11, BP11) &lt; CB11, 1)
                )
            ))
        )
    ),
-5)</f>
        <v>NA</v>
      </c>
      <c r="CN11" s="215" t="str">
        <f>IFERROR(
    IF(O11="---", "NA",
        IF(AF11="---", "NA",IF(P11="---","NA",
            IF(BQ11 &gt; BR11,
                IF(MIN(CB11, BQ11) = CC11, 0.1,
                    IF(MIN(CB11, BQ11) &lt; CC11, 1.1)
                ),
                IF(MIN(CB11, BQ11) = CC11, 0,
                    IF(MIN(CB11, BQ11) &lt; CC11, 1)
                )
            ))
        )
    ),
-5)</f>
        <v>NA</v>
      </c>
      <c r="CO11" s="215" t="str">
        <f>IFERROR(
    IF(P11="---", "NA",
        IF(AG11="---", "NA",IF(Q11="---","NA",
            IF(BR11 &gt; BS11,
                IF(MIN(CC11, BR11) = CD11, 0.1,
                    IF(MIN(CC11, BR11) &lt; CD11, 1.1)
                ),
                IF(MIN(CC11, BR11) = CD11, 0,
                    IF(MIN(CC11, BR11) &lt; CD11, 1)
                )
            ))
        )
    ),
-5)</f>
        <v>NA</v>
      </c>
      <c r="CP11" s="215" t="str">
        <f>IFERROR(
    IF(Q11="---", "NA",
        IF(AH11="---", "NA",IF(R11="---","NA",
            IF(BS11 &gt; BT11,
                IF(MIN(CD11, BS11) = CE11, 0.1,
                    IF(MIN(CD11, BS11) &lt; CE11, 1.1)
                ),
                IF(MIN(CD11, BS11) = CE11, 0,
                    IF(MIN(CD11, BS11) &lt; CE11, 1)
                )
            ))
        )
    ),
-5)</f>
        <v>NA</v>
      </c>
      <c r="CQ11" s="18" t="s">
        <v>286</v>
      </c>
      <c r="CR11" s="215" t="str">
        <f>IF(AND(OR(CG11=1, CG11=1.1),BK11&gt;=BV11),"Achieved",IF(AND(OR(CG11=1, CG11=1.1),BK11&lt;BV11),"Not Achieved","NA"))</f>
        <v>NA</v>
      </c>
      <c r="CS11" s="215" t="str">
        <f>IF(AND(OR(CH11=1, CH11=1.1),BL11&gt;=BW11),"Achieved",IF(AND(OR(CH11=1, CH11=1.1),BL11&lt;BW11),"Not Achieved","NA"))</f>
        <v>NA</v>
      </c>
      <c r="CT11" s="215" t="str">
        <f>IF(AND(OR(CI11=1, CI11=1.1),BM11&gt;=BX11),"Achieved",IF(AND(OR(CI11=1, CI11=1.1),BM11&lt;BX11),"Not Achieved","NA"))</f>
        <v>NA</v>
      </c>
      <c r="CU11" s="215" t="str">
        <f>IF(AND(OR(CJ11=1, CJ11=1.1),BN11&gt;=BY11),"Achieved",IF(AND(OR(CJ11=1, CJ11=1.1),BN11&lt;BY11),"Not Achieved","NA"))</f>
        <v>NA</v>
      </c>
      <c r="CV11" s="215" t="str">
        <f>IF(AND(OR(CK11=1, CK11=1.1),BO11&gt;=BZ11),"Achieved",IF(AND(OR(CK11=1, CK11=1.1),BO11&lt;BZ11),"Not Achieved","NA"))</f>
        <v>NA</v>
      </c>
      <c r="CW11" s="215" t="str">
        <f>IF(AND(OR(CL11=1, CL11=1.1),BP11&gt;=CA11),"Achieved",IF(AND(OR(CL11=1, CL11=1.1),BP11&lt;CA11),"Not Achieved","NA"))</f>
        <v>NA</v>
      </c>
      <c r="CX11" s="215" t="str">
        <f>IF(AND(OR(CM11=1, CM11=1.1),BQ11&gt;=CB11),"Achieved",IF(AND(OR(CM11=1, CM11=1.1),BQ11&lt;CB11),"Not Achieved","NA"))</f>
        <v>NA</v>
      </c>
      <c r="CY11" s="215" t="str">
        <f>IF(AND(OR(CN11=1, CN11=1.1),BR11&gt;=CC11),"Achieved",IF(AND(OR(CN11=1, CN11=1.1),BR11&lt;CC11),"Not Achieved","NA"))</f>
        <v>NA</v>
      </c>
      <c r="CZ11" s="215" t="str">
        <f>IF(AND(OR(CO11=1, CO11=1.1),BS11&gt;=CD11),"Achieved",IF(AND(OR(CO11=1, CO11=1.1),BS11&lt;CD11),"Not Achieved","NA"))</f>
        <v>NA</v>
      </c>
      <c r="DA11" s="215" t="str">
        <f>IF(AND(OR(CP11=1, CP11=1.1),BT11&gt;=CE11),"Achieved",IF(AND(OR(CP11=1, CP11=1.1),BT11&lt;CE11),"Not Achieved","NA"))</f>
        <v>NA</v>
      </c>
      <c r="DI11" s="32"/>
      <c r="DJ11" s="32"/>
      <c r="DK11" s="32"/>
      <c r="DL11" s="32"/>
      <c r="DM11" s="32"/>
      <c r="DN11" s="32"/>
      <c r="DO11" s="32"/>
      <c r="DP11" s="32"/>
      <c r="DQ11" s="32"/>
      <c r="DR11" s="32"/>
      <c r="DS11" s="32"/>
      <c r="DT11" s="32"/>
      <c r="DU11" s="32"/>
      <c r="DV11" s="32"/>
      <c r="DW11" s="32"/>
    </row>
    <row r="12" spans="2:127" ht="13.75" customHeight="1" thickBot="1" x14ac:dyDescent="0.4">
      <c r="B12" s="372">
        <v>2</v>
      </c>
      <c r="C12" s="366" t="s">
        <v>110</v>
      </c>
      <c r="D12" s="367"/>
      <c r="E12" s="196" t="s">
        <v>111</v>
      </c>
      <c r="F12" s="197"/>
      <c r="G12" s="198"/>
      <c r="H12" s="192" t="s">
        <v>94</v>
      </c>
      <c r="I12" s="192" t="s">
        <v>94</v>
      </c>
      <c r="J12" s="15" t="s">
        <v>94</v>
      </c>
      <c r="K12" s="15" t="s">
        <v>94</v>
      </c>
      <c r="L12" s="15" t="s">
        <v>94</v>
      </c>
      <c r="M12" s="15" t="s">
        <v>94</v>
      </c>
      <c r="N12" s="15" t="s">
        <v>94</v>
      </c>
      <c r="O12" s="15" t="s">
        <v>94</v>
      </c>
      <c r="P12" s="15" t="s">
        <v>94</v>
      </c>
      <c r="Q12" s="376" t="s">
        <v>94</v>
      </c>
      <c r="R12" s="379" t="s">
        <v>94</v>
      </c>
      <c r="Y12" s="15" t="s">
        <v>94</v>
      </c>
      <c r="Z12" s="15" t="s">
        <v>94</v>
      </c>
      <c r="AA12" s="15" t="s">
        <v>94</v>
      </c>
      <c r="AB12" s="15" t="s">
        <v>94</v>
      </c>
      <c r="AC12" s="192" t="s">
        <v>94</v>
      </c>
      <c r="AD12" s="15" t="s">
        <v>94</v>
      </c>
      <c r="AE12" s="15" t="s">
        <v>94</v>
      </c>
      <c r="AF12" s="15" t="s">
        <v>94</v>
      </c>
      <c r="AG12" s="15" t="s">
        <v>94</v>
      </c>
      <c r="AH12" s="20" t="s">
        <v>94</v>
      </c>
      <c r="AK12" s="16" t="str">
        <f t="shared" si="0"/>
        <v/>
      </c>
      <c r="AL12" s="16" t="str">
        <f t="shared" si="1"/>
        <v/>
      </c>
      <c r="AM12" s="16" t="str">
        <f t="shared" si="2"/>
        <v/>
      </c>
      <c r="AN12" s="16" t="str">
        <f t="shared" si="3"/>
        <v/>
      </c>
      <c r="AO12" s="16" t="str">
        <f t="shared" si="4"/>
        <v/>
      </c>
      <c r="AP12" s="16" t="str">
        <f t="shared" si="5"/>
        <v/>
      </c>
      <c r="AQ12" s="16" t="str">
        <f t="shared" si="6"/>
        <v/>
      </c>
      <c r="AR12" s="16" t="str">
        <f t="shared" si="7"/>
        <v/>
      </c>
      <c r="AS12" s="16" t="str">
        <f t="shared" si="8"/>
        <v/>
      </c>
      <c r="AT12" s="16" t="str">
        <f t="shared" si="9"/>
        <v/>
      </c>
      <c r="AV12" s="17"/>
      <c r="AW12" s="18" t="s">
        <v>112</v>
      </c>
      <c r="AX12" s="216" t="str">
        <f t="shared" si="10"/>
        <v>---</v>
      </c>
      <c r="AY12" s="216" t="e">
        <f>VALUE(IF(AX12="---","",VLOOKUP(AX12,List1678[],2,FALSE)))</f>
        <v>#VALUE!</v>
      </c>
      <c r="AZ12" s="216" t="str">
        <f t="shared" si="11"/>
        <v>---</v>
      </c>
      <c r="BA12" s="216" t="e">
        <f>VALUE(IF(AZ12="---","",VLOOKUP(AZ12,List1678[],2,FALSE)))</f>
        <v>#VALUE!</v>
      </c>
      <c r="BB12" s="216" t="str">
        <f t="shared" si="12"/>
        <v>---</v>
      </c>
      <c r="BC12" s="216" t="str">
        <f t="shared" si="13"/>
        <v>---</v>
      </c>
      <c r="BE12" s="1" t="s">
        <v>232</v>
      </c>
      <c r="BI12" s="18" t="s">
        <v>112</v>
      </c>
      <c r="BJ12" s="383" t="str">
        <f>IF(H12="---","",IF(H12="","",(VLOOKUP(H12,List1678[],2,FALSE))))</f>
        <v/>
      </c>
      <c r="BK12" s="383" t="str">
        <f>IF(I12="---","",IF(I12="","",(VLOOKUP(I12,List1678[],2,FALSE))))</f>
        <v/>
      </c>
      <c r="BL12" s="383" t="str">
        <f>IF(J12="---","",IF(J12="","",(VLOOKUP(J12,List1678[],2,FALSE))))</f>
        <v/>
      </c>
      <c r="BM12" s="383" t="str">
        <f>IF(K12="---","",IF(K12="","",(VLOOKUP(K12,List1678[],2,FALSE))))</f>
        <v/>
      </c>
      <c r="BN12" s="383" t="str">
        <f>IF(L12="---","",IF(L12="","",(VLOOKUP(L12,List1678[],2,FALSE))))</f>
        <v/>
      </c>
      <c r="BO12" s="383" t="str">
        <f>IF(M12="---","",IF(M12="","",(VLOOKUP(M12,List1678[],2,FALSE))))</f>
        <v/>
      </c>
      <c r="BP12" s="383" t="str">
        <f>IF(N12="---","",IF(N12="","",(VLOOKUP(N12,List1678[],2,FALSE))))</f>
        <v/>
      </c>
      <c r="BQ12" s="383" t="str">
        <f>IF(O12="---","",IF(O12="","",(VLOOKUP(O12,List1678[],2,FALSE))))</f>
        <v/>
      </c>
      <c r="BR12" s="383" t="str">
        <f>IF(P12="---","",IF(P12="","",(VLOOKUP(P12,List1678[],2,FALSE))))</f>
        <v/>
      </c>
      <c r="BS12" s="383" t="str">
        <f>IF(Q12="---","",IF(Q12="","",(VLOOKUP(Q12,List1678[],2,FALSE))))</f>
        <v/>
      </c>
      <c r="BT12" s="383" t="str">
        <f>IF(R12="---","",IF(R12="","",(VLOOKUP(R12,List1678[],2,FALSE))))</f>
        <v/>
      </c>
      <c r="BU12" s="18" t="s">
        <v>112</v>
      </c>
      <c r="BV12" s="216" t="str">
        <f>IF(Y12="---","",IF(Y12="","",VLOOKUP(Y12,List1678[],2,FALSE)))</f>
        <v/>
      </c>
      <c r="BW12" s="216" t="str">
        <f>IF(Z12="---","",IF(Z12="","",VLOOKUP(Z12,List1678[],2,FALSE)))</f>
        <v/>
      </c>
      <c r="BX12" s="216" t="str">
        <f>IF(AA12="---","",IF(AA12="","",VLOOKUP(AA12,List1678[],2,FALSE)))</f>
        <v/>
      </c>
      <c r="BY12" s="216" t="str">
        <f>IF(AB12="---","",IF(AB12="","",VLOOKUP(AB12,List1678[],2,FALSE)))</f>
        <v/>
      </c>
      <c r="BZ12" s="216" t="str">
        <f>IF(AC12="---","",IF(AC12="","",VLOOKUP(AC12,List1678[],2,FALSE)))</f>
        <v/>
      </c>
      <c r="CA12" s="216" t="str">
        <f>IF(AD12="---","",IF(AD12="","",VLOOKUP(AD12,List1678[],2,FALSE)))</f>
        <v/>
      </c>
      <c r="CB12" s="216" t="str">
        <f>IF(AE12="---","",IF(AE12="","",VLOOKUP(AE12,List1678[],2,FALSE)))</f>
        <v/>
      </c>
      <c r="CC12" s="216" t="str">
        <f>IF(AF12="---","",IF(AF12="","",VLOOKUP(AF12,List1678[],2,FALSE)))</f>
        <v/>
      </c>
      <c r="CD12" s="216" t="str">
        <f>IF(AG12="---","",IF(AG12="","",VLOOKUP(AG12,List1678[],2,FALSE)))</f>
        <v/>
      </c>
      <c r="CE12" s="216" t="str">
        <f>IF(AH12="---","",IF(AH12="","",VLOOKUP(AH12,List1678[],2,FALSE)))</f>
        <v/>
      </c>
      <c r="CF12" s="18" t="s">
        <v>112</v>
      </c>
      <c r="CG12" s="216" t="str">
        <f t="shared" si="24"/>
        <v>NA</v>
      </c>
      <c r="CH12" s="216" t="str">
        <f t="shared" si="14"/>
        <v>NA</v>
      </c>
      <c r="CI12" s="216" t="str">
        <f t="shared" si="15"/>
        <v>NA</v>
      </c>
      <c r="CJ12" s="216" t="str">
        <f t="shared" si="16"/>
        <v>NA</v>
      </c>
      <c r="CK12" s="216" t="str">
        <f t="shared" si="17"/>
        <v>NA</v>
      </c>
      <c r="CL12" s="216" t="str">
        <f t="shared" si="18"/>
        <v>NA</v>
      </c>
      <c r="CM12" s="216" t="str">
        <f t="shared" si="19"/>
        <v>NA</v>
      </c>
      <c r="CN12" s="216" t="str">
        <f t="shared" si="20"/>
        <v>NA</v>
      </c>
      <c r="CO12" s="216" t="str">
        <f t="shared" si="21"/>
        <v>NA</v>
      </c>
      <c r="CP12" s="216" t="str">
        <f t="shared" si="22"/>
        <v>NA</v>
      </c>
      <c r="CQ12" s="18" t="s">
        <v>112</v>
      </c>
      <c r="CR12" s="216" t="str">
        <f t="shared" si="25"/>
        <v>NA</v>
      </c>
      <c r="CS12" s="216" t="str">
        <f t="shared" si="23"/>
        <v>NA</v>
      </c>
      <c r="CT12" s="216" t="str">
        <f t="shared" si="23"/>
        <v>NA</v>
      </c>
      <c r="CU12" s="216" t="str">
        <f t="shared" si="23"/>
        <v>NA</v>
      </c>
      <c r="CV12" s="216" t="str">
        <f t="shared" si="23"/>
        <v>NA</v>
      </c>
      <c r="CW12" s="216" t="str">
        <f t="shared" si="23"/>
        <v>NA</v>
      </c>
      <c r="CX12" s="216" t="str">
        <f t="shared" si="23"/>
        <v>NA</v>
      </c>
      <c r="CY12" s="216" t="str">
        <f t="shared" si="23"/>
        <v>NA</v>
      </c>
      <c r="CZ12" s="216" t="str">
        <f t="shared" si="23"/>
        <v>NA</v>
      </c>
      <c r="DA12" s="216" t="str">
        <f t="shared" si="23"/>
        <v>NA</v>
      </c>
      <c r="DI12" s="32"/>
      <c r="DJ12" s="32"/>
      <c r="DK12" s="32"/>
      <c r="DL12" s="32"/>
      <c r="DM12" s="32"/>
      <c r="DN12" s="32"/>
      <c r="DO12" s="32"/>
      <c r="DP12" s="32"/>
      <c r="DQ12" s="32"/>
      <c r="DR12" s="32"/>
      <c r="DS12" s="32"/>
      <c r="DT12" s="32"/>
      <c r="DU12" s="32"/>
      <c r="DV12" s="32"/>
      <c r="DW12" s="32"/>
    </row>
    <row r="13" spans="2:127" ht="13.75" customHeight="1" thickBot="1" x14ac:dyDescent="0.4">
      <c r="B13" s="373"/>
      <c r="C13" s="368"/>
      <c r="D13" s="369"/>
      <c r="E13" s="196" t="s">
        <v>113</v>
      </c>
      <c r="F13" s="197"/>
      <c r="G13" s="198"/>
      <c r="H13" s="15" t="s">
        <v>94</v>
      </c>
      <c r="I13" s="192" t="s">
        <v>94</v>
      </c>
      <c r="J13" s="15" t="s">
        <v>94</v>
      </c>
      <c r="K13" s="15" t="s">
        <v>94</v>
      </c>
      <c r="L13" s="15" t="s">
        <v>94</v>
      </c>
      <c r="M13" s="15" t="s">
        <v>94</v>
      </c>
      <c r="N13" s="15" t="s">
        <v>94</v>
      </c>
      <c r="O13" s="15" t="s">
        <v>94</v>
      </c>
      <c r="P13" s="15" t="s">
        <v>94</v>
      </c>
      <c r="Q13" s="376" t="s">
        <v>94</v>
      </c>
      <c r="R13" s="379" t="s">
        <v>94</v>
      </c>
      <c r="Y13" s="15" t="s">
        <v>94</v>
      </c>
      <c r="Z13" s="15" t="s">
        <v>94</v>
      </c>
      <c r="AA13" s="15" t="s">
        <v>94</v>
      </c>
      <c r="AB13" s="15" t="s">
        <v>94</v>
      </c>
      <c r="AC13" s="192" t="s">
        <v>94</v>
      </c>
      <c r="AD13" s="15" t="s">
        <v>94</v>
      </c>
      <c r="AE13" s="15" t="s">
        <v>94</v>
      </c>
      <c r="AF13" s="15" t="s">
        <v>94</v>
      </c>
      <c r="AG13" s="15" t="s">
        <v>94</v>
      </c>
      <c r="AH13" s="20" t="s">
        <v>94</v>
      </c>
      <c r="AK13" s="16" t="str">
        <f t="shared" si="0"/>
        <v/>
      </c>
      <c r="AL13" s="16" t="str">
        <f t="shared" si="1"/>
        <v/>
      </c>
      <c r="AM13" s="16" t="str">
        <f t="shared" si="2"/>
        <v/>
      </c>
      <c r="AN13" s="16" t="str">
        <f t="shared" si="3"/>
        <v/>
      </c>
      <c r="AO13" s="16" t="str">
        <f t="shared" si="4"/>
        <v/>
      </c>
      <c r="AP13" s="16" t="str">
        <f t="shared" si="5"/>
        <v/>
      </c>
      <c r="AQ13" s="16" t="str">
        <f t="shared" si="6"/>
        <v/>
      </c>
      <c r="AR13" s="16" t="str">
        <f t="shared" si="7"/>
        <v/>
      </c>
      <c r="AS13" s="16" t="str">
        <f t="shared" si="8"/>
        <v/>
      </c>
      <c r="AT13" s="16" t="str">
        <f t="shared" si="9"/>
        <v/>
      </c>
      <c r="AV13" s="17"/>
      <c r="AW13" s="18" t="s">
        <v>114</v>
      </c>
      <c r="AX13" s="216" t="str">
        <f t="shared" si="10"/>
        <v>---</v>
      </c>
      <c r="AY13" s="216" t="e">
        <f>VALUE(IF(AX13="---","",VLOOKUP(AX13,List1678[],2,FALSE)))</f>
        <v>#VALUE!</v>
      </c>
      <c r="AZ13" s="216" t="str">
        <f t="shared" si="11"/>
        <v>---</v>
      </c>
      <c r="BA13" s="216" t="e">
        <f>VALUE(IF(AZ13="---","",VLOOKUP(AZ13,List1678[],2,FALSE)))</f>
        <v>#VALUE!</v>
      </c>
      <c r="BB13" s="216" t="str">
        <f t="shared" si="12"/>
        <v>---</v>
      </c>
      <c r="BC13" s="216" t="str">
        <f t="shared" si="13"/>
        <v>---</v>
      </c>
      <c r="BE13" s="19" t="s">
        <v>94</v>
      </c>
      <c r="BI13" s="18" t="s">
        <v>114</v>
      </c>
      <c r="BJ13" s="383" t="str">
        <f>IF(H13="---","",IF(H13="","",(VLOOKUP(H13,List1678[],2,FALSE))))</f>
        <v/>
      </c>
      <c r="BK13" s="383" t="str">
        <f>IF(I13="---","",IF(I13="","",(VLOOKUP(I13,List1678[],2,FALSE))))</f>
        <v/>
      </c>
      <c r="BL13" s="383" t="str">
        <f>IF(J13="---","",IF(J13="","",(VLOOKUP(J13,List1678[],2,FALSE))))</f>
        <v/>
      </c>
      <c r="BM13" s="383" t="str">
        <f>IF(K13="---","",IF(K13="","",(VLOOKUP(K13,List1678[],2,FALSE))))</f>
        <v/>
      </c>
      <c r="BN13" s="383" t="str">
        <f>IF(L13="---","",IF(L13="","",(VLOOKUP(L13,List1678[],2,FALSE))))</f>
        <v/>
      </c>
      <c r="BO13" s="383" t="str">
        <f>IF(M13="---","",IF(M13="","",(VLOOKUP(M13,List1678[],2,FALSE))))</f>
        <v/>
      </c>
      <c r="BP13" s="383" t="str">
        <f>IF(N13="---","",IF(N13="","",(VLOOKUP(N13,List1678[],2,FALSE))))</f>
        <v/>
      </c>
      <c r="BQ13" s="383" t="str">
        <f>IF(O13="---","",IF(O13="","",(VLOOKUP(O13,List1678[],2,FALSE))))</f>
        <v/>
      </c>
      <c r="BR13" s="383" t="str">
        <f>IF(P13="---","",IF(P13="","",(VLOOKUP(P13,List1678[],2,FALSE))))</f>
        <v/>
      </c>
      <c r="BS13" s="383" t="str">
        <f>IF(Q13="---","",IF(Q13="","",(VLOOKUP(Q13,List1678[],2,FALSE))))</f>
        <v/>
      </c>
      <c r="BT13" s="383" t="str">
        <f>IF(R13="---","",IF(R13="","",(VLOOKUP(R13,List1678[],2,FALSE))))</f>
        <v/>
      </c>
      <c r="BU13" s="18" t="s">
        <v>114</v>
      </c>
      <c r="BV13" s="216" t="str">
        <f>IF(Y13="---","",IF(Y13="","",VLOOKUP(Y13,List1678[],2,FALSE)))</f>
        <v/>
      </c>
      <c r="BW13" s="216" t="str">
        <f>IF(Z13="---","",IF(Z13="","",VLOOKUP(Z13,List1678[],2,FALSE)))</f>
        <v/>
      </c>
      <c r="BX13" s="216" t="str">
        <f>IF(AA13="---","",IF(AA13="","",VLOOKUP(AA13,List1678[],2,FALSE)))</f>
        <v/>
      </c>
      <c r="BY13" s="216" t="str">
        <f>IF(AB13="---","",IF(AB13="","",VLOOKUP(AB13,List1678[],2,FALSE)))</f>
        <v/>
      </c>
      <c r="BZ13" s="216" t="str">
        <f>IF(AC13="---","",IF(AC13="","",VLOOKUP(AC13,List1678[],2,FALSE)))</f>
        <v/>
      </c>
      <c r="CA13" s="216" t="str">
        <f>IF(AD13="---","",IF(AD13="","",VLOOKUP(AD13,List1678[],2,FALSE)))</f>
        <v/>
      </c>
      <c r="CB13" s="216" t="str">
        <f>IF(AE13="---","",IF(AE13="","",VLOOKUP(AE13,List1678[],2,FALSE)))</f>
        <v/>
      </c>
      <c r="CC13" s="216" t="str">
        <f>IF(AF13="---","",IF(AF13="","",VLOOKUP(AF13,List1678[],2,FALSE)))</f>
        <v/>
      </c>
      <c r="CD13" s="216" t="str">
        <f>IF(AG13="---","",IF(AG13="","",VLOOKUP(AG13,List1678[],2,FALSE)))</f>
        <v/>
      </c>
      <c r="CE13" s="216" t="str">
        <f>IF(AH13="---","",IF(AH13="","",VLOOKUP(AH13,List1678[],2,FALSE)))</f>
        <v/>
      </c>
      <c r="CF13" s="18" t="s">
        <v>114</v>
      </c>
      <c r="CG13" s="216" t="str">
        <f t="shared" si="24"/>
        <v>NA</v>
      </c>
      <c r="CH13" s="216" t="str">
        <f t="shared" si="14"/>
        <v>NA</v>
      </c>
      <c r="CI13" s="216" t="str">
        <f t="shared" si="15"/>
        <v>NA</v>
      </c>
      <c r="CJ13" s="216" t="str">
        <f t="shared" si="16"/>
        <v>NA</v>
      </c>
      <c r="CK13" s="216" t="str">
        <f t="shared" si="17"/>
        <v>NA</v>
      </c>
      <c r="CL13" s="216" t="str">
        <f t="shared" si="18"/>
        <v>NA</v>
      </c>
      <c r="CM13" s="216" t="str">
        <f t="shared" si="19"/>
        <v>NA</v>
      </c>
      <c r="CN13" s="216" t="str">
        <f t="shared" si="20"/>
        <v>NA</v>
      </c>
      <c r="CO13" s="216" t="str">
        <f t="shared" si="21"/>
        <v>NA</v>
      </c>
      <c r="CP13" s="216" t="str">
        <f t="shared" si="22"/>
        <v>NA</v>
      </c>
      <c r="CQ13" s="18" t="s">
        <v>114</v>
      </c>
      <c r="CR13" s="216" t="str">
        <f t="shared" si="25"/>
        <v>NA</v>
      </c>
      <c r="CS13" s="216" t="str">
        <f t="shared" si="23"/>
        <v>NA</v>
      </c>
      <c r="CT13" s="216" t="str">
        <f t="shared" si="23"/>
        <v>NA</v>
      </c>
      <c r="CU13" s="216" t="str">
        <f t="shared" si="23"/>
        <v>NA</v>
      </c>
      <c r="CV13" s="216" t="str">
        <f t="shared" si="23"/>
        <v>NA</v>
      </c>
      <c r="CW13" s="216" t="str">
        <f t="shared" si="23"/>
        <v>NA</v>
      </c>
      <c r="CX13" s="216" t="str">
        <f t="shared" si="23"/>
        <v>NA</v>
      </c>
      <c r="CY13" s="216" t="str">
        <f t="shared" si="23"/>
        <v>NA</v>
      </c>
      <c r="CZ13" s="216" t="str">
        <f t="shared" si="23"/>
        <v>NA</v>
      </c>
      <c r="DA13" s="216" t="str">
        <f t="shared" si="23"/>
        <v>NA</v>
      </c>
      <c r="DI13" s="32"/>
      <c r="DJ13" s="32"/>
      <c r="DK13" s="32"/>
      <c r="DL13" s="32"/>
      <c r="DM13" s="32"/>
      <c r="DN13" s="32"/>
      <c r="DO13" s="32"/>
      <c r="DP13" s="32"/>
      <c r="DQ13" s="32"/>
      <c r="DR13" s="32"/>
      <c r="DS13" s="32"/>
      <c r="DT13" s="32"/>
      <c r="DU13" s="32"/>
      <c r="DV13" s="32"/>
      <c r="DW13" s="32"/>
    </row>
    <row r="14" spans="2:127" ht="13.75" customHeight="1" thickBot="1" x14ac:dyDescent="0.4">
      <c r="B14" s="373"/>
      <c r="C14" s="370"/>
      <c r="D14" s="371"/>
      <c r="E14" s="196" t="s">
        <v>115</v>
      </c>
      <c r="F14" s="197"/>
      <c r="G14" s="198"/>
      <c r="H14" s="192" t="s">
        <v>94</v>
      </c>
      <c r="I14" s="192" t="s">
        <v>94</v>
      </c>
      <c r="J14" s="15" t="s">
        <v>94</v>
      </c>
      <c r="K14" s="15" t="s">
        <v>94</v>
      </c>
      <c r="L14" s="15" t="s">
        <v>94</v>
      </c>
      <c r="M14" s="15" t="s">
        <v>94</v>
      </c>
      <c r="N14" s="15" t="s">
        <v>94</v>
      </c>
      <c r="O14" s="15" t="s">
        <v>94</v>
      </c>
      <c r="P14" s="15" t="s">
        <v>94</v>
      </c>
      <c r="Q14" s="376" t="s">
        <v>94</v>
      </c>
      <c r="R14" s="379" t="s">
        <v>94</v>
      </c>
      <c r="Y14" s="15" t="s">
        <v>94</v>
      </c>
      <c r="Z14" s="15" t="s">
        <v>94</v>
      </c>
      <c r="AA14" s="15" t="s">
        <v>94</v>
      </c>
      <c r="AB14" s="15" t="s">
        <v>94</v>
      </c>
      <c r="AC14" s="192" t="s">
        <v>94</v>
      </c>
      <c r="AD14" s="15" t="s">
        <v>94</v>
      </c>
      <c r="AE14" s="15" t="s">
        <v>94</v>
      </c>
      <c r="AF14" s="15" t="s">
        <v>94</v>
      </c>
      <c r="AG14" s="15" t="s">
        <v>94</v>
      </c>
      <c r="AH14" s="20" t="s">
        <v>94</v>
      </c>
      <c r="AK14" s="16" t="str">
        <f t="shared" si="0"/>
        <v/>
      </c>
      <c r="AL14" s="16" t="str">
        <f t="shared" si="1"/>
        <v/>
      </c>
      <c r="AM14" s="16" t="str">
        <f t="shared" si="2"/>
        <v/>
      </c>
      <c r="AN14" s="16" t="str">
        <f t="shared" si="3"/>
        <v/>
      </c>
      <c r="AO14" s="16" t="str">
        <f t="shared" si="4"/>
        <v/>
      </c>
      <c r="AP14" s="16" t="str">
        <f t="shared" si="5"/>
        <v/>
      </c>
      <c r="AQ14" s="16" t="str">
        <f t="shared" si="6"/>
        <v/>
      </c>
      <c r="AR14" s="16" t="str">
        <f t="shared" si="7"/>
        <v/>
      </c>
      <c r="AS14" s="16" t="str">
        <f t="shared" si="8"/>
        <v/>
      </c>
      <c r="AT14" s="16" t="str">
        <f t="shared" si="9"/>
        <v/>
      </c>
      <c r="AV14" s="17"/>
      <c r="AW14" s="18" t="s">
        <v>116</v>
      </c>
      <c r="AX14" s="216" t="str">
        <f t="shared" si="10"/>
        <v>---</v>
      </c>
      <c r="AY14" s="216" t="e">
        <f>VALUE(IF(AX14="---","",VLOOKUP(AX14,List1678[],2,FALSE)))</f>
        <v>#VALUE!</v>
      </c>
      <c r="AZ14" s="216" t="str">
        <f t="shared" si="11"/>
        <v>---</v>
      </c>
      <c r="BA14" s="216" t="e">
        <f>VALUE(IF(AZ14="---","",VLOOKUP(AZ14,List1678[],2,FALSE)))</f>
        <v>#VALUE!</v>
      </c>
      <c r="BB14" s="216" t="str">
        <f t="shared" si="12"/>
        <v>---</v>
      </c>
      <c r="BC14" s="216" t="str">
        <f t="shared" si="13"/>
        <v>---</v>
      </c>
      <c r="BE14" s="1" t="s">
        <v>233</v>
      </c>
      <c r="BI14" s="18" t="s">
        <v>116</v>
      </c>
      <c r="BJ14" s="383" t="str">
        <f>IF(H14="---","",IF(H14="","",(VLOOKUP(H14,List1678[],2,FALSE))))</f>
        <v/>
      </c>
      <c r="BK14" s="383" t="str">
        <f>IF(I14="---","",IF(I14="","",(VLOOKUP(I14,List1678[],2,FALSE))))</f>
        <v/>
      </c>
      <c r="BL14" s="383" t="str">
        <f>IF(J14="---","",IF(J14="","",(VLOOKUP(J14,List1678[],2,FALSE))))</f>
        <v/>
      </c>
      <c r="BM14" s="383" t="str">
        <f>IF(K14="---","",IF(K14="","",(VLOOKUP(K14,List1678[],2,FALSE))))</f>
        <v/>
      </c>
      <c r="BN14" s="383" t="str">
        <f>IF(L14="---","",IF(L14="","",(VLOOKUP(L14,List1678[],2,FALSE))))</f>
        <v/>
      </c>
      <c r="BO14" s="383" t="str">
        <f>IF(M14="---","",IF(M14="","",(VLOOKUP(M14,List1678[],2,FALSE))))</f>
        <v/>
      </c>
      <c r="BP14" s="383" t="str">
        <f>IF(N14="---","",IF(N14="","",(VLOOKUP(N14,List1678[],2,FALSE))))</f>
        <v/>
      </c>
      <c r="BQ14" s="383" t="str">
        <f>IF(O14="---","",IF(O14="","",(VLOOKUP(O14,List1678[],2,FALSE))))</f>
        <v/>
      </c>
      <c r="BR14" s="383" t="str">
        <f>IF(P14="---","",IF(P14="","",(VLOOKUP(P14,List1678[],2,FALSE))))</f>
        <v/>
      </c>
      <c r="BS14" s="383" t="str">
        <f>IF(Q14="---","",IF(Q14="","",(VLOOKUP(Q14,List1678[],2,FALSE))))</f>
        <v/>
      </c>
      <c r="BT14" s="383" t="str">
        <f>IF(R14="---","",IF(R14="","",(VLOOKUP(R14,List1678[],2,FALSE))))</f>
        <v/>
      </c>
      <c r="BU14" s="18" t="s">
        <v>116</v>
      </c>
      <c r="BV14" s="216" t="str">
        <f>IF(Y14="---","",IF(Y14="","",VLOOKUP(Y14,List1678[],2,FALSE)))</f>
        <v/>
      </c>
      <c r="BW14" s="216" t="str">
        <f>IF(Z14="---","",IF(Z14="","",VLOOKUP(Z14,List1678[],2,FALSE)))</f>
        <v/>
      </c>
      <c r="BX14" s="216" t="str">
        <f>IF(AA14="---","",IF(AA14="","",VLOOKUP(AA14,List1678[],2,FALSE)))</f>
        <v/>
      </c>
      <c r="BY14" s="216" t="str">
        <f>IF(AB14="---","",IF(AB14="","",VLOOKUP(AB14,List1678[],2,FALSE)))</f>
        <v/>
      </c>
      <c r="BZ14" s="216" t="str">
        <f>IF(AC14="---","",IF(AC14="","",VLOOKUP(AC14,List1678[],2,FALSE)))</f>
        <v/>
      </c>
      <c r="CA14" s="216" t="str">
        <f>IF(AD14="---","",IF(AD14="","",VLOOKUP(AD14,List1678[],2,FALSE)))</f>
        <v/>
      </c>
      <c r="CB14" s="216" t="str">
        <f>IF(AE14="---","",IF(AE14="","",VLOOKUP(AE14,List1678[],2,FALSE)))</f>
        <v/>
      </c>
      <c r="CC14" s="216" t="str">
        <f>IF(AF14="---","",IF(AF14="","",VLOOKUP(AF14,List1678[],2,FALSE)))</f>
        <v/>
      </c>
      <c r="CD14" s="216" t="str">
        <f>IF(AG14="---","",IF(AG14="","",VLOOKUP(AG14,List1678[],2,FALSE)))</f>
        <v/>
      </c>
      <c r="CE14" s="216" t="str">
        <f>IF(AH14="---","",IF(AH14="","",VLOOKUP(AH14,List1678[],2,FALSE)))</f>
        <v/>
      </c>
      <c r="CF14" s="18" t="s">
        <v>116</v>
      </c>
      <c r="CG14" s="216" t="str">
        <f t="shared" si="24"/>
        <v>NA</v>
      </c>
      <c r="CH14" s="216" t="str">
        <f t="shared" si="14"/>
        <v>NA</v>
      </c>
      <c r="CI14" s="216" t="str">
        <f t="shared" si="15"/>
        <v>NA</v>
      </c>
      <c r="CJ14" s="216" t="str">
        <f t="shared" si="16"/>
        <v>NA</v>
      </c>
      <c r="CK14" s="216" t="str">
        <f t="shared" si="17"/>
        <v>NA</v>
      </c>
      <c r="CL14" s="216" t="str">
        <f t="shared" si="18"/>
        <v>NA</v>
      </c>
      <c r="CM14" s="216" t="str">
        <f t="shared" si="19"/>
        <v>NA</v>
      </c>
      <c r="CN14" s="216" t="str">
        <f t="shared" si="20"/>
        <v>NA</v>
      </c>
      <c r="CO14" s="216" t="str">
        <f t="shared" si="21"/>
        <v>NA</v>
      </c>
      <c r="CP14" s="216" t="str">
        <f t="shared" si="22"/>
        <v>NA</v>
      </c>
      <c r="CQ14" s="18" t="s">
        <v>116</v>
      </c>
      <c r="CR14" s="216" t="str">
        <f t="shared" si="25"/>
        <v>NA</v>
      </c>
      <c r="CS14" s="216" t="str">
        <f t="shared" si="23"/>
        <v>NA</v>
      </c>
      <c r="CT14" s="216" t="str">
        <f t="shared" si="23"/>
        <v>NA</v>
      </c>
      <c r="CU14" s="216" t="str">
        <f t="shared" si="23"/>
        <v>NA</v>
      </c>
      <c r="CV14" s="216" t="str">
        <f t="shared" si="23"/>
        <v>NA</v>
      </c>
      <c r="CW14" s="216" t="str">
        <f t="shared" si="23"/>
        <v>NA</v>
      </c>
      <c r="CX14" s="216" t="str">
        <f t="shared" si="23"/>
        <v>NA</v>
      </c>
      <c r="CY14" s="216" t="str">
        <f t="shared" si="23"/>
        <v>NA</v>
      </c>
      <c r="CZ14" s="216" t="str">
        <f t="shared" si="23"/>
        <v>NA</v>
      </c>
      <c r="DA14" s="216" t="str">
        <f t="shared" si="23"/>
        <v>NA</v>
      </c>
      <c r="DI14" s="32"/>
      <c r="DJ14" s="32"/>
      <c r="DK14" s="32"/>
      <c r="DL14" s="32"/>
      <c r="DM14" s="32"/>
      <c r="DN14" s="32"/>
      <c r="DO14" s="32"/>
      <c r="DP14" s="32"/>
      <c r="DQ14" s="32"/>
      <c r="DR14" s="32"/>
      <c r="DS14" s="32"/>
      <c r="DT14" s="32"/>
      <c r="DU14" s="32"/>
      <c r="DV14" s="32"/>
      <c r="DW14" s="32"/>
    </row>
    <row r="15" spans="2:127" ht="13.75" customHeight="1" thickBot="1" x14ac:dyDescent="0.4">
      <c r="B15" s="373"/>
      <c r="C15" s="366" t="s">
        <v>117</v>
      </c>
      <c r="D15" s="367"/>
      <c r="E15" s="196" t="s">
        <v>118</v>
      </c>
      <c r="F15" s="197"/>
      <c r="G15" s="198"/>
      <c r="H15" s="192" t="s">
        <v>94</v>
      </c>
      <c r="I15" s="192" t="s">
        <v>94</v>
      </c>
      <c r="J15" s="15" t="s">
        <v>94</v>
      </c>
      <c r="K15" s="15" t="s">
        <v>94</v>
      </c>
      <c r="L15" s="15" t="s">
        <v>94</v>
      </c>
      <c r="M15" s="15" t="s">
        <v>94</v>
      </c>
      <c r="N15" s="15" t="s">
        <v>94</v>
      </c>
      <c r="O15" s="15" t="s">
        <v>94</v>
      </c>
      <c r="P15" s="15" t="s">
        <v>94</v>
      </c>
      <c r="Q15" s="376" t="s">
        <v>94</v>
      </c>
      <c r="R15" s="379" t="s">
        <v>94</v>
      </c>
      <c r="Y15" s="15" t="s">
        <v>94</v>
      </c>
      <c r="Z15" s="15" t="s">
        <v>94</v>
      </c>
      <c r="AA15" s="15" t="s">
        <v>94</v>
      </c>
      <c r="AB15" s="15" t="s">
        <v>94</v>
      </c>
      <c r="AC15" s="192" t="s">
        <v>94</v>
      </c>
      <c r="AD15" s="15" t="s">
        <v>94</v>
      </c>
      <c r="AE15" s="15" t="s">
        <v>94</v>
      </c>
      <c r="AF15" s="15" t="s">
        <v>94</v>
      </c>
      <c r="AG15" s="15" t="s">
        <v>94</v>
      </c>
      <c r="AH15" s="20" t="s">
        <v>94</v>
      </c>
      <c r="AK15" s="16" t="str">
        <f t="shared" si="0"/>
        <v/>
      </c>
      <c r="AL15" s="16" t="str">
        <f t="shared" si="1"/>
        <v/>
      </c>
      <c r="AM15" s="16" t="str">
        <f t="shared" si="2"/>
        <v/>
      </c>
      <c r="AN15" s="16" t="str">
        <f t="shared" si="3"/>
        <v/>
      </c>
      <c r="AO15" s="16" t="str">
        <f t="shared" si="4"/>
        <v/>
      </c>
      <c r="AP15" s="16" t="str">
        <f t="shared" si="5"/>
        <v/>
      </c>
      <c r="AQ15" s="16" t="str">
        <f t="shared" si="6"/>
        <v/>
      </c>
      <c r="AR15" s="16" t="str">
        <f t="shared" si="7"/>
        <v/>
      </c>
      <c r="AS15" s="16" t="str">
        <f t="shared" si="8"/>
        <v/>
      </c>
      <c r="AT15" s="16" t="str">
        <f t="shared" si="9"/>
        <v/>
      </c>
      <c r="AV15" s="17"/>
      <c r="AW15" s="18" t="s">
        <v>119</v>
      </c>
      <c r="AX15" s="216" t="str">
        <f t="shared" si="10"/>
        <v>---</v>
      </c>
      <c r="AY15" s="216" t="e">
        <f>VALUE(IF(AX15="---","",VLOOKUP(AX15,List1678[],2,FALSE)))</f>
        <v>#VALUE!</v>
      </c>
      <c r="AZ15" s="216" t="str">
        <f t="shared" si="11"/>
        <v>---</v>
      </c>
      <c r="BA15" s="216" t="e">
        <f>VALUE(IF(AZ15="---","",VLOOKUP(AZ15,List1678[],2,FALSE)))</f>
        <v>#VALUE!</v>
      </c>
      <c r="BB15" s="216" t="str">
        <f t="shared" si="12"/>
        <v>---</v>
      </c>
      <c r="BC15" s="216" t="str">
        <f t="shared" si="13"/>
        <v>---</v>
      </c>
      <c r="BE15" s="1" t="s">
        <v>234</v>
      </c>
      <c r="BI15" s="18" t="s">
        <v>119</v>
      </c>
      <c r="BJ15" s="383" t="str">
        <f>IF(H15="---","",IF(H15="","",(VLOOKUP(H15,List1678[],2,FALSE))))</f>
        <v/>
      </c>
      <c r="BK15" s="383" t="str">
        <f>IF(I15="---","",IF(I15="","",(VLOOKUP(I15,List1678[],2,FALSE))))</f>
        <v/>
      </c>
      <c r="BL15" s="383" t="str">
        <f>IF(J15="---","",IF(J15="","",(VLOOKUP(J15,List1678[],2,FALSE))))</f>
        <v/>
      </c>
      <c r="BM15" s="383" t="str">
        <f>IF(K15="---","",IF(K15="","",(VLOOKUP(K15,List1678[],2,FALSE))))</f>
        <v/>
      </c>
      <c r="BN15" s="383" t="str">
        <f>IF(L15="---","",IF(L15="","",(VLOOKUP(L15,List1678[],2,FALSE))))</f>
        <v/>
      </c>
      <c r="BO15" s="383" t="str">
        <f>IF(M15="---","",IF(M15="","",(VLOOKUP(M15,List1678[],2,FALSE))))</f>
        <v/>
      </c>
      <c r="BP15" s="383" t="str">
        <f>IF(N15="---","",IF(N15="","",(VLOOKUP(N15,List1678[],2,FALSE))))</f>
        <v/>
      </c>
      <c r="BQ15" s="383" t="str">
        <f>IF(O15="---","",IF(O15="","",(VLOOKUP(O15,List1678[],2,FALSE))))</f>
        <v/>
      </c>
      <c r="BR15" s="383" t="str">
        <f>IF(P15="---","",IF(P15="","",(VLOOKUP(P15,List1678[],2,FALSE))))</f>
        <v/>
      </c>
      <c r="BS15" s="383" t="str">
        <f>IF(Q15="---","",IF(Q15="","",(VLOOKUP(Q15,List1678[],2,FALSE))))</f>
        <v/>
      </c>
      <c r="BT15" s="383" t="str">
        <f>IF(R15="---","",IF(R15="","",(VLOOKUP(R15,List1678[],2,FALSE))))</f>
        <v/>
      </c>
      <c r="BU15" s="18" t="s">
        <v>119</v>
      </c>
      <c r="BV15" s="216" t="str">
        <f>IF(Y15="---","",IF(Y15="","",VLOOKUP(Y15,List1678[],2,FALSE)))</f>
        <v/>
      </c>
      <c r="BW15" s="216" t="str">
        <f>IF(Z15="---","",IF(Z15="","",VLOOKUP(Z15,List1678[],2,FALSE)))</f>
        <v/>
      </c>
      <c r="BX15" s="216" t="str">
        <f>IF(AA15="---","",IF(AA15="","",VLOOKUP(AA15,List1678[],2,FALSE)))</f>
        <v/>
      </c>
      <c r="BY15" s="216" t="str">
        <f>IF(AB15="---","",IF(AB15="","",VLOOKUP(AB15,List1678[],2,FALSE)))</f>
        <v/>
      </c>
      <c r="BZ15" s="216" t="str">
        <f>IF(AC15="---","",IF(AC15="","",VLOOKUP(AC15,List1678[],2,FALSE)))</f>
        <v/>
      </c>
      <c r="CA15" s="216" t="str">
        <f>IF(AD15="---","",IF(AD15="","",VLOOKUP(AD15,List1678[],2,FALSE)))</f>
        <v/>
      </c>
      <c r="CB15" s="216" t="str">
        <f>IF(AE15="---","",IF(AE15="","",VLOOKUP(AE15,List1678[],2,FALSE)))</f>
        <v/>
      </c>
      <c r="CC15" s="216" t="str">
        <f>IF(AF15="---","",IF(AF15="","",VLOOKUP(AF15,List1678[],2,FALSE)))</f>
        <v/>
      </c>
      <c r="CD15" s="216" t="str">
        <f>IF(AG15="---","",IF(AG15="","",VLOOKUP(AG15,List1678[],2,FALSE)))</f>
        <v/>
      </c>
      <c r="CE15" s="216" t="str">
        <f>IF(AH15="---","",IF(AH15="","",VLOOKUP(AH15,List1678[],2,FALSE)))</f>
        <v/>
      </c>
      <c r="CF15" s="18" t="s">
        <v>119</v>
      </c>
      <c r="CG15" s="216" t="str">
        <f t="shared" si="24"/>
        <v>NA</v>
      </c>
      <c r="CH15" s="216" t="str">
        <f t="shared" si="14"/>
        <v>NA</v>
      </c>
      <c r="CI15" s="216" t="str">
        <f t="shared" si="15"/>
        <v>NA</v>
      </c>
      <c r="CJ15" s="216" t="str">
        <f t="shared" si="16"/>
        <v>NA</v>
      </c>
      <c r="CK15" s="216" t="str">
        <f t="shared" si="17"/>
        <v>NA</v>
      </c>
      <c r="CL15" s="216" t="str">
        <f t="shared" si="18"/>
        <v>NA</v>
      </c>
      <c r="CM15" s="216" t="str">
        <f t="shared" si="19"/>
        <v>NA</v>
      </c>
      <c r="CN15" s="216" t="str">
        <f t="shared" si="20"/>
        <v>NA</v>
      </c>
      <c r="CO15" s="216" t="str">
        <f t="shared" si="21"/>
        <v>NA</v>
      </c>
      <c r="CP15" s="216" t="str">
        <f t="shared" si="22"/>
        <v>NA</v>
      </c>
      <c r="CQ15" s="18" t="s">
        <v>119</v>
      </c>
      <c r="CR15" s="216" t="str">
        <f t="shared" si="25"/>
        <v>NA</v>
      </c>
      <c r="CS15" s="216" t="str">
        <f t="shared" si="23"/>
        <v>NA</v>
      </c>
      <c r="CT15" s="216" t="str">
        <f t="shared" si="23"/>
        <v>NA</v>
      </c>
      <c r="CU15" s="216" t="str">
        <f t="shared" si="23"/>
        <v>NA</v>
      </c>
      <c r="CV15" s="216" t="str">
        <f t="shared" si="23"/>
        <v>NA</v>
      </c>
      <c r="CW15" s="216" t="str">
        <f t="shared" si="23"/>
        <v>NA</v>
      </c>
      <c r="CX15" s="216" t="str">
        <f t="shared" si="23"/>
        <v>NA</v>
      </c>
      <c r="CY15" s="216" t="str">
        <f t="shared" si="23"/>
        <v>NA</v>
      </c>
      <c r="CZ15" s="216" t="str">
        <f t="shared" si="23"/>
        <v>NA</v>
      </c>
      <c r="DA15" s="216" t="str">
        <f t="shared" si="23"/>
        <v>NA</v>
      </c>
      <c r="DI15" s="32"/>
      <c r="DJ15" s="32"/>
      <c r="DK15" s="32"/>
      <c r="DL15" s="32"/>
      <c r="DM15" s="32"/>
      <c r="DN15" s="32"/>
      <c r="DO15" s="32"/>
      <c r="DP15" s="32"/>
      <c r="DQ15" s="32"/>
      <c r="DR15" s="32"/>
      <c r="DS15" s="32"/>
      <c r="DT15" s="32"/>
      <c r="DU15" s="32"/>
      <c r="DV15" s="32"/>
      <c r="DW15" s="32"/>
    </row>
    <row r="16" spans="2:127" ht="13.75" customHeight="1" thickBot="1" x14ac:dyDescent="0.4">
      <c r="B16" s="373"/>
      <c r="C16" s="368"/>
      <c r="D16" s="369"/>
      <c r="E16" s="196" t="s">
        <v>120</v>
      </c>
      <c r="F16" s="197"/>
      <c r="G16" s="198"/>
      <c r="H16" s="15" t="s">
        <v>94</v>
      </c>
      <c r="I16" s="192" t="s">
        <v>94</v>
      </c>
      <c r="J16" s="15" t="s">
        <v>94</v>
      </c>
      <c r="K16" s="15" t="s">
        <v>94</v>
      </c>
      <c r="L16" s="15" t="s">
        <v>94</v>
      </c>
      <c r="M16" s="15" t="s">
        <v>94</v>
      </c>
      <c r="N16" s="15" t="s">
        <v>94</v>
      </c>
      <c r="O16" s="15" t="s">
        <v>94</v>
      </c>
      <c r="P16" s="15" t="s">
        <v>94</v>
      </c>
      <c r="Q16" s="376" t="s">
        <v>94</v>
      </c>
      <c r="R16" s="379" t="s">
        <v>94</v>
      </c>
      <c r="Y16" s="15" t="s">
        <v>94</v>
      </c>
      <c r="Z16" s="15" t="s">
        <v>94</v>
      </c>
      <c r="AA16" s="15" t="s">
        <v>94</v>
      </c>
      <c r="AB16" s="15" t="s">
        <v>94</v>
      </c>
      <c r="AC16" s="192" t="s">
        <v>94</v>
      </c>
      <c r="AD16" s="15" t="s">
        <v>94</v>
      </c>
      <c r="AE16" s="15" t="s">
        <v>94</v>
      </c>
      <c r="AF16" s="15" t="s">
        <v>94</v>
      </c>
      <c r="AG16" s="15" t="s">
        <v>94</v>
      </c>
      <c r="AH16" s="20" t="s">
        <v>94</v>
      </c>
      <c r="AK16" s="16" t="str">
        <f t="shared" si="0"/>
        <v/>
      </c>
      <c r="AL16" s="16" t="str">
        <f t="shared" si="1"/>
        <v/>
      </c>
      <c r="AM16" s="16" t="str">
        <f t="shared" si="2"/>
        <v/>
      </c>
      <c r="AN16" s="16" t="str">
        <f t="shared" si="3"/>
        <v/>
      </c>
      <c r="AO16" s="16" t="str">
        <f t="shared" si="4"/>
        <v/>
      </c>
      <c r="AP16" s="16" t="str">
        <f t="shared" si="5"/>
        <v/>
      </c>
      <c r="AQ16" s="16" t="str">
        <f t="shared" si="6"/>
        <v/>
      </c>
      <c r="AR16" s="16" t="str">
        <f t="shared" si="7"/>
        <v/>
      </c>
      <c r="AS16" s="16" t="str">
        <f t="shared" si="8"/>
        <v/>
      </c>
      <c r="AT16" s="16" t="str">
        <f t="shared" si="9"/>
        <v/>
      </c>
      <c r="AV16" s="17"/>
      <c r="AW16" s="18" t="s">
        <v>121</v>
      </c>
      <c r="AX16" s="216" t="str">
        <f t="shared" si="10"/>
        <v>---</v>
      </c>
      <c r="AY16" s="216" t="e">
        <f>VALUE(IF(AX16="---","",VLOOKUP(AX16,List1678[],2,FALSE)))</f>
        <v>#VALUE!</v>
      </c>
      <c r="AZ16" s="216" t="str">
        <f t="shared" si="11"/>
        <v>---</v>
      </c>
      <c r="BA16" s="216" t="e">
        <f>VALUE(IF(AZ16="---","",VLOOKUP(AZ16,List1678[],2,FALSE)))</f>
        <v>#VALUE!</v>
      </c>
      <c r="BB16" s="216" t="str">
        <f t="shared" si="12"/>
        <v>---</v>
      </c>
      <c r="BC16" s="216" t="str">
        <f t="shared" si="13"/>
        <v>---</v>
      </c>
      <c r="BI16" s="18" t="s">
        <v>121</v>
      </c>
      <c r="BJ16" s="383" t="str">
        <f>IF(H16="---","",IF(H16="","",(VLOOKUP(H16,List1678[],2,FALSE))))</f>
        <v/>
      </c>
      <c r="BK16" s="383" t="str">
        <f>IF(I16="---","",IF(I16="","",(VLOOKUP(I16,List1678[],2,FALSE))))</f>
        <v/>
      </c>
      <c r="BL16" s="383" t="str">
        <f>IF(J16="---","",IF(J16="","",(VLOOKUP(J16,List1678[],2,FALSE))))</f>
        <v/>
      </c>
      <c r="BM16" s="383" t="str">
        <f>IF(K16="---","",IF(K16="","",(VLOOKUP(K16,List1678[],2,FALSE))))</f>
        <v/>
      </c>
      <c r="BN16" s="383" t="str">
        <f>IF(L16="---","",IF(L16="","",(VLOOKUP(L16,List1678[],2,FALSE))))</f>
        <v/>
      </c>
      <c r="BO16" s="383" t="str">
        <f>IF(M16="---","",IF(M16="","",(VLOOKUP(M16,List1678[],2,FALSE))))</f>
        <v/>
      </c>
      <c r="BP16" s="383" t="str">
        <f>IF(N16="---","",IF(N16="","",(VLOOKUP(N16,List1678[],2,FALSE))))</f>
        <v/>
      </c>
      <c r="BQ16" s="383" t="str">
        <f>IF(O16="---","",IF(O16="","",(VLOOKUP(O16,List1678[],2,FALSE))))</f>
        <v/>
      </c>
      <c r="BR16" s="383" t="str">
        <f>IF(P16="---","",IF(P16="","",(VLOOKUP(P16,List1678[],2,FALSE))))</f>
        <v/>
      </c>
      <c r="BS16" s="383" t="str">
        <f>IF(Q16="---","",IF(Q16="","",(VLOOKUP(Q16,List1678[],2,FALSE))))</f>
        <v/>
      </c>
      <c r="BT16" s="383" t="str">
        <f>IF(R16="---","",IF(R16="","",(VLOOKUP(R16,List1678[],2,FALSE))))</f>
        <v/>
      </c>
      <c r="BU16" s="18" t="s">
        <v>121</v>
      </c>
      <c r="BV16" s="216" t="str">
        <f>IF(Y16="---","",IF(Y16="","",VLOOKUP(Y16,List1678[],2,FALSE)))</f>
        <v/>
      </c>
      <c r="BW16" s="216" t="str">
        <f>IF(Z16="---","",IF(Z16="","",VLOOKUP(Z16,List1678[],2,FALSE)))</f>
        <v/>
      </c>
      <c r="BX16" s="216" t="str">
        <f>IF(AA16="---","",IF(AA16="","",VLOOKUP(AA16,List1678[],2,FALSE)))</f>
        <v/>
      </c>
      <c r="BY16" s="216" t="str">
        <f>IF(AB16="---","",IF(AB16="","",VLOOKUP(AB16,List1678[],2,FALSE)))</f>
        <v/>
      </c>
      <c r="BZ16" s="216" t="str">
        <f>IF(AC16="---","",IF(AC16="","",VLOOKUP(AC16,List1678[],2,FALSE)))</f>
        <v/>
      </c>
      <c r="CA16" s="216" t="str">
        <f>IF(AD16="---","",IF(AD16="","",VLOOKUP(AD16,List1678[],2,FALSE)))</f>
        <v/>
      </c>
      <c r="CB16" s="216" t="str">
        <f>IF(AE16="---","",IF(AE16="","",VLOOKUP(AE16,List1678[],2,FALSE)))</f>
        <v/>
      </c>
      <c r="CC16" s="216" t="str">
        <f>IF(AF16="---","",IF(AF16="","",VLOOKUP(AF16,List1678[],2,FALSE)))</f>
        <v/>
      </c>
      <c r="CD16" s="216" t="str">
        <f>IF(AG16="---","",IF(AG16="","",VLOOKUP(AG16,List1678[],2,FALSE)))</f>
        <v/>
      </c>
      <c r="CE16" s="216" t="str">
        <f>IF(AH16="---","",IF(AH16="","",VLOOKUP(AH16,List1678[],2,FALSE)))</f>
        <v/>
      </c>
      <c r="CF16" s="18" t="s">
        <v>121</v>
      </c>
      <c r="CG16" s="216" t="str">
        <f t="shared" si="24"/>
        <v>NA</v>
      </c>
      <c r="CH16" s="216" t="str">
        <f t="shared" si="14"/>
        <v>NA</v>
      </c>
      <c r="CI16" s="216" t="str">
        <f t="shared" si="15"/>
        <v>NA</v>
      </c>
      <c r="CJ16" s="216" t="str">
        <f t="shared" si="16"/>
        <v>NA</v>
      </c>
      <c r="CK16" s="216" t="str">
        <f t="shared" si="17"/>
        <v>NA</v>
      </c>
      <c r="CL16" s="216" t="str">
        <f t="shared" si="18"/>
        <v>NA</v>
      </c>
      <c r="CM16" s="216" t="str">
        <f t="shared" si="19"/>
        <v>NA</v>
      </c>
      <c r="CN16" s="216" t="str">
        <f t="shared" si="20"/>
        <v>NA</v>
      </c>
      <c r="CO16" s="216" t="str">
        <f t="shared" si="21"/>
        <v>NA</v>
      </c>
      <c r="CP16" s="216" t="str">
        <f t="shared" si="22"/>
        <v>NA</v>
      </c>
      <c r="CQ16" s="18" t="s">
        <v>121</v>
      </c>
      <c r="CR16" s="216" t="str">
        <f t="shared" si="25"/>
        <v>NA</v>
      </c>
      <c r="CS16" s="216" t="str">
        <f t="shared" si="23"/>
        <v>NA</v>
      </c>
      <c r="CT16" s="216" t="str">
        <f t="shared" si="23"/>
        <v>NA</v>
      </c>
      <c r="CU16" s="216" t="str">
        <f t="shared" si="23"/>
        <v>NA</v>
      </c>
      <c r="CV16" s="216" t="str">
        <f t="shared" si="23"/>
        <v>NA</v>
      </c>
      <c r="CW16" s="216" t="str">
        <f t="shared" si="23"/>
        <v>NA</v>
      </c>
      <c r="CX16" s="216" t="str">
        <f t="shared" si="23"/>
        <v>NA</v>
      </c>
      <c r="CY16" s="216" t="str">
        <f t="shared" si="23"/>
        <v>NA</v>
      </c>
      <c r="CZ16" s="216" t="str">
        <f t="shared" si="23"/>
        <v>NA</v>
      </c>
      <c r="DA16" s="216" t="str">
        <f t="shared" si="23"/>
        <v>NA</v>
      </c>
      <c r="DI16" s="32"/>
      <c r="DJ16" s="32"/>
      <c r="DK16" s="32"/>
      <c r="DL16" s="32"/>
      <c r="DM16" s="32"/>
      <c r="DN16" s="32"/>
      <c r="DO16" s="32"/>
      <c r="DP16" s="32"/>
      <c r="DQ16" s="32"/>
      <c r="DR16" s="32"/>
      <c r="DS16" s="32"/>
      <c r="DT16" s="32"/>
      <c r="DU16" s="32"/>
      <c r="DV16" s="32"/>
      <c r="DW16" s="32"/>
    </row>
    <row r="17" spans="2:127" ht="13.75" customHeight="1" thickBot="1" x14ac:dyDescent="0.4">
      <c r="B17" s="373"/>
      <c r="C17" s="370"/>
      <c r="D17" s="371"/>
      <c r="E17" s="196" t="s">
        <v>122</v>
      </c>
      <c r="F17" s="197"/>
      <c r="G17" s="198"/>
      <c r="H17" s="192" t="s">
        <v>94</v>
      </c>
      <c r="I17" s="192" t="s">
        <v>94</v>
      </c>
      <c r="J17" s="15" t="s">
        <v>94</v>
      </c>
      <c r="K17" s="15" t="s">
        <v>94</v>
      </c>
      <c r="L17" s="15" t="s">
        <v>94</v>
      </c>
      <c r="M17" s="15" t="s">
        <v>94</v>
      </c>
      <c r="N17" s="15" t="s">
        <v>94</v>
      </c>
      <c r="O17" s="15" t="s">
        <v>94</v>
      </c>
      <c r="P17" s="15" t="s">
        <v>94</v>
      </c>
      <c r="Q17" s="376" t="s">
        <v>94</v>
      </c>
      <c r="R17" s="379" t="s">
        <v>94</v>
      </c>
      <c r="Y17" s="15" t="s">
        <v>94</v>
      </c>
      <c r="Z17" s="15" t="s">
        <v>94</v>
      </c>
      <c r="AA17" s="15" t="s">
        <v>94</v>
      </c>
      <c r="AB17" s="15" t="s">
        <v>94</v>
      </c>
      <c r="AC17" s="192" t="s">
        <v>94</v>
      </c>
      <c r="AD17" s="15" t="s">
        <v>94</v>
      </c>
      <c r="AE17" s="15" t="s">
        <v>94</v>
      </c>
      <c r="AF17" s="15" t="s">
        <v>94</v>
      </c>
      <c r="AG17" s="15" t="s">
        <v>94</v>
      </c>
      <c r="AH17" s="20" t="s">
        <v>94</v>
      </c>
      <c r="AK17" s="16" t="str">
        <f t="shared" si="0"/>
        <v/>
      </c>
      <c r="AL17" s="16" t="str">
        <f t="shared" si="1"/>
        <v/>
      </c>
      <c r="AM17" s="16" t="str">
        <f t="shared" si="2"/>
        <v/>
      </c>
      <c r="AN17" s="16" t="str">
        <f t="shared" si="3"/>
        <v/>
      </c>
      <c r="AO17" s="16" t="str">
        <f t="shared" si="4"/>
        <v/>
      </c>
      <c r="AP17" s="16" t="str">
        <f t="shared" si="5"/>
        <v/>
      </c>
      <c r="AQ17" s="16" t="str">
        <f t="shared" si="6"/>
        <v/>
      </c>
      <c r="AR17" s="16" t="str">
        <f t="shared" si="7"/>
        <v/>
      </c>
      <c r="AS17" s="16" t="str">
        <f t="shared" si="8"/>
        <v/>
      </c>
      <c r="AT17" s="16" t="str">
        <f t="shared" si="9"/>
        <v/>
      </c>
      <c r="AV17" s="17"/>
      <c r="AW17" s="18" t="s">
        <v>123</v>
      </c>
      <c r="AX17" s="216" t="str">
        <f t="shared" si="10"/>
        <v>---</v>
      </c>
      <c r="AY17" s="216" t="e">
        <f>VALUE(IF(AX17="---","",VLOOKUP(AX17,List1678[],2,FALSE)))</f>
        <v>#VALUE!</v>
      </c>
      <c r="AZ17" s="216" t="str">
        <f t="shared" si="11"/>
        <v>---</v>
      </c>
      <c r="BA17" s="216" t="e">
        <f>VALUE(IF(AZ17="---","",VLOOKUP(AZ17,List1678[],2,FALSE)))</f>
        <v>#VALUE!</v>
      </c>
      <c r="BB17" s="216" t="str">
        <f t="shared" si="12"/>
        <v>---</v>
      </c>
      <c r="BC17" s="216" t="str">
        <f t="shared" si="13"/>
        <v>---</v>
      </c>
      <c r="BI17" s="18" t="s">
        <v>123</v>
      </c>
      <c r="BJ17" s="383" t="str">
        <f>IF(H17="---","",IF(H17="","",(VLOOKUP(H17,List1678[],2,FALSE))))</f>
        <v/>
      </c>
      <c r="BK17" s="383" t="str">
        <f>IF(I17="---","",IF(I17="","",(VLOOKUP(I17,List1678[],2,FALSE))))</f>
        <v/>
      </c>
      <c r="BL17" s="383" t="str">
        <f>IF(J17="---","",IF(J17="","",(VLOOKUP(J17,List1678[],2,FALSE))))</f>
        <v/>
      </c>
      <c r="BM17" s="383" t="str">
        <f>IF(K17="---","",IF(K17="","",(VLOOKUP(K17,List1678[],2,FALSE))))</f>
        <v/>
      </c>
      <c r="BN17" s="383" t="str">
        <f>IF(L17="---","",IF(L17="","",(VLOOKUP(L17,List1678[],2,FALSE))))</f>
        <v/>
      </c>
      <c r="BO17" s="383" t="str">
        <f>IF(M17="---","",IF(M17="","",(VLOOKUP(M17,List1678[],2,FALSE))))</f>
        <v/>
      </c>
      <c r="BP17" s="383" t="str">
        <f>IF(N17="---","",IF(N17="","",(VLOOKUP(N17,List1678[],2,FALSE))))</f>
        <v/>
      </c>
      <c r="BQ17" s="383" t="str">
        <f>IF(O17="---","",IF(O17="","",(VLOOKUP(O17,List1678[],2,FALSE))))</f>
        <v/>
      </c>
      <c r="BR17" s="383" t="str">
        <f>IF(P17="---","",IF(P17="","",(VLOOKUP(P17,List1678[],2,FALSE))))</f>
        <v/>
      </c>
      <c r="BS17" s="383" t="str">
        <f>IF(Q17="---","",IF(Q17="","",(VLOOKUP(Q17,List1678[],2,FALSE))))</f>
        <v/>
      </c>
      <c r="BT17" s="383" t="str">
        <f>IF(R17="---","",IF(R17="","",(VLOOKUP(R17,List1678[],2,FALSE))))</f>
        <v/>
      </c>
      <c r="BU17" s="18" t="s">
        <v>123</v>
      </c>
      <c r="BV17" s="216" t="str">
        <f>IF(Y17="---","",IF(Y17="","",VLOOKUP(Y17,List1678[],2,FALSE)))</f>
        <v/>
      </c>
      <c r="BW17" s="216" t="str">
        <f>IF(Z17="---","",IF(Z17="","",VLOOKUP(Z17,List1678[],2,FALSE)))</f>
        <v/>
      </c>
      <c r="BX17" s="216" t="str">
        <f>IF(AA17="---","",IF(AA17="","",VLOOKUP(AA17,List1678[],2,FALSE)))</f>
        <v/>
      </c>
      <c r="BY17" s="216" t="str">
        <f>IF(AB17="---","",IF(AB17="","",VLOOKUP(AB17,List1678[],2,FALSE)))</f>
        <v/>
      </c>
      <c r="BZ17" s="216" t="str">
        <f>IF(AC17="---","",IF(AC17="","",VLOOKUP(AC17,List1678[],2,FALSE)))</f>
        <v/>
      </c>
      <c r="CA17" s="216" t="str">
        <f>IF(AD17="---","",IF(AD17="","",VLOOKUP(AD17,List1678[],2,FALSE)))</f>
        <v/>
      </c>
      <c r="CB17" s="216" t="str">
        <f>IF(AE17="---","",IF(AE17="","",VLOOKUP(AE17,List1678[],2,FALSE)))</f>
        <v/>
      </c>
      <c r="CC17" s="216" t="str">
        <f>IF(AF17="---","",IF(AF17="","",VLOOKUP(AF17,List1678[],2,FALSE)))</f>
        <v/>
      </c>
      <c r="CD17" s="216" t="str">
        <f>IF(AG17="---","",IF(AG17="","",VLOOKUP(AG17,List1678[],2,FALSE)))</f>
        <v/>
      </c>
      <c r="CE17" s="216" t="str">
        <f>IF(AH17="---","",IF(AH17="","",VLOOKUP(AH17,List1678[],2,FALSE)))</f>
        <v/>
      </c>
      <c r="CF17" s="18" t="s">
        <v>123</v>
      </c>
      <c r="CG17" s="216" t="str">
        <f t="shared" si="24"/>
        <v>NA</v>
      </c>
      <c r="CH17" s="216" t="str">
        <f t="shared" si="14"/>
        <v>NA</v>
      </c>
      <c r="CI17" s="216" t="str">
        <f t="shared" si="15"/>
        <v>NA</v>
      </c>
      <c r="CJ17" s="216" t="str">
        <f t="shared" si="16"/>
        <v>NA</v>
      </c>
      <c r="CK17" s="216" t="str">
        <f t="shared" si="17"/>
        <v>NA</v>
      </c>
      <c r="CL17" s="216" t="str">
        <f t="shared" si="18"/>
        <v>NA</v>
      </c>
      <c r="CM17" s="216" t="str">
        <f t="shared" si="19"/>
        <v>NA</v>
      </c>
      <c r="CN17" s="216" t="str">
        <f t="shared" si="20"/>
        <v>NA</v>
      </c>
      <c r="CO17" s="216" t="str">
        <f t="shared" si="21"/>
        <v>NA</v>
      </c>
      <c r="CP17" s="216" t="str">
        <f t="shared" si="22"/>
        <v>NA</v>
      </c>
      <c r="CQ17" s="18" t="s">
        <v>123</v>
      </c>
      <c r="CR17" s="216" t="str">
        <f t="shared" si="25"/>
        <v>NA</v>
      </c>
      <c r="CS17" s="216" t="str">
        <f t="shared" si="23"/>
        <v>NA</v>
      </c>
      <c r="CT17" s="216" t="str">
        <f t="shared" si="23"/>
        <v>NA</v>
      </c>
      <c r="CU17" s="216" t="str">
        <f t="shared" si="23"/>
        <v>NA</v>
      </c>
      <c r="CV17" s="216" t="str">
        <f t="shared" si="23"/>
        <v>NA</v>
      </c>
      <c r="CW17" s="216" t="str">
        <f t="shared" si="23"/>
        <v>NA</v>
      </c>
      <c r="CX17" s="216" t="str">
        <f t="shared" si="23"/>
        <v>NA</v>
      </c>
      <c r="CY17" s="216" t="str">
        <f t="shared" si="23"/>
        <v>NA</v>
      </c>
      <c r="CZ17" s="216" t="str">
        <f t="shared" si="23"/>
        <v>NA</v>
      </c>
      <c r="DA17" s="216" t="str">
        <f t="shared" si="23"/>
        <v>NA</v>
      </c>
      <c r="DI17" s="32"/>
      <c r="DJ17" s="32"/>
      <c r="DK17" s="32"/>
      <c r="DL17" s="32"/>
      <c r="DM17" s="32"/>
      <c r="DN17" s="32"/>
      <c r="DO17" s="32"/>
      <c r="DP17" s="32"/>
      <c r="DQ17" s="32"/>
      <c r="DR17" s="32"/>
      <c r="DS17" s="32"/>
      <c r="DT17" s="32"/>
      <c r="DU17" s="32"/>
      <c r="DV17" s="32"/>
      <c r="DW17" s="32"/>
    </row>
    <row r="18" spans="2:127" ht="13.75" customHeight="1" thickBot="1" x14ac:dyDescent="0.4">
      <c r="B18" s="373"/>
      <c r="C18" s="366" t="s">
        <v>124</v>
      </c>
      <c r="D18" s="367"/>
      <c r="E18" s="196" t="s">
        <v>125</v>
      </c>
      <c r="F18" s="197"/>
      <c r="G18" s="198"/>
      <c r="H18" s="192" t="s">
        <v>94</v>
      </c>
      <c r="I18" s="192" t="s">
        <v>94</v>
      </c>
      <c r="J18" s="15" t="s">
        <v>94</v>
      </c>
      <c r="K18" s="15" t="s">
        <v>94</v>
      </c>
      <c r="L18" s="15" t="s">
        <v>94</v>
      </c>
      <c r="M18" s="15" t="s">
        <v>94</v>
      </c>
      <c r="N18" s="15" t="s">
        <v>94</v>
      </c>
      <c r="O18" s="15" t="s">
        <v>94</v>
      </c>
      <c r="P18" s="15" t="s">
        <v>94</v>
      </c>
      <c r="Q18" s="376" t="s">
        <v>94</v>
      </c>
      <c r="R18" s="379" t="s">
        <v>94</v>
      </c>
      <c r="Y18" s="15" t="s">
        <v>94</v>
      </c>
      <c r="Z18" s="15" t="s">
        <v>94</v>
      </c>
      <c r="AA18" s="15" t="s">
        <v>94</v>
      </c>
      <c r="AB18" s="15" t="s">
        <v>94</v>
      </c>
      <c r="AC18" s="192" t="s">
        <v>94</v>
      </c>
      <c r="AD18" s="15" t="s">
        <v>94</v>
      </c>
      <c r="AE18" s="15" t="s">
        <v>94</v>
      </c>
      <c r="AF18" s="15" t="s">
        <v>94</v>
      </c>
      <c r="AG18" s="15" t="s">
        <v>94</v>
      </c>
      <c r="AH18" s="20" t="s">
        <v>94</v>
      </c>
      <c r="AK18" s="16" t="str">
        <f t="shared" si="0"/>
        <v/>
      </c>
      <c r="AL18" s="16" t="str">
        <f t="shared" si="1"/>
        <v/>
      </c>
      <c r="AM18" s="16" t="str">
        <f t="shared" si="2"/>
        <v/>
      </c>
      <c r="AN18" s="16" t="str">
        <f t="shared" si="3"/>
        <v/>
      </c>
      <c r="AO18" s="16" t="str">
        <f t="shared" si="4"/>
        <v/>
      </c>
      <c r="AP18" s="16" t="str">
        <f t="shared" si="5"/>
        <v/>
      </c>
      <c r="AQ18" s="16" t="str">
        <f t="shared" si="6"/>
        <v/>
      </c>
      <c r="AR18" s="16" t="str">
        <f t="shared" si="7"/>
        <v/>
      </c>
      <c r="AS18" s="16" t="str">
        <f t="shared" si="8"/>
        <v/>
      </c>
      <c r="AT18" s="16" t="str">
        <f t="shared" si="9"/>
        <v/>
      </c>
      <c r="AV18" s="17"/>
      <c r="AW18" s="18" t="s">
        <v>126</v>
      </c>
      <c r="AX18" s="216" t="str">
        <f t="shared" si="10"/>
        <v>---</v>
      </c>
      <c r="AY18" s="216" t="e">
        <f>VALUE(IF(AX18="---","",VLOOKUP(AX18,List1678[],2,FALSE)))</f>
        <v>#VALUE!</v>
      </c>
      <c r="AZ18" s="216" t="str">
        <f t="shared" si="11"/>
        <v>---</v>
      </c>
      <c r="BA18" s="216" t="e">
        <f>VALUE(IF(AZ18="---","",VLOOKUP(AZ18,List1678[],2,FALSE)))</f>
        <v>#VALUE!</v>
      </c>
      <c r="BB18" s="216" t="str">
        <f t="shared" si="12"/>
        <v>---</v>
      </c>
      <c r="BC18" s="216" t="str">
        <f t="shared" si="13"/>
        <v>---</v>
      </c>
      <c r="BI18" s="18" t="s">
        <v>126</v>
      </c>
      <c r="BJ18" s="383" t="str">
        <f>IF(H18="---","",IF(H18="","",(VLOOKUP(H18,List1678[],2,FALSE))))</f>
        <v/>
      </c>
      <c r="BK18" s="383" t="str">
        <f>IF(I18="---","",IF(I18="","",(VLOOKUP(I18,List1678[],2,FALSE))))</f>
        <v/>
      </c>
      <c r="BL18" s="383" t="str">
        <f>IF(J18="---","",IF(J18="","",(VLOOKUP(J18,List1678[],2,FALSE))))</f>
        <v/>
      </c>
      <c r="BM18" s="383" t="str">
        <f>IF(K18="---","",IF(K18="","",(VLOOKUP(K18,List1678[],2,FALSE))))</f>
        <v/>
      </c>
      <c r="BN18" s="383" t="str">
        <f>IF(L18="---","",IF(L18="","",(VLOOKUP(L18,List1678[],2,FALSE))))</f>
        <v/>
      </c>
      <c r="BO18" s="383" t="str">
        <f>IF(M18="---","",IF(M18="","",(VLOOKUP(M18,List1678[],2,FALSE))))</f>
        <v/>
      </c>
      <c r="BP18" s="383" t="str">
        <f>IF(N18="---","",IF(N18="","",(VLOOKUP(N18,List1678[],2,FALSE))))</f>
        <v/>
      </c>
      <c r="BQ18" s="383" t="str">
        <f>IF(O18="---","",IF(O18="","",(VLOOKUP(O18,List1678[],2,FALSE))))</f>
        <v/>
      </c>
      <c r="BR18" s="383" t="str">
        <f>IF(P18="---","",IF(P18="","",(VLOOKUP(P18,List1678[],2,FALSE))))</f>
        <v/>
      </c>
      <c r="BS18" s="383" t="str">
        <f>IF(Q18="---","",IF(Q18="","",(VLOOKUP(Q18,List1678[],2,FALSE))))</f>
        <v/>
      </c>
      <c r="BT18" s="383" t="str">
        <f>IF(R18="---","",IF(R18="","",(VLOOKUP(R18,List1678[],2,FALSE))))</f>
        <v/>
      </c>
      <c r="BU18" s="18" t="s">
        <v>126</v>
      </c>
      <c r="BV18" s="216" t="str">
        <f>IF(Y18="---","",IF(Y18="","",VLOOKUP(Y18,List1678[],2,FALSE)))</f>
        <v/>
      </c>
      <c r="BW18" s="216" t="str">
        <f>IF(Z18="---","",IF(Z18="","",VLOOKUP(Z18,List1678[],2,FALSE)))</f>
        <v/>
      </c>
      <c r="BX18" s="216" t="str">
        <f>IF(AA18="---","",IF(AA18="","",VLOOKUP(AA18,List1678[],2,FALSE)))</f>
        <v/>
      </c>
      <c r="BY18" s="216" t="str">
        <f>IF(AB18="---","",IF(AB18="","",VLOOKUP(AB18,List1678[],2,FALSE)))</f>
        <v/>
      </c>
      <c r="BZ18" s="216" t="str">
        <f>IF(AC18="---","",IF(AC18="","",VLOOKUP(AC18,List1678[],2,FALSE)))</f>
        <v/>
      </c>
      <c r="CA18" s="216" t="str">
        <f>IF(AD18="---","",IF(AD18="","",VLOOKUP(AD18,List1678[],2,FALSE)))</f>
        <v/>
      </c>
      <c r="CB18" s="216" t="str">
        <f>IF(AE18="---","",IF(AE18="","",VLOOKUP(AE18,List1678[],2,FALSE)))</f>
        <v/>
      </c>
      <c r="CC18" s="216" t="str">
        <f>IF(AF18="---","",IF(AF18="","",VLOOKUP(AF18,List1678[],2,FALSE)))</f>
        <v/>
      </c>
      <c r="CD18" s="216" t="str">
        <f>IF(AG18="---","",IF(AG18="","",VLOOKUP(AG18,List1678[],2,FALSE)))</f>
        <v/>
      </c>
      <c r="CE18" s="216" t="str">
        <f>IF(AH18="---","",IF(AH18="","",VLOOKUP(AH18,List1678[],2,FALSE)))</f>
        <v/>
      </c>
      <c r="CF18" s="18" t="s">
        <v>126</v>
      </c>
      <c r="CG18" s="216" t="str">
        <f t="shared" si="24"/>
        <v>NA</v>
      </c>
      <c r="CH18" s="216" t="str">
        <f t="shared" si="14"/>
        <v>NA</v>
      </c>
      <c r="CI18" s="216" t="str">
        <f t="shared" si="15"/>
        <v>NA</v>
      </c>
      <c r="CJ18" s="216" t="str">
        <f t="shared" si="16"/>
        <v>NA</v>
      </c>
      <c r="CK18" s="216" t="str">
        <f t="shared" si="17"/>
        <v>NA</v>
      </c>
      <c r="CL18" s="216" t="str">
        <f t="shared" si="18"/>
        <v>NA</v>
      </c>
      <c r="CM18" s="216" t="str">
        <f t="shared" si="19"/>
        <v>NA</v>
      </c>
      <c r="CN18" s="216" t="str">
        <f t="shared" si="20"/>
        <v>NA</v>
      </c>
      <c r="CO18" s="216" t="str">
        <f t="shared" si="21"/>
        <v>NA</v>
      </c>
      <c r="CP18" s="216" t="str">
        <f t="shared" si="22"/>
        <v>NA</v>
      </c>
      <c r="CQ18" s="18" t="s">
        <v>126</v>
      </c>
      <c r="CR18" s="216" t="str">
        <f t="shared" si="25"/>
        <v>NA</v>
      </c>
      <c r="CS18" s="216" t="str">
        <f t="shared" si="23"/>
        <v>NA</v>
      </c>
      <c r="CT18" s="216" t="str">
        <f t="shared" si="23"/>
        <v>NA</v>
      </c>
      <c r="CU18" s="216" t="str">
        <f t="shared" si="23"/>
        <v>NA</v>
      </c>
      <c r="CV18" s="216" t="str">
        <f t="shared" si="23"/>
        <v>NA</v>
      </c>
      <c r="CW18" s="216" t="str">
        <f t="shared" si="23"/>
        <v>NA</v>
      </c>
      <c r="CX18" s="216" t="str">
        <f t="shared" si="23"/>
        <v>NA</v>
      </c>
      <c r="CY18" s="216" t="str">
        <f t="shared" si="23"/>
        <v>NA</v>
      </c>
      <c r="CZ18" s="216" t="str">
        <f t="shared" si="23"/>
        <v>NA</v>
      </c>
      <c r="DA18" s="216" t="str">
        <f t="shared" si="23"/>
        <v>NA</v>
      </c>
      <c r="DI18" s="32"/>
      <c r="DJ18" s="32"/>
      <c r="DK18" s="32"/>
      <c r="DL18" s="32"/>
      <c r="DM18" s="32"/>
      <c r="DN18" s="32"/>
      <c r="DO18" s="32"/>
      <c r="DP18" s="32"/>
      <c r="DQ18" s="32"/>
      <c r="DR18" s="32"/>
      <c r="DS18" s="32"/>
      <c r="DT18" s="32"/>
      <c r="DU18" s="32"/>
      <c r="DV18" s="32"/>
      <c r="DW18" s="32"/>
    </row>
    <row r="19" spans="2:127" ht="13.75" customHeight="1" thickBot="1" x14ac:dyDescent="0.4">
      <c r="B19" s="373"/>
      <c r="C19" s="368"/>
      <c r="D19" s="369"/>
      <c r="E19" s="196" t="s">
        <v>127</v>
      </c>
      <c r="F19" s="197"/>
      <c r="G19" s="198"/>
      <c r="H19" s="15" t="s">
        <v>94</v>
      </c>
      <c r="I19" s="192" t="s">
        <v>94</v>
      </c>
      <c r="J19" s="15" t="s">
        <v>94</v>
      </c>
      <c r="K19" s="15" t="s">
        <v>94</v>
      </c>
      <c r="L19" s="15" t="s">
        <v>94</v>
      </c>
      <c r="M19" s="15" t="s">
        <v>94</v>
      </c>
      <c r="N19" s="15" t="s">
        <v>94</v>
      </c>
      <c r="O19" s="15" t="s">
        <v>94</v>
      </c>
      <c r="P19" s="15" t="s">
        <v>94</v>
      </c>
      <c r="Q19" s="376" t="s">
        <v>94</v>
      </c>
      <c r="R19" s="379" t="s">
        <v>94</v>
      </c>
      <c r="Y19" s="15" t="s">
        <v>94</v>
      </c>
      <c r="Z19" s="15" t="s">
        <v>94</v>
      </c>
      <c r="AA19" s="15" t="s">
        <v>94</v>
      </c>
      <c r="AB19" s="15" t="s">
        <v>94</v>
      </c>
      <c r="AC19" s="192" t="s">
        <v>94</v>
      </c>
      <c r="AD19" s="15" t="s">
        <v>94</v>
      </c>
      <c r="AE19" s="15" t="s">
        <v>94</v>
      </c>
      <c r="AF19" s="15" t="s">
        <v>94</v>
      </c>
      <c r="AG19" s="15" t="s">
        <v>94</v>
      </c>
      <c r="AH19" s="20" t="s">
        <v>94</v>
      </c>
      <c r="AK19" s="16" t="str">
        <f t="shared" si="0"/>
        <v/>
      </c>
      <c r="AL19" s="16" t="str">
        <f t="shared" si="1"/>
        <v/>
      </c>
      <c r="AM19" s="16" t="str">
        <f t="shared" si="2"/>
        <v/>
      </c>
      <c r="AN19" s="16" t="str">
        <f t="shared" si="3"/>
        <v/>
      </c>
      <c r="AO19" s="16" t="str">
        <f t="shared" si="4"/>
        <v/>
      </c>
      <c r="AP19" s="16" t="str">
        <f t="shared" si="5"/>
        <v/>
      </c>
      <c r="AQ19" s="16" t="str">
        <f t="shared" si="6"/>
        <v/>
      </c>
      <c r="AR19" s="16" t="str">
        <f t="shared" si="7"/>
        <v/>
      </c>
      <c r="AS19" s="16" t="str">
        <f t="shared" si="8"/>
        <v/>
      </c>
      <c r="AT19" s="16" t="str">
        <f t="shared" si="9"/>
        <v/>
      </c>
      <c r="AV19" s="17"/>
      <c r="AW19" s="18" t="s">
        <v>128</v>
      </c>
      <c r="AX19" s="216" t="str">
        <f t="shared" si="10"/>
        <v>---</v>
      </c>
      <c r="AY19" s="216" t="e">
        <f>VALUE(IF(AX19="---","",VLOOKUP(AX19,List1678[],2,FALSE)))</f>
        <v>#VALUE!</v>
      </c>
      <c r="AZ19" s="216" t="str">
        <f t="shared" si="11"/>
        <v>---</v>
      </c>
      <c r="BA19" s="216" t="e">
        <f>VALUE(IF(AZ19="---","",VLOOKUP(AZ19,List1678[],2,FALSE)))</f>
        <v>#VALUE!</v>
      </c>
      <c r="BB19" s="216" t="str">
        <f t="shared" si="12"/>
        <v>---</v>
      </c>
      <c r="BC19" s="216" t="str">
        <f t="shared" si="13"/>
        <v>---</v>
      </c>
      <c r="BI19" s="18" t="s">
        <v>128</v>
      </c>
      <c r="BJ19" s="383" t="str">
        <f>IF(H19="---","",IF(H19="","",(VLOOKUP(H19,List1678[],2,FALSE))))</f>
        <v/>
      </c>
      <c r="BK19" s="383" t="str">
        <f>IF(I19="---","",IF(I19="","",(VLOOKUP(I19,List1678[],2,FALSE))))</f>
        <v/>
      </c>
      <c r="BL19" s="383" t="str">
        <f>IF(J19="---","",IF(J19="","",(VLOOKUP(J19,List1678[],2,FALSE))))</f>
        <v/>
      </c>
      <c r="BM19" s="383" t="str">
        <f>IF(K19="---","",IF(K19="","",(VLOOKUP(K19,List1678[],2,FALSE))))</f>
        <v/>
      </c>
      <c r="BN19" s="383" t="str">
        <f>IF(L19="---","",IF(L19="","",(VLOOKUP(L19,List1678[],2,FALSE))))</f>
        <v/>
      </c>
      <c r="BO19" s="383" t="str">
        <f>IF(M19="---","",IF(M19="","",(VLOOKUP(M19,List1678[],2,FALSE))))</f>
        <v/>
      </c>
      <c r="BP19" s="383" t="str">
        <f>IF(N19="---","",IF(N19="","",(VLOOKUP(N19,List1678[],2,FALSE))))</f>
        <v/>
      </c>
      <c r="BQ19" s="383" t="str">
        <f>IF(O19="---","",IF(O19="","",(VLOOKUP(O19,List1678[],2,FALSE))))</f>
        <v/>
      </c>
      <c r="BR19" s="383" t="str">
        <f>IF(P19="---","",IF(P19="","",(VLOOKUP(P19,List1678[],2,FALSE))))</f>
        <v/>
      </c>
      <c r="BS19" s="383" t="str">
        <f>IF(Q19="---","",IF(Q19="","",(VLOOKUP(Q19,List1678[],2,FALSE))))</f>
        <v/>
      </c>
      <c r="BT19" s="383" t="str">
        <f>IF(R19="---","",IF(R19="","",(VLOOKUP(R19,List1678[],2,FALSE))))</f>
        <v/>
      </c>
      <c r="BU19" s="18" t="s">
        <v>128</v>
      </c>
      <c r="BV19" s="216" t="str">
        <f>IF(Y19="---","",IF(Y19="","",VLOOKUP(Y19,List1678[],2,FALSE)))</f>
        <v/>
      </c>
      <c r="BW19" s="216" t="str">
        <f>IF(Z19="---","",IF(Z19="","",VLOOKUP(Z19,List1678[],2,FALSE)))</f>
        <v/>
      </c>
      <c r="BX19" s="216" t="str">
        <f>IF(AA19="---","",IF(AA19="","",VLOOKUP(AA19,List1678[],2,FALSE)))</f>
        <v/>
      </c>
      <c r="BY19" s="216" t="str">
        <f>IF(AB19="---","",IF(AB19="","",VLOOKUP(AB19,List1678[],2,FALSE)))</f>
        <v/>
      </c>
      <c r="BZ19" s="216" t="str">
        <f>IF(AC19="---","",IF(AC19="","",VLOOKUP(AC19,List1678[],2,FALSE)))</f>
        <v/>
      </c>
      <c r="CA19" s="216" t="str">
        <f>IF(AD19="---","",IF(AD19="","",VLOOKUP(AD19,List1678[],2,FALSE)))</f>
        <v/>
      </c>
      <c r="CB19" s="216" t="str">
        <f>IF(AE19="---","",IF(AE19="","",VLOOKUP(AE19,List1678[],2,FALSE)))</f>
        <v/>
      </c>
      <c r="CC19" s="216" t="str">
        <f>IF(AF19="---","",IF(AF19="","",VLOOKUP(AF19,List1678[],2,FALSE)))</f>
        <v/>
      </c>
      <c r="CD19" s="216" t="str">
        <f>IF(AG19="---","",IF(AG19="","",VLOOKUP(AG19,List1678[],2,FALSE)))</f>
        <v/>
      </c>
      <c r="CE19" s="216" t="str">
        <f>IF(AH19="---","",IF(AH19="","",VLOOKUP(AH19,List1678[],2,FALSE)))</f>
        <v/>
      </c>
      <c r="CF19" s="18" t="s">
        <v>128</v>
      </c>
      <c r="CG19" s="216" t="str">
        <f t="shared" si="24"/>
        <v>NA</v>
      </c>
      <c r="CH19" s="216" t="str">
        <f t="shared" si="14"/>
        <v>NA</v>
      </c>
      <c r="CI19" s="216" t="str">
        <f t="shared" si="15"/>
        <v>NA</v>
      </c>
      <c r="CJ19" s="216" t="str">
        <f t="shared" si="16"/>
        <v>NA</v>
      </c>
      <c r="CK19" s="216" t="str">
        <f t="shared" si="17"/>
        <v>NA</v>
      </c>
      <c r="CL19" s="216" t="str">
        <f t="shared" si="18"/>
        <v>NA</v>
      </c>
      <c r="CM19" s="216" t="str">
        <f t="shared" si="19"/>
        <v>NA</v>
      </c>
      <c r="CN19" s="216" t="str">
        <f t="shared" si="20"/>
        <v>NA</v>
      </c>
      <c r="CO19" s="216" t="str">
        <f t="shared" si="21"/>
        <v>NA</v>
      </c>
      <c r="CP19" s="216" t="str">
        <f t="shared" si="22"/>
        <v>NA</v>
      </c>
      <c r="CQ19" s="18" t="s">
        <v>128</v>
      </c>
      <c r="CR19" s="216" t="str">
        <f t="shared" si="25"/>
        <v>NA</v>
      </c>
      <c r="CS19" s="216" t="str">
        <f t="shared" si="23"/>
        <v>NA</v>
      </c>
      <c r="CT19" s="216" t="str">
        <f t="shared" si="23"/>
        <v>NA</v>
      </c>
      <c r="CU19" s="216" t="str">
        <f t="shared" si="23"/>
        <v>NA</v>
      </c>
      <c r="CV19" s="216" t="str">
        <f t="shared" si="23"/>
        <v>NA</v>
      </c>
      <c r="CW19" s="216" t="str">
        <f t="shared" si="23"/>
        <v>NA</v>
      </c>
      <c r="CX19" s="216" t="str">
        <f t="shared" si="23"/>
        <v>NA</v>
      </c>
      <c r="CY19" s="216" t="str">
        <f t="shared" si="23"/>
        <v>NA</v>
      </c>
      <c r="CZ19" s="216" t="str">
        <f t="shared" si="23"/>
        <v>NA</v>
      </c>
      <c r="DA19" s="216" t="str">
        <f t="shared" si="23"/>
        <v>NA</v>
      </c>
      <c r="DI19" s="32"/>
      <c r="DJ19" s="32"/>
      <c r="DK19" s="32"/>
      <c r="DL19" s="32"/>
      <c r="DM19" s="32"/>
      <c r="DN19" s="32"/>
      <c r="DO19" s="32"/>
      <c r="DP19" s="32"/>
      <c r="DQ19" s="32"/>
      <c r="DR19" s="32"/>
      <c r="DS19" s="32"/>
      <c r="DT19" s="32"/>
      <c r="DU19" s="32"/>
      <c r="DV19" s="32"/>
      <c r="DW19" s="32"/>
    </row>
    <row r="20" spans="2:127" s="7" customFormat="1" ht="13.75" customHeight="1" thickBot="1" x14ac:dyDescent="0.4">
      <c r="B20" s="373"/>
      <c r="C20" s="370"/>
      <c r="D20" s="371"/>
      <c r="E20" s="196" t="s">
        <v>129</v>
      </c>
      <c r="F20" s="197"/>
      <c r="G20" s="198"/>
      <c r="H20" s="192" t="s">
        <v>94</v>
      </c>
      <c r="I20" s="192" t="s">
        <v>94</v>
      </c>
      <c r="J20" s="15" t="s">
        <v>94</v>
      </c>
      <c r="K20" s="15" t="s">
        <v>94</v>
      </c>
      <c r="L20" s="15" t="s">
        <v>94</v>
      </c>
      <c r="M20" s="15" t="s">
        <v>94</v>
      </c>
      <c r="N20" s="15" t="s">
        <v>94</v>
      </c>
      <c r="O20" s="15" t="s">
        <v>94</v>
      </c>
      <c r="P20" s="15" t="s">
        <v>94</v>
      </c>
      <c r="Q20" s="376" t="s">
        <v>94</v>
      </c>
      <c r="R20" s="379" t="s">
        <v>94</v>
      </c>
      <c r="S20" s="1"/>
      <c r="T20" s="1"/>
      <c r="U20" s="1"/>
      <c r="V20" s="1"/>
      <c r="W20" s="1"/>
      <c r="X20" s="1"/>
      <c r="Y20" s="15" t="s">
        <v>94</v>
      </c>
      <c r="Z20" s="15" t="s">
        <v>94</v>
      </c>
      <c r="AA20" s="15" t="s">
        <v>94</v>
      </c>
      <c r="AB20" s="15" t="s">
        <v>94</v>
      </c>
      <c r="AC20" s="192" t="s">
        <v>94</v>
      </c>
      <c r="AD20" s="15" t="s">
        <v>94</v>
      </c>
      <c r="AE20" s="15" t="s">
        <v>94</v>
      </c>
      <c r="AF20" s="15" t="s">
        <v>94</v>
      </c>
      <c r="AG20" s="15" t="s">
        <v>94</v>
      </c>
      <c r="AH20" s="20" t="s">
        <v>94</v>
      </c>
      <c r="AK20" s="16" t="str">
        <f t="shared" si="0"/>
        <v/>
      </c>
      <c r="AL20" s="16" t="str">
        <f t="shared" si="1"/>
        <v/>
      </c>
      <c r="AM20" s="16" t="str">
        <f t="shared" si="2"/>
        <v/>
      </c>
      <c r="AN20" s="16" t="str">
        <f t="shared" si="3"/>
        <v/>
      </c>
      <c r="AO20" s="16" t="str">
        <f t="shared" si="4"/>
        <v/>
      </c>
      <c r="AP20" s="16" t="str">
        <f t="shared" si="5"/>
        <v/>
      </c>
      <c r="AQ20" s="16" t="str">
        <f t="shared" si="6"/>
        <v/>
      </c>
      <c r="AR20" s="16" t="str">
        <f t="shared" si="7"/>
        <v/>
      </c>
      <c r="AS20" s="16" t="str">
        <f t="shared" si="8"/>
        <v/>
      </c>
      <c r="AT20" s="16" t="str">
        <f t="shared" si="9"/>
        <v/>
      </c>
      <c r="AU20" s="1"/>
      <c r="AV20" s="17"/>
      <c r="AW20" s="18" t="s">
        <v>130</v>
      </c>
      <c r="AX20" s="216" t="str">
        <f t="shared" si="10"/>
        <v>---</v>
      </c>
      <c r="AY20" s="216" t="e">
        <f>VALUE(IF(AX20="---","",VLOOKUP(AX20,List1678[],2,FALSE)))</f>
        <v>#VALUE!</v>
      </c>
      <c r="AZ20" s="216" t="str">
        <f t="shared" si="11"/>
        <v>---</v>
      </c>
      <c r="BA20" s="216" t="e">
        <f>VALUE(IF(AZ20="---","",VLOOKUP(AZ20,List1678[],2,FALSE)))</f>
        <v>#VALUE!</v>
      </c>
      <c r="BB20" s="216" t="str">
        <f t="shared" si="12"/>
        <v>---</v>
      </c>
      <c r="BC20" s="216" t="str">
        <f t="shared" si="13"/>
        <v>---</v>
      </c>
      <c r="BD20" s="1"/>
      <c r="BE20" s="1"/>
      <c r="BF20" s="1"/>
      <c r="BG20" s="1"/>
      <c r="BH20" s="1"/>
      <c r="BI20" s="18" t="s">
        <v>130</v>
      </c>
      <c r="BJ20" s="383" t="str">
        <f>IF(H20="---","",IF(H20="","",(VLOOKUP(H20,List1678[],2,FALSE))))</f>
        <v/>
      </c>
      <c r="BK20" s="383" t="str">
        <f>IF(I20="---","",IF(I20="","",(VLOOKUP(I20,List1678[],2,FALSE))))</f>
        <v/>
      </c>
      <c r="BL20" s="383" t="str">
        <f>IF(J20="---","",IF(J20="","",(VLOOKUP(J20,List1678[],2,FALSE))))</f>
        <v/>
      </c>
      <c r="BM20" s="383" t="str">
        <f>IF(K20="---","",IF(K20="","",(VLOOKUP(K20,List1678[],2,FALSE))))</f>
        <v/>
      </c>
      <c r="BN20" s="383" t="str">
        <f>IF(L20="---","",IF(L20="","",(VLOOKUP(L20,List1678[],2,FALSE))))</f>
        <v/>
      </c>
      <c r="BO20" s="383" t="str">
        <f>IF(M20="---","",IF(M20="","",(VLOOKUP(M20,List1678[],2,FALSE))))</f>
        <v/>
      </c>
      <c r="BP20" s="383" t="str">
        <f>IF(N20="---","",IF(N20="","",(VLOOKUP(N20,List1678[],2,FALSE))))</f>
        <v/>
      </c>
      <c r="BQ20" s="383" t="str">
        <f>IF(O20="---","",IF(O20="","",(VLOOKUP(O20,List1678[],2,FALSE))))</f>
        <v/>
      </c>
      <c r="BR20" s="383" t="str">
        <f>IF(P20="---","",IF(P20="","",(VLOOKUP(P20,List1678[],2,FALSE))))</f>
        <v/>
      </c>
      <c r="BS20" s="383" t="str">
        <f>IF(Q20="---","",IF(Q20="","",(VLOOKUP(Q20,List1678[],2,FALSE))))</f>
        <v/>
      </c>
      <c r="BT20" s="383" t="str">
        <f>IF(R20="---","",IF(R20="","",(VLOOKUP(R20,List1678[],2,FALSE))))</f>
        <v/>
      </c>
      <c r="BU20" s="18" t="s">
        <v>130</v>
      </c>
      <c r="BV20" s="216" t="str">
        <f>IF(Y20="---","",IF(Y20="","",VLOOKUP(Y20,List1678[],2,FALSE)))</f>
        <v/>
      </c>
      <c r="BW20" s="216" t="str">
        <f>IF(Z20="---","",IF(Z20="","",VLOOKUP(Z20,List1678[],2,FALSE)))</f>
        <v/>
      </c>
      <c r="BX20" s="216" t="str">
        <f>IF(AA20="---","",IF(AA20="","",VLOOKUP(AA20,List1678[],2,FALSE)))</f>
        <v/>
      </c>
      <c r="BY20" s="216" t="str">
        <f>IF(AB20="---","",IF(AB20="","",VLOOKUP(AB20,List1678[],2,FALSE)))</f>
        <v/>
      </c>
      <c r="BZ20" s="216" t="str">
        <f>IF(AC20="---","",IF(AC20="","",VLOOKUP(AC20,List1678[],2,FALSE)))</f>
        <v/>
      </c>
      <c r="CA20" s="216" t="str">
        <f>IF(AD20="---","",IF(AD20="","",VLOOKUP(AD20,List1678[],2,FALSE)))</f>
        <v/>
      </c>
      <c r="CB20" s="216" t="str">
        <f>IF(AE20="---","",IF(AE20="","",VLOOKUP(AE20,List1678[],2,FALSE)))</f>
        <v/>
      </c>
      <c r="CC20" s="216" t="str">
        <f>IF(AF20="---","",IF(AF20="","",VLOOKUP(AF20,List1678[],2,FALSE)))</f>
        <v/>
      </c>
      <c r="CD20" s="216" t="str">
        <f>IF(AG20="---","",IF(AG20="","",VLOOKUP(AG20,List1678[],2,FALSE)))</f>
        <v/>
      </c>
      <c r="CE20" s="216" t="str">
        <f>IF(AH20="---","",IF(AH20="","",VLOOKUP(AH20,List1678[],2,FALSE)))</f>
        <v/>
      </c>
      <c r="CF20" s="18" t="s">
        <v>130</v>
      </c>
      <c r="CG20" s="216" t="str">
        <f t="shared" si="24"/>
        <v>NA</v>
      </c>
      <c r="CH20" s="216" t="str">
        <f t="shared" si="14"/>
        <v>NA</v>
      </c>
      <c r="CI20" s="216" t="str">
        <f t="shared" si="15"/>
        <v>NA</v>
      </c>
      <c r="CJ20" s="216" t="str">
        <f t="shared" si="16"/>
        <v>NA</v>
      </c>
      <c r="CK20" s="216" t="str">
        <f t="shared" si="17"/>
        <v>NA</v>
      </c>
      <c r="CL20" s="216" t="str">
        <f t="shared" si="18"/>
        <v>NA</v>
      </c>
      <c r="CM20" s="216" t="str">
        <f t="shared" si="19"/>
        <v>NA</v>
      </c>
      <c r="CN20" s="216" t="str">
        <f t="shared" si="20"/>
        <v>NA</v>
      </c>
      <c r="CO20" s="216" t="str">
        <f t="shared" si="21"/>
        <v>NA</v>
      </c>
      <c r="CP20" s="216" t="str">
        <f t="shared" si="22"/>
        <v>NA</v>
      </c>
      <c r="CQ20" s="18" t="s">
        <v>130</v>
      </c>
      <c r="CR20" s="216" t="str">
        <f t="shared" si="25"/>
        <v>NA</v>
      </c>
      <c r="CS20" s="216" t="str">
        <f t="shared" si="23"/>
        <v>NA</v>
      </c>
      <c r="CT20" s="216" t="str">
        <f t="shared" si="23"/>
        <v>NA</v>
      </c>
      <c r="CU20" s="216" t="str">
        <f t="shared" si="23"/>
        <v>NA</v>
      </c>
      <c r="CV20" s="216" t="str">
        <f t="shared" si="23"/>
        <v>NA</v>
      </c>
      <c r="CW20" s="216" t="str">
        <f t="shared" si="23"/>
        <v>NA</v>
      </c>
      <c r="CX20" s="216" t="str">
        <f t="shared" si="23"/>
        <v>NA</v>
      </c>
      <c r="CY20" s="216" t="str">
        <f t="shared" si="23"/>
        <v>NA</v>
      </c>
      <c r="CZ20" s="216" t="str">
        <f t="shared" si="23"/>
        <v>NA</v>
      </c>
      <c r="DA20" s="216" t="str">
        <f t="shared" si="23"/>
        <v>NA</v>
      </c>
      <c r="DI20" s="200"/>
      <c r="DJ20" s="200"/>
      <c r="DK20" s="200"/>
      <c r="DL20" s="200"/>
      <c r="DM20" s="200"/>
      <c r="DN20" s="200"/>
      <c r="DO20" s="200"/>
      <c r="DP20" s="200"/>
      <c r="DQ20" s="200"/>
      <c r="DR20" s="200"/>
      <c r="DS20" s="200"/>
      <c r="DT20" s="200"/>
      <c r="DU20" s="200"/>
      <c r="DV20" s="200"/>
      <c r="DW20" s="200"/>
    </row>
    <row r="21" spans="2:127" s="7" customFormat="1" ht="13.75" customHeight="1" thickBot="1" x14ac:dyDescent="0.4">
      <c r="B21" s="373"/>
      <c r="C21" s="366" t="s">
        <v>131</v>
      </c>
      <c r="D21" s="367"/>
      <c r="E21" s="196" t="s">
        <v>132</v>
      </c>
      <c r="F21" s="197"/>
      <c r="G21" s="198"/>
      <c r="H21" s="192" t="s">
        <v>94</v>
      </c>
      <c r="I21" s="192" t="s">
        <v>94</v>
      </c>
      <c r="J21" s="15" t="s">
        <v>94</v>
      </c>
      <c r="K21" s="15" t="s">
        <v>94</v>
      </c>
      <c r="L21" s="15" t="s">
        <v>94</v>
      </c>
      <c r="M21" s="15" t="s">
        <v>94</v>
      </c>
      <c r="N21" s="15" t="s">
        <v>94</v>
      </c>
      <c r="O21" s="15" t="s">
        <v>94</v>
      </c>
      <c r="P21" s="15" t="s">
        <v>94</v>
      </c>
      <c r="Q21" s="376" t="s">
        <v>94</v>
      </c>
      <c r="R21" s="379" t="s">
        <v>94</v>
      </c>
      <c r="S21" s="1"/>
      <c r="T21" s="1"/>
      <c r="U21" s="1"/>
      <c r="V21" s="1"/>
      <c r="W21" s="1"/>
      <c r="X21" s="1"/>
      <c r="Y21" s="15" t="s">
        <v>94</v>
      </c>
      <c r="Z21" s="15" t="s">
        <v>94</v>
      </c>
      <c r="AA21" s="15" t="s">
        <v>94</v>
      </c>
      <c r="AB21" s="15" t="s">
        <v>94</v>
      </c>
      <c r="AC21" s="192" t="s">
        <v>94</v>
      </c>
      <c r="AD21" s="15" t="s">
        <v>94</v>
      </c>
      <c r="AE21" s="15" t="s">
        <v>94</v>
      </c>
      <c r="AF21" s="15" t="s">
        <v>94</v>
      </c>
      <c r="AG21" s="15" t="s">
        <v>94</v>
      </c>
      <c r="AH21" s="20" t="s">
        <v>94</v>
      </c>
      <c r="AK21" s="16" t="str">
        <f t="shared" si="0"/>
        <v/>
      </c>
      <c r="AL21" s="16" t="str">
        <f t="shared" si="1"/>
        <v/>
      </c>
      <c r="AM21" s="16" t="str">
        <f t="shared" si="2"/>
        <v/>
      </c>
      <c r="AN21" s="16" t="str">
        <f t="shared" si="3"/>
        <v/>
      </c>
      <c r="AO21" s="16" t="str">
        <f t="shared" si="4"/>
        <v/>
      </c>
      <c r="AP21" s="16" t="str">
        <f t="shared" si="5"/>
        <v/>
      </c>
      <c r="AQ21" s="16" t="str">
        <f t="shared" si="6"/>
        <v/>
      </c>
      <c r="AR21" s="16" t="str">
        <f t="shared" si="7"/>
        <v/>
      </c>
      <c r="AS21" s="16" t="str">
        <f t="shared" si="8"/>
        <v/>
      </c>
      <c r="AT21" s="16" t="str">
        <f t="shared" si="9"/>
        <v/>
      </c>
      <c r="AU21" s="1"/>
      <c r="AV21" s="17"/>
      <c r="AW21" s="18" t="s">
        <v>133</v>
      </c>
      <c r="AX21" s="216" t="str">
        <f t="shared" si="10"/>
        <v>---</v>
      </c>
      <c r="AY21" s="216" t="e">
        <f>VALUE(IF(AX21="---","",VLOOKUP(AX21,List1678[],2,FALSE)))</f>
        <v>#VALUE!</v>
      </c>
      <c r="AZ21" s="216" t="str">
        <f t="shared" si="11"/>
        <v>---</v>
      </c>
      <c r="BA21" s="216" t="e">
        <f>VALUE(IF(AZ21="---","",VLOOKUP(AZ21,List1678[],2,FALSE)))</f>
        <v>#VALUE!</v>
      </c>
      <c r="BB21" s="216" t="str">
        <f t="shared" si="12"/>
        <v>---</v>
      </c>
      <c r="BC21" s="216" t="str">
        <f t="shared" si="13"/>
        <v>---</v>
      </c>
      <c r="BD21" s="1"/>
      <c r="BE21" s="1"/>
      <c r="BF21" s="1"/>
      <c r="BG21" s="1"/>
      <c r="BH21" s="1"/>
      <c r="BI21" s="18" t="s">
        <v>133</v>
      </c>
      <c r="BJ21" s="383" t="str">
        <f>IF(H21="---","",IF(H21="","",(VLOOKUP(H21,List1678[],2,FALSE))))</f>
        <v/>
      </c>
      <c r="BK21" s="383" t="str">
        <f>IF(I21="---","",IF(I21="","",(VLOOKUP(I21,List1678[],2,FALSE))))</f>
        <v/>
      </c>
      <c r="BL21" s="383" t="str">
        <f>IF(J21="---","",IF(J21="","",(VLOOKUP(J21,List1678[],2,FALSE))))</f>
        <v/>
      </c>
      <c r="BM21" s="383" t="str">
        <f>IF(K21="---","",IF(K21="","",(VLOOKUP(K21,List1678[],2,FALSE))))</f>
        <v/>
      </c>
      <c r="BN21" s="383" t="str">
        <f>IF(L21="---","",IF(L21="","",(VLOOKUP(L21,List1678[],2,FALSE))))</f>
        <v/>
      </c>
      <c r="BO21" s="383" t="str">
        <f>IF(M21="---","",IF(M21="","",(VLOOKUP(M21,List1678[],2,FALSE))))</f>
        <v/>
      </c>
      <c r="BP21" s="383" t="str">
        <f>IF(N21="---","",IF(N21="","",(VLOOKUP(N21,List1678[],2,FALSE))))</f>
        <v/>
      </c>
      <c r="BQ21" s="383" t="str">
        <f>IF(O21="---","",IF(O21="","",(VLOOKUP(O21,List1678[],2,FALSE))))</f>
        <v/>
      </c>
      <c r="BR21" s="383" t="str">
        <f>IF(P21="---","",IF(P21="","",(VLOOKUP(P21,List1678[],2,FALSE))))</f>
        <v/>
      </c>
      <c r="BS21" s="383" t="str">
        <f>IF(Q21="---","",IF(Q21="","",(VLOOKUP(Q21,List1678[],2,FALSE))))</f>
        <v/>
      </c>
      <c r="BT21" s="383" t="str">
        <f>IF(R21="---","",IF(R21="","",(VLOOKUP(R21,List1678[],2,FALSE))))</f>
        <v/>
      </c>
      <c r="BU21" s="18" t="s">
        <v>133</v>
      </c>
      <c r="BV21" s="216" t="str">
        <f>IF(Y21="---","",IF(Y21="","",VLOOKUP(Y21,List1678[],2,FALSE)))</f>
        <v/>
      </c>
      <c r="BW21" s="216" t="str">
        <f>IF(Z21="---","",IF(Z21="","",VLOOKUP(Z21,List1678[],2,FALSE)))</f>
        <v/>
      </c>
      <c r="BX21" s="216" t="str">
        <f>IF(AA21="---","",IF(AA21="","",VLOOKUP(AA21,List1678[],2,FALSE)))</f>
        <v/>
      </c>
      <c r="BY21" s="216" t="str">
        <f>IF(AB21="---","",IF(AB21="","",VLOOKUP(AB21,List1678[],2,FALSE)))</f>
        <v/>
      </c>
      <c r="BZ21" s="216" t="str">
        <f>IF(AC21="---","",IF(AC21="","",VLOOKUP(AC21,List1678[],2,FALSE)))</f>
        <v/>
      </c>
      <c r="CA21" s="216" t="str">
        <f>IF(AD21="---","",IF(AD21="","",VLOOKUP(AD21,List1678[],2,FALSE)))</f>
        <v/>
      </c>
      <c r="CB21" s="216" t="str">
        <f>IF(AE21="---","",IF(AE21="","",VLOOKUP(AE21,List1678[],2,FALSE)))</f>
        <v/>
      </c>
      <c r="CC21" s="216" t="str">
        <f>IF(AF21="---","",IF(AF21="","",VLOOKUP(AF21,List1678[],2,FALSE)))</f>
        <v/>
      </c>
      <c r="CD21" s="216" t="str">
        <f>IF(AG21="---","",IF(AG21="","",VLOOKUP(AG21,List1678[],2,FALSE)))</f>
        <v/>
      </c>
      <c r="CE21" s="216" t="str">
        <f>IF(AH21="---","",IF(AH21="","",VLOOKUP(AH21,List1678[],2,FALSE)))</f>
        <v/>
      </c>
      <c r="CF21" s="18" t="s">
        <v>133</v>
      </c>
      <c r="CG21" s="216" t="str">
        <f t="shared" si="24"/>
        <v>NA</v>
      </c>
      <c r="CH21" s="216" t="str">
        <f t="shared" si="14"/>
        <v>NA</v>
      </c>
      <c r="CI21" s="216" t="str">
        <f t="shared" si="15"/>
        <v>NA</v>
      </c>
      <c r="CJ21" s="216" t="str">
        <f t="shared" si="16"/>
        <v>NA</v>
      </c>
      <c r="CK21" s="216" t="str">
        <f t="shared" si="17"/>
        <v>NA</v>
      </c>
      <c r="CL21" s="216" t="str">
        <f t="shared" si="18"/>
        <v>NA</v>
      </c>
      <c r="CM21" s="216" t="str">
        <f t="shared" si="19"/>
        <v>NA</v>
      </c>
      <c r="CN21" s="216" t="str">
        <f t="shared" si="20"/>
        <v>NA</v>
      </c>
      <c r="CO21" s="216" t="str">
        <f t="shared" si="21"/>
        <v>NA</v>
      </c>
      <c r="CP21" s="216" t="str">
        <f t="shared" si="22"/>
        <v>NA</v>
      </c>
      <c r="CQ21" s="18" t="s">
        <v>133</v>
      </c>
      <c r="CR21" s="216" t="str">
        <f t="shared" si="25"/>
        <v>NA</v>
      </c>
      <c r="CS21" s="216" t="str">
        <f t="shared" si="23"/>
        <v>NA</v>
      </c>
      <c r="CT21" s="216" t="str">
        <f t="shared" si="23"/>
        <v>NA</v>
      </c>
      <c r="CU21" s="216" t="str">
        <f t="shared" si="23"/>
        <v>NA</v>
      </c>
      <c r="CV21" s="216" t="str">
        <f t="shared" si="23"/>
        <v>NA</v>
      </c>
      <c r="CW21" s="216" t="str">
        <f t="shared" si="23"/>
        <v>NA</v>
      </c>
      <c r="CX21" s="216" t="str">
        <f t="shared" si="23"/>
        <v>NA</v>
      </c>
      <c r="CY21" s="216" t="str">
        <f t="shared" si="23"/>
        <v>NA</v>
      </c>
      <c r="CZ21" s="216" t="str">
        <f t="shared" si="23"/>
        <v>NA</v>
      </c>
      <c r="DA21" s="216" t="str">
        <f t="shared" si="23"/>
        <v>NA</v>
      </c>
      <c r="DI21" s="200"/>
      <c r="DJ21" s="200"/>
      <c r="DK21" s="200"/>
      <c r="DL21" s="200"/>
      <c r="DM21" s="200"/>
      <c r="DN21" s="200"/>
      <c r="DO21" s="200"/>
      <c r="DP21" s="200"/>
      <c r="DQ21" s="200"/>
      <c r="DR21" s="200"/>
      <c r="DS21" s="200"/>
      <c r="DT21" s="200"/>
      <c r="DU21" s="200"/>
      <c r="DV21" s="200"/>
      <c r="DW21" s="200"/>
    </row>
    <row r="22" spans="2:127" s="7" customFormat="1" ht="13.75" customHeight="1" thickBot="1" x14ac:dyDescent="0.4">
      <c r="B22" s="373"/>
      <c r="C22" s="368"/>
      <c r="D22" s="369"/>
      <c r="E22" s="196" t="s">
        <v>134</v>
      </c>
      <c r="F22" s="197"/>
      <c r="G22" s="198"/>
      <c r="H22" s="15" t="s">
        <v>94</v>
      </c>
      <c r="I22" s="192" t="s">
        <v>94</v>
      </c>
      <c r="J22" s="15" t="s">
        <v>94</v>
      </c>
      <c r="K22" s="15" t="s">
        <v>94</v>
      </c>
      <c r="L22" s="15" t="s">
        <v>94</v>
      </c>
      <c r="M22" s="15" t="s">
        <v>94</v>
      </c>
      <c r="N22" s="15" t="s">
        <v>94</v>
      </c>
      <c r="O22" s="15" t="s">
        <v>94</v>
      </c>
      <c r="P22" s="15" t="s">
        <v>94</v>
      </c>
      <c r="Q22" s="376" t="s">
        <v>94</v>
      </c>
      <c r="R22" s="379" t="s">
        <v>94</v>
      </c>
      <c r="S22" s="1"/>
      <c r="T22" s="1"/>
      <c r="U22" s="1"/>
      <c r="V22" s="1"/>
      <c r="W22" s="1"/>
      <c r="X22" s="1"/>
      <c r="Y22" s="15" t="s">
        <v>94</v>
      </c>
      <c r="Z22" s="15" t="s">
        <v>94</v>
      </c>
      <c r="AA22" s="15" t="s">
        <v>94</v>
      </c>
      <c r="AB22" s="15" t="s">
        <v>94</v>
      </c>
      <c r="AC22" s="192" t="s">
        <v>94</v>
      </c>
      <c r="AD22" s="15" t="s">
        <v>94</v>
      </c>
      <c r="AE22" s="15" t="s">
        <v>94</v>
      </c>
      <c r="AF22" s="15" t="s">
        <v>94</v>
      </c>
      <c r="AG22" s="15" t="s">
        <v>94</v>
      </c>
      <c r="AH22" s="20" t="s">
        <v>94</v>
      </c>
      <c r="AK22" s="16" t="str">
        <f t="shared" si="0"/>
        <v/>
      </c>
      <c r="AL22" s="16" t="str">
        <f t="shared" si="1"/>
        <v/>
      </c>
      <c r="AM22" s="16" t="str">
        <f t="shared" si="2"/>
        <v/>
      </c>
      <c r="AN22" s="16" t="str">
        <f t="shared" si="3"/>
        <v/>
      </c>
      <c r="AO22" s="16" t="str">
        <f t="shared" si="4"/>
        <v/>
      </c>
      <c r="AP22" s="16" t="str">
        <f t="shared" si="5"/>
        <v/>
      </c>
      <c r="AQ22" s="16" t="str">
        <f t="shared" si="6"/>
        <v/>
      </c>
      <c r="AR22" s="16" t="str">
        <f t="shared" si="7"/>
        <v/>
      </c>
      <c r="AS22" s="16" t="str">
        <f t="shared" si="8"/>
        <v/>
      </c>
      <c r="AT22" s="16" t="str">
        <f t="shared" si="9"/>
        <v/>
      </c>
      <c r="AU22" s="1"/>
      <c r="AV22" s="17"/>
      <c r="AW22" s="18" t="s">
        <v>135</v>
      </c>
      <c r="AX22" s="216" t="str">
        <f t="shared" si="10"/>
        <v>---</v>
      </c>
      <c r="AY22" s="216" t="e">
        <f>VALUE(IF(AX22="---","",VLOOKUP(AX22,List1678[],2,FALSE)))</f>
        <v>#VALUE!</v>
      </c>
      <c r="AZ22" s="216" t="str">
        <f t="shared" si="11"/>
        <v>---</v>
      </c>
      <c r="BA22" s="216" t="e">
        <f>VALUE(IF(AZ22="---","",VLOOKUP(AZ22,List1678[],2,FALSE)))</f>
        <v>#VALUE!</v>
      </c>
      <c r="BB22" s="216" t="str">
        <f t="shared" si="12"/>
        <v>---</v>
      </c>
      <c r="BC22" s="216" t="str">
        <f t="shared" si="13"/>
        <v>---</v>
      </c>
      <c r="BD22" s="1"/>
      <c r="BE22" s="1"/>
      <c r="BF22" s="1"/>
      <c r="BG22" s="1"/>
      <c r="BH22" s="1"/>
      <c r="BI22" s="18" t="s">
        <v>135</v>
      </c>
      <c r="BJ22" s="383" t="str">
        <f>IF(H22="---","",IF(H22="","",(VLOOKUP(H22,List1678[],2,FALSE))))</f>
        <v/>
      </c>
      <c r="BK22" s="383" t="str">
        <f>IF(I22="---","",IF(I22="","",(VLOOKUP(I22,List1678[],2,FALSE))))</f>
        <v/>
      </c>
      <c r="BL22" s="383" t="str">
        <f>IF(J22="---","",IF(J22="","",(VLOOKUP(J22,List1678[],2,FALSE))))</f>
        <v/>
      </c>
      <c r="BM22" s="383" t="str">
        <f>IF(K22="---","",IF(K22="","",(VLOOKUP(K22,List1678[],2,FALSE))))</f>
        <v/>
      </c>
      <c r="BN22" s="383" t="str">
        <f>IF(L22="---","",IF(L22="","",(VLOOKUP(L22,List1678[],2,FALSE))))</f>
        <v/>
      </c>
      <c r="BO22" s="383" t="str">
        <f>IF(M22="---","",IF(M22="","",(VLOOKUP(M22,List1678[],2,FALSE))))</f>
        <v/>
      </c>
      <c r="BP22" s="383" t="str">
        <f>IF(N22="---","",IF(N22="","",(VLOOKUP(N22,List1678[],2,FALSE))))</f>
        <v/>
      </c>
      <c r="BQ22" s="383" t="str">
        <f>IF(O22="---","",IF(O22="","",(VLOOKUP(O22,List1678[],2,FALSE))))</f>
        <v/>
      </c>
      <c r="BR22" s="383" t="str">
        <f>IF(P22="---","",IF(P22="","",(VLOOKUP(P22,List1678[],2,FALSE))))</f>
        <v/>
      </c>
      <c r="BS22" s="383" t="str">
        <f>IF(Q22="---","",IF(Q22="","",(VLOOKUP(Q22,List1678[],2,FALSE))))</f>
        <v/>
      </c>
      <c r="BT22" s="383" t="str">
        <f>IF(R22="---","",IF(R22="","",(VLOOKUP(R22,List1678[],2,FALSE))))</f>
        <v/>
      </c>
      <c r="BU22" s="18" t="s">
        <v>135</v>
      </c>
      <c r="BV22" s="216" t="str">
        <f>IF(Y22="---","",IF(Y22="","",VLOOKUP(Y22,List1678[],2,FALSE)))</f>
        <v/>
      </c>
      <c r="BW22" s="216" t="str">
        <f>IF(Z22="---","",IF(Z22="","",VLOOKUP(Z22,List1678[],2,FALSE)))</f>
        <v/>
      </c>
      <c r="BX22" s="216" t="str">
        <f>IF(AA22="---","",IF(AA22="","",VLOOKUP(AA22,List1678[],2,FALSE)))</f>
        <v/>
      </c>
      <c r="BY22" s="216" t="str">
        <f>IF(AB22="---","",IF(AB22="","",VLOOKUP(AB22,List1678[],2,FALSE)))</f>
        <v/>
      </c>
      <c r="BZ22" s="216" t="str">
        <f>IF(AC22="---","",IF(AC22="","",VLOOKUP(AC22,List1678[],2,FALSE)))</f>
        <v/>
      </c>
      <c r="CA22" s="216" t="str">
        <f>IF(AD22="---","",IF(AD22="","",VLOOKUP(AD22,List1678[],2,FALSE)))</f>
        <v/>
      </c>
      <c r="CB22" s="216" t="str">
        <f>IF(AE22="---","",IF(AE22="","",VLOOKUP(AE22,List1678[],2,FALSE)))</f>
        <v/>
      </c>
      <c r="CC22" s="216" t="str">
        <f>IF(AF22="---","",IF(AF22="","",VLOOKUP(AF22,List1678[],2,FALSE)))</f>
        <v/>
      </c>
      <c r="CD22" s="216" t="str">
        <f>IF(AG22="---","",IF(AG22="","",VLOOKUP(AG22,List1678[],2,FALSE)))</f>
        <v/>
      </c>
      <c r="CE22" s="216" t="str">
        <f>IF(AH22="---","",IF(AH22="","",VLOOKUP(AH22,List1678[],2,FALSE)))</f>
        <v/>
      </c>
      <c r="CF22" s="18" t="s">
        <v>135</v>
      </c>
      <c r="CG22" s="216" t="str">
        <f t="shared" si="24"/>
        <v>NA</v>
      </c>
      <c r="CH22" s="216" t="str">
        <f t="shared" si="14"/>
        <v>NA</v>
      </c>
      <c r="CI22" s="216" t="str">
        <f t="shared" si="15"/>
        <v>NA</v>
      </c>
      <c r="CJ22" s="216" t="str">
        <f t="shared" si="16"/>
        <v>NA</v>
      </c>
      <c r="CK22" s="216" t="str">
        <f t="shared" si="17"/>
        <v>NA</v>
      </c>
      <c r="CL22" s="216" t="str">
        <f t="shared" si="18"/>
        <v>NA</v>
      </c>
      <c r="CM22" s="216" t="str">
        <f t="shared" si="19"/>
        <v>NA</v>
      </c>
      <c r="CN22" s="216" t="str">
        <f t="shared" si="20"/>
        <v>NA</v>
      </c>
      <c r="CO22" s="216" t="str">
        <f t="shared" si="21"/>
        <v>NA</v>
      </c>
      <c r="CP22" s="216" t="str">
        <f t="shared" si="22"/>
        <v>NA</v>
      </c>
      <c r="CQ22" s="18" t="s">
        <v>135</v>
      </c>
      <c r="CR22" s="216" t="str">
        <f t="shared" si="25"/>
        <v>NA</v>
      </c>
      <c r="CS22" s="216" t="str">
        <f t="shared" si="25"/>
        <v>NA</v>
      </c>
      <c r="CT22" s="216" t="str">
        <f t="shared" si="25"/>
        <v>NA</v>
      </c>
      <c r="CU22" s="216" t="str">
        <f t="shared" si="25"/>
        <v>NA</v>
      </c>
      <c r="CV22" s="216" t="str">
        <f t="shared" si="25"/>
        <v>NA</v>
      </c>
      <c r="CW22" s="216" t="str">
        <f t="shared" si="25"/>
        <v>NA</v>
      </c>
      <c r="CX22" s="216" t="str">
        <f t="shared" si="25"/>
        <v>NA</v>
      </c>
      <c r="CY22" s="216" t="str">
        <f t="shared" si="25"/>
        <v>NA</v>
      </c>
      <c r="CZ22" s="216" t="str">
        <f t="shared" si="25"/>
        <v>NA</v>
      </c>
      <c r="DA22" s="216" t="str">
        <f t="shared" si="25"/>
        <v>NA</v>
      </c>
      <c r="DI22" s="200"/>
      <c r="DJ22" s="200"/>
      <c r="DK22" s="200"/>
      <c r="DL22" s="200"/>
      <c r="DM22" s="200"/>
      <c r="DN22" s="200"/>
      <c r="DO22" s="200"/>
      <c r="DP22" s="200"/>
      <c r="DQ22" s="200"/>
      <c r="DR22" s="200"/>
      <c r="DS22" s="200"/>
      <c r="DT22" s="200"/>
      <c r="DU22" s="200"/>
      <c r="DV22" s="200"/>
      <c r="DW22" s="200"/>
    </row>
    <row r="23" spans="2:127" s="7" customFormat="1" ht="13.75" customHeight="1" thickBot="1" x14ac:dyDescent="0.4">
      <c r="B23" s="373"/>
      <c r="C23" s="370"/>
      <c r="D23" s="371"/>
      <c r="E23" s="196" t="s">
        <v>136</v>
      </c>
      <c r="F23" s="197"/>
      <c r="G23" s="198"/>
      <c r="H23" s="192" t="s">
        <v>94</v>
      </c>
      <c r="I23" s="192" t="s">
        <v>94</v>
      </c>
      <c r="J23" s="15" t="s">
        <v>94</v>
      </c>
      <c r="K23" s="15" t="s">
        <v>94</v>
      </c>
      <c r="L23" s="15" t="s">
        <v>94</v>
      </c>
      <c r="M23" s="15" t="s">
        <v>94</v>
      </c>
      <c r="N23" s="15" t="s">
        <v>94</v>
      </c>
      <c r="O23" s="15" t="s">
        <v>94</v>
      </c>
      <c r="P23" s="15" t="s">
        <v>94</v>
      </c>
      <c r="Q23" s="376" t="s">
        <v>94</v>
      </c>
      <c r="R23" s="379" t="s">
        <v>94</v>
      </c>
      <c r="S23" s="1"/>
      <c r="T23" s="1"/>
      <c r="U23" s="1"/>
      <c r="V23" s="1"/>
      <c r="W23" s="1"/>
      <c r="X23" s="1"/>
      <c r="Y23" s="15" t="s">
        <v>94</v>
      </c>
      <c r="Z23" s="15" t="s">
        <v>94</v>
      </c>
      <c r="AA23" s="15" t="s">
        <v>94</v>
      </c>
      <c r="AB23" s="15" t="s">
        <v>94</v>
      </c>
      <c r="AC23" s="192" t="s">
        <v>94</v>
      </c>
      <c r="AD23" s="15" t="s">
        <v>94</v>
      </c>
      <c r="AE23" s="15" t="s">
        <v>94</v>
      </c>
      <c r="AF23" s="15" t="s">
        <v>94</v>
      </c>
      <c r="AG23" s="15" t="s">
        <v>94</v>
      </c>
      <c r="AH23" s="20" t="s">
        <v>94</v>
      </c>
      <c r="AK23" s="16" t="str">
        <f t="shared" si="0"/>
        <v/>
      </c>
      <c r="AL23" s="16" t="str">
        <f t="shared" si="1"/>
        <v/>
      </c>
      <c r="AM23" s="16" t="str">
        <f t="shared" si="2"/>
        <v/>
      </c>
      <c r="AN23" s="16" t="str">
        <f t="shared" si="3"/>
        <v/>
      </c>
      <c r="AO23" s="16" t="str">
        <f t="shared" si="4"/>
        <v/>
      </c>
      <c r="AP23" s="16" t="str">
        <f t="shared" si="5"/>
        <v/>
      </c>
      <c r="AQ23" s="16" t="str">
        <f t="shared" si="6"/>
        <v/>
      </c>
      <c r="AR23" s="16" t="str">
        <f t="shared" si="7"/>
        <v/>
      </c>
      <c r="AS23" s="16" t="str">
        <f t="shared" si="8"/>
        <v/>
      </c>
      <c r="AT23" s="16" t="str">
        <f t="shared" si="9"/>
        <v/>
      </c>
      <c r="AU23" s="1"/>
      <c r="AV23" s="17"/>
      <c r="AW23" s="18" t="s">
        <v>137</v>
      </c>
      <c r="AX23" s="216" t="str">
        <f t="shared" si="10"/>
        <v>---</v>
      </c>
      <c r="AY23" s="216" t="e">
        <f>VALUE(IF(AX23="---","",VLOOKUP(AX23,List1678[],2,FALSE)))</f>
        <v>#VALUE!</v>
      </c>
      <c r="AZ23" s="216" t="str">
        <f t="shared" si="11"/>
        <v>---</v>
      </c>
      <c r="BA23" s="216" t="e">
        <f>VALUE(IF(AZ23="---","",VLOOKUP(AZ23,List1678[],2,FALSE)))</f>
        <v>#VALUE!</v>
      </c>
      <c r="BB23" s="216" t="str">
        <f t="shared" si="12"/>
        <v>---</v>
      </c>
      <c r="BC23" s="216" t="str">
        <f t="shared" si="13"/>
        <v>---</v>
      </c>
      <c r="BD23" s="1"/>
      <c r="BE23" s="1"/>
      <c r="BF23" s="1"/>
      <c r="BG23" s="1"/>
      <c r="BH23" s="1"/>
      <c r="BI23" s="18" t="s">
        <v>137</v>
      </c>
      <c r="BJ23" s="383" t="str">
        <f>IF(H23="---","",IF(H23="","",(VLOOKUP(H23,List1678[],2,FALSE))))</f>
        <v/>
      </c>
      <c r="BK23" s="383" t="str">
        <f>IF(I23="---","",IF(I23="","",(VLOOKUP(I23,List1678[],2,FALSE))))</f>
        <v/>
      </c>
      <c r="BL23" s="383" t="str">
        <f>IF(J23="---","",IF(J23="","",(VLOOKUP(J23,List1678[],2,FALSE))))</f>
        <v/>
      </c>
      <c r="BM23" s="383" t="str">
        <f>IF(K23="---","",IF(K23="","",(VLOOKUP(K23,List1678[],2,FALSE))))</f>
        <v/>
      </c>
      <c r="BN23" s="383" t="str">
        <f>IF(L23="---","",IF(L23="","",(VLOOKUP(L23,List1678[],2,FALSE))))</f>
        <v/>
      </c>
      <c r="BO23" s="383" t="str">
        <f>IF(M23="---","",IF(M23="","",(VLOOKUP(M23,List1678[],2,FALSE))))</f>
        <v/>
      </c>
      <c r="BP23" s="383" t="str">
        <f>IF(N23="---","",IF(N23="","",(VLOOKUP(N23,List1678[],2,FALSE))))</f>
        <v/>
      </c>
      <c r="BQ23" s="383" t="str">
        <f>IF(O23="---","",IF(O23="","",(VLOOKUP(O23,List1678[],2,FALSE))))</f>
        <v/>
      </c>
      <c r="BR23" s="383" t="str">
        <f>IF(P23="---","",IF(P23="","",(VLOOKUP(P23,List1678[],2,FALSE))))</f>
        <v/>
      </c>
      <c r="BS23" s="383" t="str">
        <f>IF(Q23="---","",IF(Q23="","",(VLOOKUP(Q23,List1678[],2,FALSE))))</f>
        <v/>
      </c>
      <c r="BT23" s="383" t="str">
        <f>IF(R23="---","",IF(R23="","",(VLOOKUP(R23,List1678[],2,FALSE))))</f>
        <v/>
      </c>
      <c r="BU23" s="18" t="s">
        <v>137</v>
      </c>
      <c r="BV23" s="216" t="str">
        <f>IF(Y23="---","",IF(Y23="","",VLOOKUP(Y23,List1678[],2,FALSE)))</f>
        <v/>
      </c>
      <c r="BW23" s="216" t="str">
        <f>IF(Z23="---","",IF(Z23="","",VLOOKUP(Z23,List1678[],2,FALSE)))</f>
        <v/>
      </c>
      <c r="BX23" s="216" t="str">
        <f>IF(AA23="---","",IF(AA23="","",VLOOKUP(AA23,List1678[],2,FALSE)))</f>
        <v/>
      </c>
      <c r="BY23" s="216" t="str">
        <f>IF(AB23="---","",IF(AB23="","",VLOOKUP(AB23,List1678[],2,FALSE)))</f>
        <v/>
      </c>
      <c r="BZ23" s="216" t="str">
        <f>IF(AC23="---","",IF(AC23="","",VLOOKUP(AC23,List1678[],2,FALSE)))</f>
        <v/>
      </c>
      <c r="CA23" s="216" t="str">
        <f>IF(AD23="---","",IF(AD23="","",VLOOKUP(AD23,List1678[],2,FALSE)))</f>
        <v/>
      </c>
      <c r="CB23" s="216" t="str">
        <f>IF(AE23="---","",IF(AE23="","",VLOOKUP(AE23,List1678[],2,FALSE)))</f>
        <v/>
      </c>
      <c r="CC23" s="216" t="str">
        <f>IF(AF23="---","",IF(AF23="","",VLOOKUP(AF23,List1678[],2,FALSE)))</f>
        <v/>
      </c>
      <c r="CD23" s="216" t="str">
        <f>IF(AG23="---","",IF(AG23="","",VLOOKUP(AG23,List1678[],2,FALSE)))</f>
        <v/>
      </c>
      <c r="CE23" s="216" t="str">
        <f>IF(AH23="---","",IF(AH23="","",VLOOKUP(AH23,List1678[],2,FALSE)))</f>
        <v/>
      </c>
      <c r="CF23" s="18" t="s">
        <v>137</v>
      </c>
      <c r="CG23" s="216" t="str">
        <f t="shared" si="24"/>
        <v>NA</v>
      </c>
      <c r="CH23" s="216" t="str">
        <f t="shared" si="14"/>
        <v>NA</v>
      </c>
      <c r="CI23" s="216" t="str">
        <f t="shared" si="15"/>
        <v>NA</v>
      </c>
      <c r="CJ23" s="216" t="str">
        <f t="shared" si="16"/>
        <v>NA</v>
      </c>
      <c r="CK23" s="216" t="str">
        <f t="shared" si="17"/>
        <v>NA</v>
      </c>
      <c r="CL23" s="216" t="str">
        <f t="shared" si="18"/>
        <v>NA</v>
      </c>
      <c r="CM23" s="216" t="str">
        <f t="shared" si="19"/>
        <v>NA</v>
      </c>
      <c r="CN23" s="216" t="str">
        <f t="shared" si="20"/>
        <v>NA</v>
      </c>
      <c r="CO23" s="216" t="str">
        <f t="shared" si="21"/>
        <v>NA</v>
      </c>
      <c r="CP23" s="216" t="str">
        <f t="shared" si="22"/>
        <v>NA</v>
      </c>
      <c r="CQ23" s="18" t="s">
        <v>137</v>
      </c>
      <c r="CR23" s="216" t="str">
        <f t="shared" si="25"/>
        <v>NA</v>
      </c>
      <c r="CS23" s="216" t="str">
        <f t="shared" si="25"/>
        <v>NA</v>
      </c>
      <c r="CT23" s="216" t="str">
        <f t="shared" si="25"/>
        <v>NA</v>
      </c>
      <c r="CU23" s="216" t="str">
        <f t="shared" si="25"/>
        <v>NA</v>
      </c>
      <c r="CV23" s="216" t="str">
        <f t="shared" si="25"/>
        <v>NA</v>
      </c>
      <c r="CW23" s="216" t="str">
        <f t="shared" si="25"/>
        <v>NA</v>
      </c>
      <c r="CX23" s="216" t="str">
        <f t="shared" si="25"/>
        <v>NA</v>
      </c>
      <c r="CY23" s="216" t="str">
        <f t="shared" si="25"/>
        <v>NA</v>
      </c>
      <c r="CZ23" s="216" t="str">
        <f t="shared" si="25"/>
        <v>NA</v>
      </c>
      <c r="DA23" s="216" t="str">
        <f t="shared" si="25"/>
        <v>NA</v>
      </c>
      <c r="DI23" s="200"/>
      <c r="DJ23" s="200"/>
      <c r="DK23" s="200"/>
      <c r="DL23" s="200"/>
      <c r="DM23" s="200"/>
      <c r="DN23" s="200"/>
      <c r="DO23" s="200"/>
      <c r="DP23" s="200"/>
      <c r="DQ23" s="200"/>
      <c r="DR23" s="200"/>
      <c r="DS23" s="200"/>
      <c r="DT23" s="200"/>
      <c r="DU23" s="200"/>
      <c r="DV23" s="200"/>
      <c r="DW23" s="200"/>
    </row>
    <row r="24" spans="2:127" s="7" customFormat="1" ht="13.75" customHeight="1" thickBot="1" x14ac:dyDescent="0.4">
      <c r="B24" s="373"/>
      <c r="C24" s="366" t="s">
        <v>138</v>
      </c>
      <c r="D24" s="367"/>
      <c r="E24" s="196" t="s">
        <v>139</v>
      </c>
      <c r="F24" s="197"/>
      <c r="G24" s="198"/>
      <c r="H24" s="192" t="s">
        <v>94</v>
      </c>
      <c r="I24" s="192" t="s">
        <v>94</v>
      </c>
      <c r="J24" s="15" t="s">
        <v>94</v>
      </c>
      <c r="K24" s="15" t="s">
        <v>94</v>
      </c>
      <c r="L24" s="15" t="s">
        <v>94</v>
      </c>
      <c r="M24" s="15" t="s">
        <v>94</v>
      </c>
      <c r="N24" s="15" t="s">
        <v>94</v>
      </c>
      <c r="O24" s="15" t="s">
        <v>94</v>
      </c>
      <c r="P24" s="15" t="s">
        <v>94</v>
      </c>
      <c r="Q24" s="376" t="s">
        <v>94</v>
      </c>
      <c r="R24" s="379" t="s">
        <v>94</v>
      </c>
      <c r="S24" s="1"/>
      <c r="T24" s="1"/>
      <c r="U24" s="1"/>
      <c r="V24" s="1"/>
      <c r="W24" s="1"/>
      <c r="X24" s="1"/>
      <c r="Y24" s="15" t="s">
        <v>94</v>
      </c>
      <c r="Z24" s="15" t="s">
        <v>94</v>
      </c>
      <c r="AA24" s="15" t="s">
        <v>94</v>
      </c>
      <c r="AB24" s="15" t="s">
        <v>94</v>
      </c>
      <c r="AC24" s="192" t="s">
        <v>94</v>
      </c>
      <c r="AD24" s="15" t="s">
        <v>94</v>
      </c>
      <c r="AE24" s="15" t="s">
        <v>94</v>
      </c>
      <c r="AF24" s="15" t="s">
        <v>94</v>
      </c>
      <c r="AG24" s="15" t="s">
        <v>94</v>
      </c>
      <c r="AH24" s="20" t="s">
        <v>94</v>
      </c>
      <c r="AK24" s="16" t="str">
        <f t="shared" si="0"/>
        <v/>
      </c>
      <c r="AL24" s="16" t="str">
        <f t="shared" si="1"/>
        <v/>
      </c>
      <c r="AM24" s="16" t="str">
        <f t="shared" si="2"/>
        <v/>
      </c>
      <c r="AN24" s="16" t="str">
        <f t="shared" si="3"/>
        <v/>
      </c>
      <c r="AO24" s="16" t="str">
        <f t="shared" si="4"/>
        <v/>
      </c>
      <c r="AP24" s="16" t="str">
        <f t="shared" si="5"/>
        <v/>
      </c>
      <c r="AQ24" s="16" t="str">
        <f t="shared" si="6"/>
        <v/>
      </c>
      <c r="AR24" s="16" t="str">
        <f t="shared" si="7"/>
        <v/>
      </c>
      <c r="AS24" s="16" t="str">
        <f t="shared" si="8"/>
        <v/>
      </c>
      <c r="AT24" s="16" t="str">
        <f t="shared" si="9"/>
        <v/>
      </c>
      <c r="AU24" s="1"/>
      <c r="AV24" s="17"/>
      <c r="AW24" s="18" t="s">
        <v>140</v>
      </c>
      <c r="AX24" s="216" t="str">
        <f t="shared" si="10"/>
        <v>---</v>
      </c>
      <c r="AY24" s="216" t="e">
        <f>VALUE(IF(AX24="---","",VLOOKUP(AX24,List1678[],2,FALSE)))</f>
        <v>#VALUE!</v>
      </c>
      <c r="AZ24" s="216" t="str">
        <f t="shared" si="11"/>
        <v>---</v>
      </c>
      <c r="BA24" s="216" t="e">
        <f>VALUE(IF(AZ24="---","",VLOOKUP(AZ24,List1678[],2,FALSE)))</f>
        <v>#VALUE!</v>
      </c>
      <c r="BB24" s="216" t="str">
        <f t="shared" si="12"/>
        <v>---</v>
      </c>
      <c r="BC24" s="216" t="str">
        <f t="shared" si="13"/>
        <v>---</v>
      </c>
      <c r="BD24" s="1"/>
      <c r="BE24" s="1"/>
      <c r="BF24" s="1"/>
      <c r="BG24" s="1"/>
      <c r="BH24" s="1"/>
      <c r="BI24" s="18" t="s">
        <v>140</v>
      </c>
      <c r="BJ24" s="383" t="str">
        <f>IF(H24="---","",IF(H24="","",(VLOOKUP(H24,List1678[],2,FALSE))))</f>
        <v/>
      </c>
      <c r="BK24" s="383" t="str">
        <f>IF(I24="---","",IF(I24="","",(VLOOKUP(I24,List1678[],2,FALSE))))</f>
        <v/>
      </c>
      <c r="BL24" s="383" t="str">
        <f>IF(J24="---","",IF(J24="","",(VLOOKUP(J24,List1678[],2,FALSE))))</f>
        <v/>
      </c>
      <c r="BM24" s="383" t="str">
        <f>IF(K24="---","",IF(K24="","",(VLOOKUP(K24,List1678[],2,FALSE))))</f>
        <v/>
      </c>
      <c r="BN24" s="383" t="str">
        <f>IF(L24="---","",IF(L24="","",(VLOOKUP(L24,List1678[],2,FALSE))))</f>
        <v/>
      </c>
      <c r="BO24" s="383" t="str">
        <f>IF(M24="---","",IF(M24="","",(VLOOKUP(M24,List1678[],2,FALSE))))</f>
        <v/>
      </c>
      <c r="BP24" s="383" t="str">
        <f>IF(N24="---","",IF(N24="","",(VLOOKUP(N24,List1678[],2,FALSE))))</f>
        <v/>
      </c>
      <c r="BQ24" s="383" t="str">
        <f>IF(O24="---","",IF(O24="","",(VLOOKUP(O24,List1678[],2,FALSE))))</f>
        <v/>
      </c>
      <c r="BR24" s="383" t="str">
        <f>IF(P24="---","",IF(P24="","",(VLOOKUP(P24,List1678[],2,FALSE))))</f>
        <v/>
      </c>
      <c r="BS24" s="383" t="str">
        <f>IF(Q24="---","",IF(Q24="","",(VLOOKUP(Q24,List1678[],2,FALSE))))</f>
        <v/>
      </c>
      <c r="BT24" s="383" t="str">
        <f>IF(R24="---","",IF(R24="","",(VLOOKUP(R24,List1678[],2,FALSE))))</f>
        <v/>
      </c>
      <c r="BU24" s="18" t="s">
        <v>140</v>
      </c>
      <c r="BV24" s="216" t="str">
        <f>IF(Y24="---","",IF(Y24="","",VLOOKUP(Y24,List1678[],2,FALSE)))</f>
        <v/>
      </c>
      <c r="BW24" s="216" t="str">
        <f>IF(Z24="---","",IF(Z24="","",VLOOKUP(Z24,List1678[],2,FALSE)))</f>
        <v/>
      </c>
      <c r="BX24" s="216" t="str">
        <f>IF(AA24="---","",IF(AA24="","",VLOOKUP(AA24,List1678[],2,FALSE)))</f>
        <v/>
      </c>
      <c r="BY24" s="216" t="str">
        <f>IF(AB24="---","",IF(AB24="","",VLOOKUP(AB24,List1678[],2,FALSE)))</f>
        <v/>
      </c>
      <c r="BZ24" s="216" t="str">
        <f>IF(AC24="---","",IF(AC24="","",VLOOKUP(AC24,List1678[],2,FALSE)))</f>
        <v/>
      </c>
      <c r="CA24" s="216" t="str">
        <f>IF(AD24="---","",IF(AD24="","",VLOOKUP(AD24,List1678[],2,FALSE)))</f>
        <v/>
      </c>
      <c r="CB24" s="216" t="str">
        <f>IF(AE24="---","",IF(AE24="","",VLOOKUP(AE24,List1678[],2,FALSE)))</f>
        <v/>
      </c>
      <c r="CC24" s="216" t="str">
        <f>IF(AF24="---","",IF(AF24="","",VLOOKUP(AF24,List1678[],2,FALSE)))</f>
        <v/>
      </c>
      <c r="CD24" s="216" t="str">
        <f>IF(AG24="---","",IF(AG24="","",VLOOKUP(AG24,List1678[],2,FALSE)))</f>
        <v/>
      </c>
      <c r="CE24" s="216" t="str">
        <f>IF(AH24="---","",IF(AH24="","",VLOOKUP(AH24,List1678[],2,FALSE)))</f>
        <v/>
      </c>
      <c r="CF24" s="18" t="s">
        <v>140</v>
      </c>
      <c r="CG24" s="216" t="str">
        <f t="shared" si="24"/>
        <v>NA</v>
      </c>
      <c r="CH24" s="216" t="str">
        <f t="shared" si="14"/>
        <v>NA</v>
      </c>
      <c r="CI24" s="216" t="str">
        <f t="shared" si="15"/>
        <v>NA</v>
      </c>
      <c r="CJ24" s="216" t="str">
        <f t="shared" si="16"/>
        <v>NA</v>
      </c>
      <c r="CK24" s="216" t="str">
        <f t="shared" si="17"/>
        <v>NA</v>
      </c>
      <c r="CL24" s="216" t="str">
        <f t="shared" si="18"/>
        <v>NA</v>
      </c>
      <c r="CM24" s="216" t="str">
        <f t="shared" si="19"/>
        <v>NA</v>
      </c>
      <c r="CN24" s="216" t="str">
        <f t="shared" si="20"/>
        <v>NA</v>
      </c>
      <c r="CO24" s="216" t="str">
        <f t="shared" si="21"/>
        <v>NA</v>
      </c>
      <c r="CP24" s="216" t="str">
        <f t="shared" si="22"/>
        <v>NA</v>
      </c>
      <c r="CQ24" s="18" t="s">
        <v>140</v>
      </c>
      <c r="CR24" s="216" t="str">
        <f t="shared" si="25"/>
        <v>NA</v>
      </c>
      <c r="CS24" s="216" t="str">
        <f t="shared" si="25"/>
        <v>NA</v>
      </c>
      <c r="CT24" s="216" t="str">
        <f t="shared" si="25"/>
        <v>NA</v>
      </c>
      <c r="CU24" s="216" t="str">
        <f t="shared" si="25"/>
        <v>NA</v>
      </c>
      <c r="CV24" s="216" t="str">
        <f t="shared" si="25"/>
        <v>NA</v>
      </c>
      <c r="CW24" s="216" t="str">
        <f t="shared" si="25"/>
        <v>NA</v>
      </c>
      <c r="CX24" s="216" t="str">
        <f t="shared" si="25"/>
        <v>NA</v>
      </c>
      <c r="CY24" s="216" t="str">
        <f t="shared" si="25"/>
        <v>NA</v>
      </c>
      <c r="CZ24" s="216" t="str">
        <f t="shared" si="25"/>
        <v>NA</v>
      </c>
      <c r="DA24" s="216" t="str">
        <f t="shared" si="25"/>
        <v>NA</v>
      </c>
      <c r="DI24" s="200"/>
      <c r="DJ24" s="200"/>
      <c r="DK24" s="200"/>
      <c r="DL24" s="200"/>
      <c r="DM24" s="200"/>
      <c r="DN24" s="200"/>
      <c r="DO24" s="200"/>
      <c r="DP24" s="200"/>
      <c r="DQ24" s="200"/>
      <c r="DR24" s="200"/>
      <c r="DS24" s="200"/>
      <c r="DT24" s="200"/>
      <c r="DU24" s="200"/>
      <c r="DV24" s="200"/>
      <c r="DW24" s="200"/>
    </row>
    <row r="25" spans="2:127" s="7" customFormat="1" ht="13.75" customHeight="1" thickBot="1" x14ac:dyDescent="0.4">
      <c r="B25" s="373"/>
      <c r="C25" s="368"/>
      <c r="D25" s="369"/>
      <c r="E25" s="196" t="s">
        <v>141</v>
      </c>
      <c r="F25" s="197"/>
      <c r="G25" s="198"/>
      <c r="H25" s="15" t="s">
        <v>94</v>
      </c>
      <c r="I25" s="192" t="s">
        <v>94</v>
      </c>
      <c r="J25" s="15" t="s">
        <v>94</v>
      </c>
      <c r="K25" s="15" t="s">
        <v>94</v>
      </c>
      <c r="L25" s="15" t="s">
        <v>94</v>
      </c>
      <c r="M25" s="15" t="s">
        <v>94</v>
      </c>
      <c r="N25" s="15" t="s">
        <v>94</v>
      </c>
      <c r="O25" s="15" t="s">
        <v>94</v>
      </c>
      <c r="P25" s="15" t="s">
        <v>94</v>
      </c>
      <c r="Q25" s="376" t="s">
        <v>94</v>
      </c>
      <c r="R25" s="379" t="s">
        <v>94</v>
      </c>
      <c r="S25" s="1"/>
      <c r="T25" s="1"/>
      <c r="U25" s="1"/>
      <c r="V25" s="1"/>
      <c r="W25" s="1"/>
      <c r="X25" s="1"/>
      <c r="Y25" s="15" t="s">
        <v>94</v>
      </c>
      <c r="Z25" s="15" t="s">
        <v>94</v>
      </c>
      <c r="AA25" s="15" t="s">
        <v>94</v>
      </c>
      <c r="AB25" s="15" t="s">
        <v>94</v>
      </c>
      <c r="AC25" s="192" t="s">
        <v>94</v>
      </c>
      <c r="AD25" s="15" t="s">
        <v>94</v>
      </c>
      <c r="AE25" s="15" t="s">
        <v>94</v>
      </c>
      <c r="AF25" s="15" t="s">
        <v>94</v>
      </c>
      <c r="AG25" s="15" t="s">
        <v>94</v>
      </c>
      <c r="AH25" s="20" t="s">
        <v>94</v>
      </c>
      <c r="AK25" s="16" t="str">
        <f t="shared" si="0"/>
        <v/>
      </c>
      <c r="AL25" s="16" t="str">
        <f t="shared" si="1"/>
        <v/>
      </c>
      <c r="AM25" s="16" t="str">
        <f t="shared" si="2"/>
        <v/>
      </c>
      <c r="AN25" s="16" t="str">
        <f t="shared" si="3"/>
        <v/>
      </c>
      <c r="AO25" s="16" t="str">
        <f t="shared" si="4"/>
        <v/>
      </c>
      <c r="AP25" s="16" t="str">
        <f t="shared" si="5"/>
        <v/>
      </c>
      <c r="AQ25" s="16" t="str">
        <f t="shared" si="6"/>
        <v/>
      </c>
      <c r="AR25" s="16" t="str">
        <f t="shared" si="7"/>
        <v/>
      </c>
      <c r="AS25" s="16" t="str">
        <f t="shared" si="8"/>
        <v/>
      </c>
      <c r="AT25" s="16" t="str">
        <f t="shared" si="9"/>
        <v/>
      </c>
      <c r="AU25" s="1"/>
      <c r="AV25" s="17"/>
      <c r="AW25" s="18" t="s">
        <v>142</v>
      </c>
      <c r="AX25" s="216" t="str">
        <f t="shared" si="10"/>
        <v>---</v>
      </c>
      <c r="AY25" s="216" t="e">
        <f>VALUE(IF(AX25="---","",VLOOKUP(AX25,List1678[],2,FALSE)))</f>
        <v>#VALUE!</v>
      </c>
      <c r="AZ25" s="216" t="str">
        <f t="shared" si="11"/>
        <v>---</v>
      </c>
      <c r="BA25" s="216" t="e">
        <f>VALUE(IF(AZ25="---","",VLOOKUP(AZ25,List1678[],2,FALSE)))</f>
        <v>#VALUE!</v>
      </c>
      <c r="BB25" s="216" t="str">
        <f t="shared" si="12"/>
        <v>---</v>
      </c>
      <c r="BC25" s="216" t="str">
        <f t="shared" si="13"/>
        <v>---</v>
      </c>
      <c r="BD25" s="1"/>
      <c r="BE25" s="1"/>
      <c r="BF25" s="1"/>
      <c r="BG25" s="1"/>
      <c r="BH25" s="1"/>
      <c r="BI25" s="18" t="s">
        <v>142</v>
      </c>
      <c r="BJ25" s="383" t="str">
        <f>IF(H25="---","",IF(H25="","",(VLOOKUP(H25,List1678[],2,FALSE))))</f>
        <v/>
      </c>
      <c r="BK25" s="383" t="str">
        <f>IF(I25="---","",IF(I25="","",(VLOOKUP(I25,List1678[],2,FALSE))))</f>
        <v/>
      </c>
      <c r="BL25" s="383" t="str">
        <f>IF(J25="---","",IF(J25="","",(VLOOKUP(J25,List1678[],2,FALSE))))</f>
        <v/>
      </c>
      <c r="BM25" s="383" t="str">
        <f>IF(K25="---","",IF(K25="","",(VLOOKUP(K25,List1678[],2,FALSE))))</f>
        <v/>
      </c>
      <c r="BN25" s="383" t="str">
        <f>IF(L25="---","",IF(L25="","",(VLOOKUP(L25,List1678[],2,FALSE))))</f>
        <v/>
      </c>
      <c r="BO25" s="383" t="str">
        <f>IF(M25="---","",IF(M25="","",(VLOOKUP(M25,List1678[],2,FALSE))))</f>
        <v/>
      </c>
      <c r="BP25" s="383" t="str">
        <f>IF(N25="---","",IF(N25="","",(VLOOKUP(N25,List1678[],2,FALSE))))</f>
        <v/>
      </c>
      <c r="BQ25" s="383" t="str">
        <f>IF(O25="---","",IF(O25="","",(VLOOKUP(O25,List1678[],2,FALSE))))</f>
        <v/>
      </c>
      <c r="BR25" s="383" t="str">
        <f>IF(P25="---","",IF(P25="","",(VLOOKUP(P25,List1678[],2,FALSE))))</f>
        <v/>
      </c>
      <c r="BS25" s="383" t="str">
        <f>IF(Q25="---","",IF(Q25="","",(VLOOKUP(Q25,List1678[],2,FALSE))))</f>
        <v/>
      </c>
      <c r="BT25" s="383" t="str">
        <f>IF(R25="---","",IF(R25="","",(VLOOKUP(R25,List1678[],2,FALSE))))</f>
        <v/>
      </c>
      <c r="BU25" s="18" t="s">
        <v>142</v>
      </c>
      <c r="BV25" s="216" t="str">
        <f>IF(Y25="---","",IF(Y25="","",VLOOKUP(Y25,List1678[],2,FALSE)))</f>
        <v/>
      </c>
      <c r="BW25" s="216" t="str">
        <f>IF(Z25="---","",IF(Z25="","",VLOOKUP(Z25,List1678[],2,FALSE)))</f>
        <v/>
      </c>
      <c r="BX25" s="216" t="str">
        <f>IF(AA25="---","",IF(AA25="","",VLOOKUP(AA25,List1678[],2,FALSE)))</f>
        <v/>
      </c>
      <c r="BY25" s="216" t="str">
        <f>IF(AB25="---","",IF(AB25="","",VLOOKUP(AB25,List1678[],2,FALSE)))</f>
        <v/>
      </c>
      <c r="BZ25" s="216" t="str">
        <f>IF(AC25="---","",IF(AC25="","",VLOOKUP(AC25,List1678[],2,FALSE)))</f>
        <v/>
      </c>
      <c r="CA25" s="216" t="str">
        <f>IF(AD25="---","",IF(AD25="","",VLOOKUP(AD25,List1678[],2,FALSE)))</f>
        <v/>
      </c>
      <c r="CB25" s="216" t="str">
        <f>IF(AE25="---","",IF(AE25="","",VLOOKUP(AE25,List1678[],2,FALSE)))</f>
        <v/>
      </c>
      <c r="CC25" s="216" t="str">
        <f>IF(AF25="---","",IF(AF25="","",VLOOKUP(AF25,List1678[],2,FALSE)))</f>
        <v/>
      </c>
      <c r="CD25" s="216" t="str">
        <f>IF(AG25="---","",IF(AG25="","",VLOOKUP(AG25,List1678[],2,FALSE)))</f>
        <v/>
      </c>
      <c r="CE25" s="216" t="str">
        <f>IF(AH25="---","",IF(AH25="","",VLOOKUP(AH25,List1678[],2,FALSE)))</f>
        <v/>
      </c>
      <c r="CF25" s="18" t="s">
        <v>142</v>
      </c>
      <c r="CG25" s="216" t="str">
        <f t="shared" si="24"/>
        <v>NA</v>
      </c>
      <c r="CH25" s="216" t="str">
        <f t="shared" si="14"/>
        <v>NA</v>
      </c>
      <c r="CI25" s="216" t="str">
        <f t="shared" si="15"/>
        <v>NA</v>
      </c>
      <c r="CJ25" s="216" t="str">
        <f t="shared" si="16"/>
        <v>NA</v>
      </c>
      <c r="CK25" s="216" t="str">
        <f t="shared" si="17"/>
        <v>NA</v>
      </c>
      <c r="CL25" s="216" t="str">
        <f t="shared" si="18"/>
        <v>NA</v>
      </c>
      <c r="CM25" s="216" t="str">
        <f t="shared" si="19"/>
        <v>NA</v>
      </c>
      <c r="CN25" s="216" t="str">
        <f t="shared" si="20"/>
        <v>NA</v>
      </c>
      <c r="CO25" s="216" t="str">
        <f t="shared" si="21"/>
        <v>NA</v>
      </c>
      <c r="CP25" s="216" t="str">
        <f t="shared" si="22"/>
        <v>NA</v>
      </c>
      <c r="CQ25" s="18" t="s">
        <v>142</v>
      </c>
      <c r="CR25" s="216" t="str">
        <f t="shared" si="25"/>
        <v>NA</v>
      </c>
      <c r="CS25" s="216" t="str">
        <f t="shared" si="25"/>
        <v>NA</v>
      </c>
      <c r="CT25" s="216" t="str">
        <f t="shared" si="25"/>
        <v>NA</v>
      </c>
      <c r="CU25" s="216" t="str">
        <f t="shared" si="25"/>
        <v>NA</v>
      </c>
      <c r="CV25" s="216" t="str">
        <f t="shared" si="25"/>
        <v>NA</v>
      </c>
      <c r="CW25" s="216" t="str">
        <f t="shared" si="25"/>
        <v>NA</v>
      </c>
      <c r="CX25" s="216" t="str">
        <f t="shared" si="25"/>
        <v>NA</v>
      </c>
      <c r="CY25" s="216" t="str">
        <f t="shared" si="25"/>
        <v>NA</v>
      </c>
      <c r="CZ25" s="216" t="str">
        <f t="shared" si="25"/>
        <v>NA</v>
      </c>
      <c r="DA25" s="216" t="str">
        <f t="shared" si="25"/>
        <v>NA</v>
      </c>
      <c r="DI25" s="200"/>
      <c r="DJ25" s="200"/>
      <c r="DK25" s="200"/>
      <c r="DL25" s="200"/>
      <c r="DM25" s="200"/>
      <c r="DN25" s="200"/>
      <c r="DO25" s="200"/>
      <c r="DP25" s="200"/>
      <c r="DQ25" s="200"/>
      <c r="DR25" s="200"/>
      <c r="DS25" s="200"/>
      <c r="DT25" s="200"/>
      <c r="DU25" s="200"/>
      <c r="DV25" s="200"/>
      <c r="DW25" s="200"/>
    </row>
    <row r="26" spans="2:127" s="7" customFormat="1" ht="13.75" customHeight="1" thickBot="1" x14ac:dyDescent="0.4">
      <c r="B26" s="374"/>
      <c r="C26" s="370"/>
      <c r="D26" s="371"/>
      <c r="E26" s="196" t="s">
        <v>143</v>
      </c>
      <c r="F26" s="197"/>
      <c r="G26" s="198"/>
      <c r="H26" s="192" t="s">
        <v>94</v>
      </c>
      <c r="I26" s="192" t="s">
        <v>94</v>
      </c>
      <c r="J26" s="15" t="s">
        <v>94</v>
      </c>
      <c r="K26" s="15" t="s">
        <v>94</v>
      </c>
      <c r="L26" s="15" t="s">
        <v>94</v>
      </c>
      <c r="M26" s="15" t="s">
        <v>94</v>
      </c>
      <c r="N26" s="15" t="s">
        <v>94</v>
      </c>
      <c r="O26" s="15" t="s">
        <v>94</v>
      </c>
      <c r="P26" s="15" t="s">
        <v>94</v>
      </c>
      <c r="Q26" s="376" t="s">
        <v>94</v>
      </c>
      <c r="R26" s="379" t="s">
        <v>94</v>
      </c>
      <c r="S26" s="1"/>
      <c r="T26" s="1"/>
      <c r="U26" s="1"/>
      <c r="V26" s="1"/>
      <c r="W26" s="1"/>
      <c r="X26" s="1"/>
      <c r="Y26" s="15" t="s">
        <v>94</v>
      </c>
      <c r="Z26" s="15" t="s">
        <v>94</v>
      </c>
      <c r="AA26" s="15" t="s">
        <v>94</v>
      </c>
      <c r="AB26" s="15" t="s">
        <v>94</v>
      </c>
      <c r="AC26" s="192" t="s">
        <v>94</v>
      </c>
      <c r="AD26" s="15" t="s">
        <v>94</v>
      </c>
      <c r="AE26" s="15" t="s">
        <v>94</v>
      </c>
      <c r="AF26" s="15" t="s">
        <v>94</v>
      </c>
      <c r="AG26" s="15" t="s">
        <v>94</v>
      </c>
      <c r="AH26" s="20" t="s">
        <v>94</v>
      </c>
      <c r="AK26" s="16" t="str">
        <f t="shared" si="0"/>
        <v/>
      </c>
      <c r="AL26" s="16" t="str">
        <f t="shared" si="1"/>
        <v/>
      </c>
      <c r="AM26" s="16" t="str">
        <f t="shared" si="2"/>
        <v/>
      </c>
      <c r="AN26" s="16" t="str">
        <f t="shared" si="3"/>
        <v/>
      </c>
      <c r="AO26" s="16" t="str">
        <f t="shared" si="4"/>
        <v/>
      </c>
      <c r="AP26" s="16" t="str">
        <f t="shared" si="5"/>
        <v/>
      </c>
      <c r="AQ26" s="16" t="str">
        <f t="shared" si="6"/>
        <v/>
      </c>
      <c r="AR26" s="16" t="str">
        <f t="shared" si="7"/>
        <v/>
      </c>
      <c r="AS26" s="16" t="str">
        <f t="shared" si="8"/>
        <v/>
      </c>
      <c r="AT26" s="16" t="str">
        <f t="shared" si="9"/>
        <v/>
      </c>
      <c r="AU26" s="1"/>
      <c r="AV26" s="17"/>
      <c r="AW26" s="18" t="s">
        <v>144</v>
      </c>
      <c r="AX26" s="216" t="str">
        <f t="shared" si="10"/>
        <v>---</v>
      </c>
      <c r="AY26" s="216" t="e">
        <f>VALUE(IF(AX26="---","",VLOOKUP(AX26,List1678[],2,FALSE)))</f>
        <v>#VALUE!</v>
      </c>
      <c r="AZ26" s="216" t="str">
        <f t="shared" si="11"/>
        <v>---</v>
      </c>
      <c r="BA26" s="216" t="e">
        <f>VALUE(IF(AZ26="---","",VLOOKUP(AZ26,List1678[],2,FALSE)))</f>
        <v>#VALUE!</v>
      </c>
      <c r="BB26" s="216" t="str">
        <f t="shared" si="12"/>
        <v>---</v>
      </c>
      <c r="BC26" s="216" t="str">
        <f t="shared" si="13"/>
        <v>---</v>
      </c>
      <c r="BD26" s="1"/>
      <c r="BE26" s="1"/>
      <c r="BF26" s="1"/>
      <c r="BG26" s="1"/>
      <c r="BH26" s="1"/>
      <c r="BI26" s="18" t="s">
        <v>144</v>
      </c>
      <c r="BJ26" s="383" t="str">
        <f>IF(H26="---","",IF(H26="","",(VLOOKUP(H26,List1678[],2,FALSE))))</f>
        <v/>
      </c>
      <c r="BK26" s="383" t="str">
        <f>IF(I26="---","",IF(I26="","",(VLOOKUP(I26,List1678[],2,FALSE))))</f>
        <v/>
      </c>
      <c r="BL26" s="383" t="str">
        <f>IF(J26="---","",IF(J26="","",(VLOOKUP(J26,List1678[],2,FALSE))))</f>
        <v/>
      </c>
      <c r="BM26" s="383" t="str">
        <f>IF(K26="---","",IF(K26="","",(VLOOKUP(K26,List1678[],2,FALSE))))</f>
        <v/>
      </c>
      <c r="BN26" s="383" t="str">
        <f>IF(L26="---","",IF(L26="","",(VLOOKUP(L26,List1678[],2,FALSE))))</f>
        <v/>
      </c>
      <c r="BO26" s="383" t="str">
        <f>IF(M26="---","",IF(M26="","",(VLOOKUP(M26,List1678[],2,FALSE))))</f>
        <v/>
      </c>
      <c r="BP26" s="383" t="str">
        <f>IF(N26="---","",IF(N26="","",(VLOOKUP(N26,List1678[],2,FALSE))))</f>
        <v/>
      </c>
      <c r="BQ26" s="383" t="str">
        <f>IF(O26="---","",IF(O26="","",(VLOOKUP(O26,List1678[],2,FALSE))))</f>
        <v/>
      </c>
      <c r="BR26" s="383" t="str">
        <f>IF(P26="---","",IF(P26="","",(VLOOKUP(P26,List1678[],2,FALSE))))</f>
        <v/>
      </c>
      <c r="BS26" s="383" t="str">
        <f>IF(Q26="---","",IF(Q26="","",(VLOOKUP(Q26,List1678[],2,FALSE))))</f>
        <v/>
      </c>
      <c r="BT26" s="383" t="str">
        <f>IF(R26="---","",IF(R26="","",(VLOOKUP(R26,List1678[],2,FALSE))))</f>
        <v/>
      </c>
      <c r="BU26" s="18" t="s">
        <v>144</v>
      </c>
      <c r="BV26" s="216" t="str">
        <f>IF(Y26="---","",IF(Y26="","",VLOOKUP(Y26,List1678[],2,FALSE)))</f>
        <v/>
      </c>
      <c r="BW26" s="216" t="str">
        <f>IF(Z26="---","",IF(Z26="","",VLOOKUP(Z26,List1678[],2,FALSE)))</f>
        <v/>
      </c>
      <c r="BX26" s="216" t="str">
        <f>IF(AA26="---","",IF(AA26="","",VLOOKUP(AA26,List1678[],2,FALSE)))</f>
        <v/>
      </c>
      <c r="BY26" s="216" t="str">
        <f>IF(AB26="---","",IF(AB26="","",VLOOKUP(AB26,List1678[],2,FALSE)))</f>
        <v/>
      </c>
      <c r="BZ26" s="216" t="str">
        <f>IF(AC26="---","",IF(AC26="","",VLOOKUP(AC26,List1678[],2,FALSE)))</f>
        <v/>
      </c>
      <c r="CA26" s="216" t="str">
        <f>IF(AD26="---","",IF(AD26="","",VLOOKUP(AD26,List1678[],2,FALSE)))</f>
        <v/>
      </c>
      <c r="CB26" s="216" t="str">
        <f>IF(AE26="---","",IF(AE26="","",VLOOKUP(AE26,List1678[],2,FALSE)))</f>
        <v/>
      </c>
      <c r="CC26" s="216" t="str">
        <f>IF(AF26="---","",IF(AF26="","",VLOOKUP(AF26,List1678[],2,FALSE)))</f>
        <v/>
      </c>
      <c r="CD26" s="216" t="str">
        <f>IF(AG26="---","",IF(AG26="","",VLOOKUP(AG26,List1678[],2,FALSE)))</f>
        <v/>
      </c>
      <c r="CE26" s="216" t="str">
        <f>IF(AH26="---","",IF(AH26="","",VLOOKUP(AH26,List1678[],2,FALSE)))</f>
        <v/>
      </c>
      <c r="CF26" s="18" t="s">
        <v>144</v>
      </c>
      <c r="CG26" s="216" t="str">
        <f t="shared" si="24"/>
        <v>NA</v>
      </c>
      <c r="CH26" s="216" t="str">
        <f t="shared" si="14"/>
        <v>NA</v>
      </c>
      <c r="CI26" s="216" t="str">
        <f t="shared" si="15"/>
        <v>NA</v>
      </c>
      <c r="CJ26" s="216" t="str">
        <f t="shared" si="16"/>
        <v>NA</v>
      </c>
      <c r="CK26" s="216" t="str">
        <f t="shared" si="17"/>
        <v>NA</v>
      </c>
      <c r="CL26" s="216" t="str">
        <f t="shared" si="18"/>
        <v>NA</v>
      </c>
      <c r="CM26" s="216" t="str">
        <f t="shared" si="19"/>
        <v>NA</v>
      </c>
      <c r="CN26" s="216" t="str">
        <f t="shared" si="20"/>
        <v>NA</v>
      </c>
      <c r="CO26" s="216" t="str">
        <f t="shared" si="21"/>
        <v>NA</v>
      </c>
      <c r="CP26" s="216" t="str">
        <f t="shared" si="22"/>
        <v>NA</v>
      </c>
      <c r="CQ26" s="18" t="s">
        <v>144</v>
      </c>
      <c r="CR26" s="216" t="str">
        <f t="shared" si="25"/>
        <v>NA</v>
      </c>
      <c r="CS26" s="216" t="str">
        <f t="shared" si="25"/>
        <v>NA</v>
      </c>
      <c r="CT26" s="216" t="str">
        <f t="shared" si="25"/>
        <v>NA</v>
      </c>
      <c r="CU26" s="216" t="str">
        <f t="shared" si="25"/>
        <v>NA</v>
      </c>
      <c r="CV26" s="216" t="str">
        <f t="shared" si="25"/>
        <v>NA</v>
      </c>
      <c r="CW26" s="216" t="str">
        <f t="shared" si="25"/>
        <v>NA</v>
      </c>
      <c r="CX26" s="216" t="str">
        <f t="shared" si="25"/>
        <v>NA</v>
      </c>
      <c r="CY26" s="216" t="str">
        <f t="shared" si="25"/>
        <v>NA</v>
      </c>
      <c r="CZ26" s="216" t="str">
        <f t="shared" si="25"/>
        <v>NA</v>
      </c>
      <c r="DA26" s="216" t="str">
        <f t="shared" si="25"/>
        <v>NA</v>
      </c>
      <c r="DI26" s="200"/>
      <c r="DJ26" s="200"/>
      <c r="DK26" s="200"/>
      <c r="DL26" s="200"/>
      <c r="DM26" s="200"/>
      <c r="DN26" s="200"/>
      <c r="DO26" s="200"/>
      <c r="DP26" s="200"/>
      <c r="DQ26" s="200"/>
      <c r="DR26" s="200"/>
      <c r="DS26" s="200"/>
      <c r="DT26" s="200"/>
      <c r="DU26" s="200"/>
      <c r="DV26" s="200"/>
      <c r="DW26" s="200"/>
    </row>
    <row r="27" spans="2:127" s="7" customFormat="1" ht="13.75" customHeight="1" thickBot="1" x14ac:dyDescent="0.4">
      <c r="B27" s="372">
        <v>3</v>
      </c>
      <c r="C27" s="366" t="s">
        <v>145</v>
      </c>
      <c r="D27" s="367"/>
      <c r="E27" s="196" t="s">
        <v>146</v>
      </c>
      <c r="F27" s="197"/>
      <c r="G27" s="198"/>
      <c r="H27" s="192" t="s">
        <v>94</v>
      </c>
      <c r="I27" s="192" t="s">
        <v>94</v>
      </c>
      <c r="J27" s="15" t="s">
        <v>94</v>
      </c>
      <c r="K27" s="15" t="s">
        <v>94</v>
      </c>
      <c r="L27" s="15" t="s">
        <v>94</v>
      </c>
      <c r="M27" s="15" t="s">
        <v>94</v>
      </c>
      <c r="N27" s="15" t="s">
        <v>94</v>
      </c>
      <c r="O27" s="15" t="s">
        <v>94</v>
      </c>
      <c r="P27" s="15" t="s">
        <v>94</v>
      </c>
      <c r="Q27" s="376" t="s">
        <v>94</v>
      </c>
      <c r="R27" s="379" t="s">
        <v>94</v>
      </c>
      <c r="S27" s="1"/>
      <c r="T27" s="1"/>
      <c r="U27" s="1"/>
      <c r="V27" s="1"/>
      <c r="W27" s="1"/>
      <c r="X27" s="1"/>
      <c r="Y27" s="15" t="s">
        <v>94</v>
      </c>
      <c r="Z27" s="15" t="s">
        <v>94</v>
      </c>
      <c r="AA27" s="15" t="s">
        <v>94</v>
      </c>
      <c r="AB27" s="15" t="s">
        <v>94</v>
      </c>
      <c r="AC27" s="192" t="s">
        <v>94</v>
      </c>
      <c r="AD27" s="15" t="s">
        <v>94</v>
      </c>
      <c r="AE27" s="15" t="s">
        <v>94</v>
      </c>
      <c r="AF27" s="15" t="s">
        <v>94</v>
      </c>
      <c r="AG27" s="15" t="s">
        <v>94</v>
      </c>
      <c r="AH27" s="20" t="s">
        <v>94</v>
      </c>
      <c r="AK27" s="16" t="str">
        <f t="shared" si="0"/>
        <v/>
      </c>
      <c r="AL27" s="16" t="str">
        <f t="shared" si="1"/>
        <v/>
      </c>
      <c r="AM27" s="16" t="str">
        <f t="shared" si="2"/>
        <v/>
      </c>
      <c r="AN27" s="16" t="str">
        <f t="shared" si="3"/>
        <v/>
      </c>
      <c r="AO27" s="16" t="str">
        <f t="shared" si="4"/>
        <v/>
      </c>
      <c r="AP27" s="16" t="str">
        <f t="shared" si="5"/>
        <v/>
      </c>
      <c r="AQ27" s="16" t="str">
        <f t="shared" si="6"/>
        <v/>
      </c>
      <c r="AR27" s="16" t="str">
        <f t="shared" si="7"/>
        <v/>
      </c>
      <c r="AS27" s="16" t="str">
        <f t="shared" si="8"/>
        <v/>
      </c>
      <c r="AT27" s="16" t="str">
        <f t="shared" si="9"/>
        <v/>
      </c>
      <c r="AU27" s="1"/>
      <c r="AV27" s="17"/>
      <c r="AW27" s="18" t="s">
        <v>147</v>
      </c>
      <c r="AX27" s="217" t="str">
        <f t="shared" si="10"/>
        <v>---</v>
      </c>
      <c r="AY27" s="217" t="e">
        <f>VALUE(IF(AX27="---","",VLOOKUP(AX27,List1678[],2,FALSE)))</f>
        <v>#VALUE!</v>
      </c>
      <c r="AZ27" s="217" t="str">
        <f t="shared" si="11"/>
        <v>---</v>
      </c>
      <c r="BA27" s="217" t="e">
        <f>VALUE(IF(AZ27="---","",VLOOKUP(AZ27,List1678[],2,FALSE)))</f>
        <v>#VALUE!</v>
      </c>
      <c r="BB27" s="217" t="str">
        <f t="shared" si="12"/>
        <v>---</v>
      </c>
      <c r="BC27" s="217" t="str">
        <f t="shared" si="13"/>
        <v>---</v>
      </c>
      <c r="BD27" s="1"/>
      <c r="BE27" s="1"/>
      <c r="BF27" s="1"/>
      <c r="BG27" s="1"/>
      <c r="BH27" s="1"/>
      <c r="BI27" s="18" t="s">
        <v>147</v>
      </c>
      <c r="BJ27" s="382" t="str">
        <f>IF(H27="---","",IF(H27="","",(VLOOKUP(H27,List1678[],2,FALSE))))</f>
        <v/>
      </c>
      <c r="BK27" s="382" t="str">
        <f>IF(I27="---","",IF(I27="","",(VLOOKUP(I27,List1678[],2,FALSE))))</f>
        <v/>
      </c>
      <c r="BL27" s="382" t="str">
        <f>IF(J27="---","",IF(J27="","",(VLOOKUP(J27,List1678[],2,FALSE))))</f>
        <v/>
      </c>
      <c r="BM27" s="382" t="str">
        <f>IF(K27="---","",IF(K27="","",(VLOOKUP(K27,List1678[],2,FALSE))))</f>
        <v/>
      </c>
      <c r="BN27" s="382" t="str">
        <f>IF(L27="---","",IF(L27="","",(VLOOKUP(L27,List1678[],2,FALSE))))</f>
        <v/>
      </c>
      <c r="BO27" s="382" t="str">
        <f>IF(M27="---","",IF(M27="","",(VLOOKUP(M27,List1678[],2,FALSE))))</f>
        <v/>
      </c>
      <c r="BP27" s="382" t="str">
        <f>IF(N27="---","",IF(N27="","",(VLOOKUP(N27,List1678[],2,FALSE))))</f>
        <v/>
      </c>
      <c r="BQ27" s="382" t="str">
        <f>IF(O27="---","",IF(O27="","",(VLOOKUP(O27,List1678[],2,FALSE))))</f>
        <v/>
      </c>
      <c r="BR27" s="382" t="str">
        <f>IF(P27="---","",IF(P27="","",(VLOOKUP(P27,List1678[],2,FALSE))))</f>
        <v/>
      </c>
      <c r="BS27" s="382" t="str">
        <f>IF(Q27="---","",IF(Q27="","",(VLOOKUP(Q27,List1678[],2,FALSE))))</f>
        <v/>
      </c>
      <c r="BT27" s="382" t="str">
        <f>IF(R27="---","",IF(R27="","",(VLOOKUP(R27,List1678[],2,FALSE))))</f>
        <v/>
      </c>
      <c r="BU27" s="18" t="s">
        <v>147</v>
      </c>
      <c r="BV27" s="217" t="str">
        <f>IF(Y27="---","",IF(Y27="","",VLOOKUP(Y27,List1678[],2,FALSE)))</f>
        <v/>
      </c>
      <c r="BW27" s="217" t="str">
        <f>IF(Z27="---","",IF(Z27="","",VLOOKUP(Z27,List1678[],2,FALSE)))</f>
        <v/>
      </c>
      <c r="BX27" s="217" t="str">
        <f>IF(AA27="---","",IF(AA27="","",VLOOKUP(AA27,List1678[],2,FALSE)))</f>
        <v/>
      </c>
      <c r="BY27" s="217" t="str">
        <f>IF(AB27="---","",IF(AB27="","",VLOOKUP(AB27,List1678[],2,FALSE)))</f>
        <v/>
      </c>
      <c r="BZ27" s="217" t="str">
        <f>IF(AC27="---","",IF(AC27="","",VLOOKUP(AC27,List1678[],2,FALSE)))</f>
        <v/>
      </c>
      <c r="CA27" s="217" t="str">
        <f>IF(AD27="---","",IF(AD27="","",VLOOKUP(AD27,List1678[],2,FALSE)))</f>
        <v/>
      </c>
      <c r="CB27" s="217" t="str">
        <f>IF(AE27="---","",IF(AE27="","",VLOOKUP(AE27,List1678[],2,FALSE)))</f>
        <v/>
      </c>
      <c r="CC27" s="217" t="str">
        <f>IF(AF27="---","",IF(AF27="","",VLOOKUP(AF27,List1678[],2,FALSE)))</f>
        <v/>
      </c>
      <c r="CD27" s="217" t="str">
        <f>IF(AG27="---","",IF(AG27="","",VLOOKUP(AG27,List1678[],2,FALSE)))</f>
        <v/>
      </c>
      <c r="CE27" s="217" t="str">
        <f>IF(AH27="---","",IF(AH27="","",VLOOKUP(AH27,List1678[],2,FALSE)))</f>
        <v/>
      </c>
      <c r="CF27" s="18" t="s">
        <v>147</v>
      </c>
      <c r="CG27" s="217" t="str">
        <f t="shared" si="24"/>
        <v>NA</v>
      </c>
      <c r="CH27" s="217" t="str">
        <f t="shared" si="14"/>
        <v>NA</v>
      </c>
      <c r="CI27" s="217" t="str">
        <f t="shared" si="15"/>
        <v>NA</v>
      </c>
      <c r="CJ27" s="217" t="str">
        <f t="shared" si="16"/>
        <v>NA</v>
      </c>
      <c r="CK27" s="217" t="str">
        <f t="shared" si="17"/>
        <v>NA</v>
      </c>
      <c r="CL27" s="217" t="str">
        <f t="shared" si="18"/>
        <v>NA</v>
      </c>
      <c r="CM27" s="217" t="str">
        <f t="shared" si="19"/>
        <v>NA</v>
      </c>
      <c r="CN27" s="217" t="str">
        <f t="shared" si="20"/>
        <v>NA</v>
      </c>
      <c r="CO27" s="217" t="str">
        <f t="shared" si="21"/>
        <v>NA</v>
      </c>
      <c r="CP27" s="217" t="str">
        <f t="shared" si="22"/>
        <v>NA</v>
      </c>
      <c r="CQ27" s="18" t="s">
        <v>147</v>
      </c>
      <c r="CR27" s="217" t="str">
        <f t="shared" si="25"/>
        <v>NA</v>
      </c>
      <c r="CS27" s="217" t="str">
        <f t="shared" si="25"/>
        <v>NA</v>
      </c>
      <c r="CT27" s="217" t="str">
        <f t="shared" si="25"/>
        <v>NA</v>
      </c>
      <c r="CU27" s="217" t="str">
        <f t="shared" si="25"/>
        <v>NA</v>
      </c>
      <c r="CV27" s="217" t="str">
        <f t="shared" si="25"/>
        <v>NA</v>
      </c>
      <c r="CW27" s="217" t="str">
        <f t="shared" si="25"/>
        <v>NA</v>
      </c>
      <c r="CX27" s="217" t="str">
        <f t="shared" si="25"/>
        <v>NA</v>
      </c>
      <c r="CY27" s="217" t="str">
        <f t="shared" si="25"/>
        <v>NA</v>
      </c>
      <c r="CZ27" s="217" t="str">
        <f t="shared" si="25"/>
        <v>NA</v>
      </c>
      <c r="DA27" s="217" t="str">
        <f t="shared" si="25"/>
        <v>NA</v>
      </c>
      <c r="DI27" s="200"/>
      <c r="DJ27" s="200"/>
      <c r="DK27" s="200"/>
      <c r="DL27" s="200"/>
      <c r="DM27" s="200"/>
      <c r="DN27" s="200"/>
      <c r="DO27" s="200"/>
      <c r="DP27" s="200"/>
      <c r="DQ27" s="200"/>
      <c r="DR27" s="200"/>
      <c r="DS27" s="200"/>
      <c r="DT27" s="200"/>
      <c r="DU27" s="200"/>
      <c r="DV27" s="200"/>
      <c r="DW27" s="200"/>
    </row>
    <row r="28" spans="2:127" s="7" customFormat="1" ht="13.75" customHeight="1" thickBot="1" x14ac:dyDescent="0.4">
      <c r="B28" s="373"/>
      <c r="C28" s="368"/>
      <c r="D28" s="369"/>
      <c r="E28" s="196" t="s">
        <v>148</v>
      </c>
      <c r="F28" s="197"/>
      <c r="G28" s="198"/>
      <c r="H28" s="15" t="s">
        <v>94</v>
      </c>
      <c r="I28" s="192" t="s">
        <v>94</v>
      </c>
      <c r="J28" s="15" t="s">
        <v>94</v>
      </c>
      <c r="K28" s="15" t="s">
        <v>94</v>
      </c>
      <c r="L28" s="15" t="s">
        <v>94</v>
      </c>
      <c r="M28" s="15" t="s">
        <v>94</v>
      </c>
      <c r="N28" s="15" t="s">
        <v>94</v>
      </c>
      <c r="O28" s="15" t="s">
        <v>94</v>
      </c>
      <c r="P28" s="15" t="s">
        <v>94</v>
      </c>
      <c r="Q28" s="376" t="s">
        <v>94</v>
      </c>
      <c r="R28" s="379" t="s">
        <v>94</v>
      </c>
      <c r="S28" s="1"/>
      <c r="T28" s="1"/>
      <c r="U28" s="1"/>
      <c r="V28" s="1"/>
      <c r="W28" s="1"/>
      <c r="X28" s="1"/>
      <c r="Y28" s="15" t="s">
        <v>94</v>
      </c>
      <c r="Z28" s="15" t="s">
        <v>94</v>
      </c>
      <c r="AA28" s="15" t="s">
        <v>94</v>
      </c>
      <c r="AB28" s="15" t="s">
        <v>94</v>
      </c>
      <c r="AC28" s="192" t="s">
        <v>94</v>
      </c>
      <c r="AD28" s="15" t="s">
        <v>94</v>
      </c>
      <c r="AE28" s="15" t="s">
        <v>94</v>
      </c>
      <c r="AF28" s="15" t="s">
        <v>94</v>
      </c>
      <c r="AG28" s="15" t="s">
        <v>94</v>
      </c>
      <c r="AH28" s="20" t="s">
        <v>94</v>
      </c>
      <c r="AK28" s="16" t="str">
        <f t="shared" si="0"/>
        <v/>
      </c>
      <c r="AL28" s="16" t="str">
        <f t="shared" si="1"/>
        <v/>
      </c>
      <c r="AM28" s="16" t="str">
        <f t="shared" si="2"/>
        <v/>
      </c>
      <c r="AN28" s="16" t="str">
        <f t="shared" si="3"/>
        <v/>
      </c>
      <c r="AO28" s="16" t="str">
        <f t="shared" si="4"/>
        <v/>
      </c>
      <c r="AP28" s="16" t="str">
        <f t="shared" si="5"/>
        <v/>
      </c>
      <c r="AQ28" s="16" t="str">
        <f t="shared" si="6"/>
        <v/>
      </c>
      <c r="AR28" s="16" t="str">
        <f t="shared" si="7"/>
        <v/>
      </c>
      <c r="AS28" s="16" t="str">
        <f t="shared" si="8"/>
        <v/>
      </c>
      <c r="AT28" s="16" t="str">
        <f t="shared" si="9"/>
        <v/>
      </c>
      <c r="AU28" s="1"/>
      <c r="AV28" s="17"/>
      <c r="AW28" s="18" t="s">
        <v>149</v>
      </c>
      <c r="AX28" s="217" t="str">
        <f t="shared" si="10"/>
        <v>---</v>
      </c>
      <c r="AY28" s="217" t="e">
        <f>VALUE(IF(AX28="---","",VLOOKUP(AX28,List1678[],2,FALSE)))</f>
        <v>#VALUE!</v>
      </c>
      <c r="AZ28" s="217" t="str">
        <f t="shared" si="11"/>
        <v>---</v>
      </c>
      <c r="BA28" s="217" t="e">
        <f>VALUE(IF(AZ28="---","",VLOOKUP(AZ28,List1678[],2,FALSE)))</f>
        <v>#VALUE!</v>
      </c>
      <c r="BB28" s="217" t="str">
        <f t="shared" si="12"/>
        <v>---</v>
      </c>
      <c r="BC28" s="217" t="str">
        <f t="shared" si="13"/>
        <v>---</v>
      </c>
      <c r="BD28" s="1"/>
      <c r="BE28" s="1"/>
      <c r="BF28" s="1"/>
      <c r="BG28" s="1"/>
      <c r="BH28" s="1"/>
      <c r="BI28" s="18" t="s">
        <v>149</v>
      </c>
      <c r="BJ28" s="382" t="str">
        <f>IF(H28="---","",IF(H28="","",(VLOOKUP(H28,List1678[],2,FALSE))))</f>
        <v/>
      </c>
      <c r="BK28" s="382" t="str">
        <f>IF(I28="---","",IF(I28="","",(VLOOKUP(I28,List1678[],2,FALSE))))</f>
        <v/>
      </c>
      <c r="BL28" s="382" t="str">
        <f>IF(J28="---","",IF(J28="","",(VLOOKUP(J28,List1678[],2,FALSE))))</f>
        <v/>
      </c>
      <c r="BM28" s="382" t="str">
        <f>IF(K28="---","",IF(K28="","",(VLOOKUP(K28,List1678[],2,FALSE))))</f>
        <v/>
      </c>
      <c r="BN28" s="382" t="str">
        <f>IF(L28="---","",IF(L28="","",(VLOOKUP(L28,List1678[],2,FALSE))))</f>
        <v/>
      </c>
      <c r="BO28" s="382" t="str">
        <f>IF(M28="---","",IF(M28="","",(VLOOKUP(M28,List1678[],2,FALSE))))</f>
        <v/>
      </c>
      <c r="BP28" s="382" t="str">
        <f>IF(N28="---","",IF(N28="","",(VLOOKUP(N28,List1678[],2,FALSE))))</f>
        <v/>
      </c>
      <c r="BQ28" s="382" t="str">
        <f>IF(O28="---","",IF(O28="","",(VLOOKUP(O28,List1678[],2,FALSE))))</f>
        <v/>
      </c>
      <c r="BR28" s="382" t="str">
        <f>IF(P28="---","",IF(P28="","",(VLOOKUP(P28,List1678[],2,FALSE))))</f>
        <v/>
      </c>
      <c r="BS28" s="382" t="str">
        <f>IF(Q28="---","",IF(Q28="","",(VLOOKUP(Q28,List1678[],2,FALSE))))</f>
        <v/>
      </c>
      <c r="BT28" s="382" t="str">
        <f>IF(R28="---","",IF(R28="","",(VLOOKUP(R28,List1678[],2,FALSE))))</f>
        <v/>
      </c>
      <c r="BU28" s="18" t="s">
        <v>149</v>
      </c>
      <c r="BV28" s="217" t="str">
        <f>IF(Y28="---","",IF(Y28="","",VLOOKUP(Y28,List1678[],2,FALSE)))</f>
        <v/>
      </c>
      <c r="BW28" s="217" t="str">
        <f>IF(Z28="---","",IF(Z28="","",VLOOKUP(Z28,List1678[],2,FALSE)))</f>
        <v/>
      </c>
      <c r="BX28" s="217" t="str">
        <f>IF(AA28="---","",IF(AA28="","",VLOOKUP(AA28,List1678[],2,FALSE)))</f>
        <v/>
      </c>
      <c r="BY28" s="217" t="str">
        <f>IF(AB28="---","",IF(AB28="","",VLOOKUP(AB28,List1678[],2,FALSE)))</f>
        <v/>
      </c>
      <c r="BZ28" s="217" t="str">
        <f>IF(AC28="---","",IF(AC28="","",VLOOKUP(AC28,List1678[],2,FALSE)))</f>
        <v/>
      </c>
      <c r="CA28" s="217" t="str">
        <f>IF(AD28="---","",IF(AD28="","",VLOOKUP(AD28,List1678[],2,FALSE)))</f>
        <v/>
      </c>
      <c r="CB28" s="217" t="str">
        <f>IF(AE28="---","",IF(AE28="","",VLOOKUP(AE28,List1678[],2,FALSE)))</f>
        <v/>
      </c>
      <c r="CC28" s="217" t="str">
        <f>IF(AF28="---","",IF(AF28="","",VLOOKUP(AF28,List1678[],2,FALSE)))</f>
        <v/>
      </c>
      <c r="CD28" s="217" t="str">
        <f>IF(AG28="---","",IF(AG28="","",VLOOKUP(AG28,List1678[],2,FALSE)))</f>
        <v/>
      </c>
      <c r="CE28" s="217" t="str">
        <f>IF(AH28="---","",IF(AH28="","",VLOOKUP(AH28,List1678[],2,FALSE)))</f>
        <v/>
      </c>
      <c r="CF28" s="18" t="s">
        <v>149</v>
      </c>
      <c r="CG28" s="217" t="str">
        <f t="shared" si="24"/>
        <v>NA</v>
      </c>
      <c r="CH28" s="217" t="str">
        <f t="shared" si="14"/>
        <v>NA</v>
      </c>
      <c r="CI28" s="217" t="str">
        <f t="shared" si="15"/>
        <v>NA</v>
      </c>
      <c r="CJ28" s="217" t="str">
        <f t="shared" si="16"/>
        <v>NA</v>
      </c>
      <c r="CK28" s="217" t="str">
        <f t="shared" si="17"/>
        <v>NA</v>
      </c>
      <c r="CL28" s="217" t="str">
        <f t="shared" si="18"/>
        <v>NA</v>
      </c>
      <c r="CM28" s="217" t="str">
        <f t="shared" si="19"/>
        <v>NA</v>
      </c>
      <c r="CN28" s="217" t="str">
        <f t="shared" si="20"/>
        <v>NA</v>
      </c>
      <c r="CO28" s="217" t="str">
        <f t="shared" si="21"/>
        <v>NA</v>
      </c>
      <c r="CP28" s="217" t="str">
        <f t="shared" si="22"/>
        <v>NA</v>
      </c>
      <c r="CQ28" s="18" t="s">
        <v>149</v>
      </c>
      <c r="CR28" s="217" t="str">
        <f t="shared" si="25"/>
        <v>NA</v>
      </c>
      <c r="CS28" s="217" t="str">
        <f t="shared" si="25"/>
        <v>NA</v>
      </c>
      <c r="CT28" s="217" t="str">
        <f t="shared" si="25"/>
        <v>NA</v>
      </c>
      <c r="CU28" s="217" t="str">
        <f t="shared" si="25"/>
        <v>NA</v>
      </c>
      <c r="CV28" s="217" t="str">
        <f t="shared" si="25"/>
        <v>NA</v>
      </c>
      <c r="CW28" s="217" t="str">
        <f t="shared" si="25"/>
        <v>NA</v>
      </c>
      <c r="CX28" s="217" t="str">
        <f t="shared" si="25"/>
        <v>NA</v>
      </c>
      <c r="CY28" s="217" t="str">
        <f t="shared" si="25"/>
        <v>NA</v>
      </c>
      <c r="CZ28" s="217" t="str">
        <f t="shared" si="25"/>
        <v>NA</v>
      </c>
      <c r="DA28" s="217" t="str">
        <f t="shared" si="25"/>
        <v>NA</v>
      </c>
      <c r="DI28" s="200"/>
      <c r="DJ28" s="200"/>
      <c r="DK28" s="200"/>
      <c r="DL28" s="200"/>
      <c r="DM28" s="200"/>
      <c r="DN28" s="200"/>
      <c r="DO28" s="200"/>
      <c r="DP28" s="200"/>
      <c r="DQ28" s="200"/>
      <c r="DR28" s="200"/>
      <c r="DS28" s="200"/>
      <c r="DT28" s="200"/>
      <c r="DU28" s="200"/>
      <c r="DV28" s="200"/>
      <c r="DW28" s="200"/>
    </row>
    <row r="29" spans="2:127" s="7" customFormat="1" ht="13.75" customHeight="1" thickBot="1" x14ac:dyDescent="0.4">
      <c r="B29" s="373"/>
      <c r="C29" s="370"/>
      <c r="D29" s="371"/>
      <c r="E29" s="196" t="s">
        <v>150</v>
      </c>
      <c r="F29" s="197"/>
      <c r="G29" s="198"/>
      <c r="H29" s="192" t="s">
        <v>94</v>
      </c>
      <c r="I29" s="192" t="s">
        <v>94</v>
      </c>
      <c r="J29" s="15" t="s">
        <v>94</v>
      </c>
      <c r="K29" s="15" t="s">
        <v>94</v>
      </c>
      <c r="L29" s="15" t="s">
        <v>94</v>
      </c>
      <c r="M29" s="15" t="s">
        <v>94</v>
      </c>
      <c r="N29" s="15" t="s">
        <v>94</v>
      </c>
      <c r="O29" s="15" t="s">
        <v>94</v>
      </c>
      <c r="P29" s="15" t="s">
        <v>94</v>
      </c>
      <c r="Q29" s="376" t="s">
        <v>94</v>
      </c>
      <c r="R29" s="379" t="s">
        <v>94</v>
      </c>
      <c r="S29" s="1"/>
      <c r="T29" s="1"/>
      <c r="U29" s="1"/>
      <c r="V29" s="1"/>
      <c r="W29" s="1"/>
      <c r="X29" s="1"/>
      <c r="Y29" s="15" t="s">
        <v>94</v>
      </c>
      <c r="Z29" s="15" t="s">
        <v>94</v>
      </c>
      <c r="AA29" s="15" t="s">
        <v>94</v>
      </c>
      <c r="AB29" s="15" t="s">
        <v>94</v>
      </c>
      <c r="AC29" s="192" t="s">
        <v>94</v>
      </c>
      <c r="AD29" s="15" t="s">
        <v>94</v>
      </c>
      <c r="AE29" s="15" t="s">
        <v>94</v>
      </c>
      <c r="AF29" s="15" t="s">
        <v>94</v>
      </c>
      <c r="AG29" s="15" t="s">
        <v>94</v>
      </c>
      <c r="AH29" s="20" t="s">
        <v>94</v>
      </c>
      <c r="AK29" s="16" t="str">
        <f t="shared" si="0"/>
        <v/>
      </c>
      <c r="AL29" s="16" t="str">
        <f t="shared" si="1"/>
        <v/>
      </c>
      <c r="AM29" s="16" t="str">
        <f t="shared" si="2"/>
        <v/>
      </c>
      <c r="AN29" s="16" t="str">
        <f t="shared" si="3"/>
        <v/>
      </c>
      <c r="AO29" s="16" t="str">
        <f t="shared" si="4"/>
        <v/>
      </c>
      <c r="AP29" s="16" t="str">
        <f t="shared" si="5"/>
        <v/>
      </c>
      <c r="AQ29" s="16" t="str">
        <f t="shared" si="6"/>
        <v/>
      </c>
      <c r="AR29" s="16" t="str">
        <f t="shared" si="7"/>
        <v/>
      </c>
      <c r="AS29" s="16" t="str">
        <f t="shared" si="8"/>
        <v/>
      </c>
      <c r="AT29" s="16" t="str">
        <f t="shared" si="9"/>
        <v/>
      </c>
      <c r="AU29" s="1"/>
      <c r="AV29" s="17"/>
      <c r="AW29" s="18" t="s">
        <v>151</v>
      </c>
      <c r="AX29" s="217" t="str">
        <f t="shared" si="10"/>
        <v>---</v>
      </c>
      <c r="AY29" s="217" t="e">
        <f>VALUE(IF(AX29="---","",VLOOKUP(AX29,List1678[],2,FALSE)))</f>
        <v>#VALUE!</v>
      </c>
      <c r="AZ29" s="217" t="str">
        <f t="shared" si="11"/>
        <v>---</v>
      </c>
      <c r="BA29" s="217" t="e">
        <f>VALUE(IF(AZ29="---","",VLOOKUP(AZ29,List1678[],2,FALSE)))</f>
        <v>#VALUE!</v>
      </c>
      <c r="BB29" s="217" t="str">
        <f t="shared" si="12"/>
        <v>---</v>
      </c>
      <c r="BC29" s="217" t="str">
        <f t="shared" si="13"/>
        <v>---</v>
      </c>
      <c r="BD29" s="1"/>
      <c r="BE29" s="1"/>
      <c r="BF29" s="1"/>
      <c r="BG29" s="1"/>
      <c r="BH29" s="1"/>
      <c r="BI29" s="18" t="s">
        <v>151</v>
      </c>
      <c r="BJ29" s="382" t="str">
        <f>IF(H29="---","",IF(H29="","",(VLOOKUP(H29,List1678[],2,FALSE))))</f>
        <v/>
      </c>
      <c r="BK29" s="382" t="str">
        <f>IF(I29="---","",IF(I29="","",(VLOOKUP(I29,List1678[],2,FALSE))))</f>
        <v/>
      </c>
      <c r="BL29" s="382" t="str">
        <f>IF(J29="---","",IF(J29="","",(VLOOKUP(J29,List1678[],2,FALSE))))</f>
        <v/>
      </c>
      <c r="BM29" s="382" t="str">
        <f>IF(K29="---","",IF(K29="","",(VLOOKUP(K29,List1678[],2,FALSE))))</f>
        <v/>
      </c>
      <c r="BN29" s="382" t="str">
        <f>IF(L29="---","",IF(L29="","",(VLOOKUP(L29,List1678[],2,FALSE))))</f>
        <v/>
      </c>
      <c r="BO29" s="382" t="str">
        <f>IF(M29="---","",IF(M29="","",(VLOOKUP(M29,List1678[],2,FALSE))))</f>
        <v/>
      </c>
      <c r="BP29" s="382" t="str">
        <f>IF(N29="---","",IF(N29="","",(VLOOKUP(N29,List1678[],2,FALSE))))</f>
        <v/>
      </c>
      <c r="BQ29" s="382" t="str">
        <f>IF(O29="---","",IF(O29="","",(VLOOKUP(O29,List1678[],2,FALSE))))</f>
        <v/>
      </c>
      <c r="BR29" s="382" t="str">
        <f>IF(P29="---","",IF(P29="","",(VLOOKUP(P29,List1678[],2,FALSE))))</f>
        <v/>
      </c>
      <c r="BS29" s="382" t="str">
        <f>IF(Q29="---","",IF(Q29="","",(VLOOKUP(Q29,List1678[],2,FALSE))))</f>
        <v/>
      </c>
      <c r="BT29" s="382" t="str">
        <f>IF(R29="---","",IF(R29="","",(VLOOKUP(R29,List1678[],2,FALSE))))</f>
        <v/>
      </c>
      <c r="BU29" s="18" t="s">
        <v>151</v>
      </c>
      <c r="BV29" s="217" t="str">
        <f>IF(Y29="---","",IF(Y29="","",VLOOKUP(Y29,List1678[],2,FALSE)))</f>
        <v/>
      </c>
      <c r="BW29" s="217" t="str">
        <f>IF(Z29="---","",IF(Z29="","",VLOOKUP(Z29,List1678[],2,FALSE)))</f>
        <v/>
      </c>
      <c r="BX29" s="217" t="str">
        <f>IF(AA29="---","",IF(AA29="","",VLOOKUP(AA29,List1678[],2,FALSE)))</f>
        <v/>
      </c>
      <c r="BY29" s="217" t="str">
        <f>IF(AB29="---","",IF(AB29="","",VLOOKUP(AB29,List1678[],2,FALSE)))</f>
        <v/>
      </c>
      <c r="BZ29" s="217" t="str">
        <f>IF(AC29="---","",IF(AC29="","",VLOOKUP(AC29,List1678[],2,FALSE)))</f>
        <v/>
      </c>
      <c r="CA29" s="217" t="str">
        <f>IF(AD29="---","",IF(AD29="","",VLOOKUP(AD29,List1678[],2,FALSE)))</f>
        <v/>
      </c>
      <c r="CB29" s="217" t="str">
        <f>IF(AE29="---","",IF(AE29="","",VLOOKUP(AE29,List1678[],2,FALSE)))</f>
        <v/>
      </c>
      <c r="CC29" s="217" t="str">
        <f>IF(AF29="---","",IF(AF29="","",VLOOKUP(AF29,List1678[],2,FALSE)))</f>
        <v/>
      </c>
      <c r="CD29" s="217" t="str">
        <f>IF(AG29="---","",IF(AG29="","",VLOOKUP(AG29,List1678[],2,FALSE)))</f>
        <v/>
      </c>
      <c r="CE29" s="217" t="str">
        <f>IF(AH29="---","",IF(AH29="","",VLOOKUP(AH29,List1678[],2,FALSE)))</f>
        <v/>
      </c>
      <c r="CF29" s="18" t="s">
        <v>151</v>
      </c>
      <c r="CG29" s="217" t="str">
        <f t="shared" si="24"/>
        <v>NA</v>
      </c>
      <c r="CH29" s="217" t="str">
        <f t="shared" si="14"/>
        <v>NA</v>
      </c>
      <c r="CI29" s="217" t="str">
        <f t="shared" si="15"/>
        <v>NA</v>
      </c>
      <c r="CJ29" s="217" t="str">
        <f t="shared" si="16"/>
        <v>NA</v>
      </c>
      <c r="CK29" s="217" t="str">
        <f t="shared" si="17"/>
        <v>NA</v>
      </c>
      <c r="CL29" s="217" t="str">
        <f t="shared" si="18"/>
        <v>NA</v>
      </c>
      <c r="CM29" s="217" t="str">
        <f t="shared" si="19"/>
        <v>NA</v>
      </c>
      <c r="CN29" s="217" t="str">
        <f t="shared" si="20"/>
        <v>NA</v>
      </c>
      <c r="CO29" s="217" t="str">
        <f t="shared" si="21"/>
        <v>NA</v>
      </c>
      <c r="CP29" s="217" t="str">
        <f t="shared" si="22"/>
        <v>NA</v>
      </c>
      <c r="CQ29" s="18" t="s">
        <v>151</v>
      </c>
      <c r="CR29" s="217" t="str">
        <f t="shared" si="25"/>
        <v>NA</v>
      </c>
      <c r="CS29" s="217" t="str">
        <f t="shared" si="25"/>
        <v>NA</v>
      </c>
      <c r="CT29" s="217" t="str">
        <f t="shared" si="25"/>
        <v>NA</v>
      </c>
      <c r="CU29" s="217" t="str">
        <f t="shared" si="25"/>
        <v>NA</v>
      </c>
      <c r="CV29" s="217" t="str">
        <f t="shared" si="25"/>
        <v>NA</v>
      </c>
      <c r="CW29" s="217" t="str">
        <f t="shared" si="25"/>
        <v>NA</v>
      </c>
      <c r="CX29" s="217" t="str">
        <f t="shared" si="25"/>
        <v>NA</v>
      </c>
      <c r="CY29" s="217" t="str">
        <f t="shared" si="25"/>
        <v>NA</v>
      </c>
      <c r="CZ29" s="217" t="str">
        <f t="shared" si="25"/>
        <v>NA</v>
      </c>
      <c r="DA29" s="217" t="str">
        <f t="shared" si="25"/>
        <v>NA</v>
      </c>
      <c r="DI29" s="200"/>
      <c r="DJ29" s="200"/>
      <c r="DK29" s="200"/>
      <c r="DL29" s="200"/>
      <c r="DM29" s="200"/>
      <c r="DN29" s="200"/>
      <c r="DO29" s="200"/>
      <c r="DP29" s="200"/>
      <c r="DQ29" s="200"/>
      <c r="DR29" s="200"/>
      <c r="DS29" s="200"/>
      <c r="DT29" s="200"/>
      <c r="DU29" s="200"/>
      <c r="DV29" s="200"/>
      <c r="DW29" s="200"/>
    </row>
    <row r="30" spans="2:127" s="7" customFormat="1" ht="13.75" customHeight="1" thickBot="1" x14ac:dyDescent="0.4">
      <c r="B30" s="373"/>
      <c r="C30" s="366" t="s">
        <v>152</v>
      </c>
      <c r="D30" s="367"/>
      <c r="E30" s="196" t="s">
        <v>153</v>
      </c>
      <c r="F30" s="197"/>
      <c r="G30" s="198"/>
      <c r="H30" s="15" t="s">
        <v>94</v>
      </c>
      <c r="I30" s="15" t="s">
        <v>94</v>
      </c>
      <c r="J30" s="15" t="s">
        <v>94</v>
      </c>
      <c r="K30" s="15" t="s">
        <v>94</v>
      </c>
      <c r="L30" s="15" t="s">
        <v>94</v>
      </c>
      <c r="M30" s="15" t="s">
        <v>94</v>
      </c>
      <c r="N30" s="15" t="s">
        <v>94</v>
      </c>
      <c r="O30" s="15" t="s">
        <v>94</v>
      </c>
      <c r="P30" s="15" t="s">
        <v>94</v>
      </c>
      <c r="Q30" s="376" t="s">
        <v>94</v>
      </c>
      <c r="R30" s="379" t="s">
        <v>94</v>
      </c>
      <c r="S30" s="1"/>
      <c r="T30" s="1"/>
      <c r="U30" s="1"/>
      <c r="V30" s="1"/>
      <c r="W30" s="1"/>
      <c r="X30" s="1"/>
      <c r="Y30" s="15" t="s">
        <v>94</v>
      </c>
      <c r="Z30" s="15" t="s">
        <v>94</v>
      </c>
      <c r="AA30" s="15" t="s">
        <v>94</v>
      </c>
      <c r="AB30" s="15" t="s">
        <v>94</v>
      </c>
      <c r="AC30" s="192" t="s">
        <v>94</v>
      </c>
      <c r="AD30" s="15" t="s">
        <v>94</v>
      </c>
      <c r="AE30" s="15" t="s">
        <v>94</v>
      </c>
      <c r="AF30" s="15" t="s">
        <v>94</v>
      </c>
      <c r="AG30" s="15" t="s">
        <v>94</v>
      </c>
      <c r="AH30" s="20" t="s">
        <v>94</v>
      </c>
      <c r="AK30" s="16" t="str">
        <f t="shared" si="0"/>
        <v/>
      </c>
      <c r="AL30" s="16" t="str">
        <f t="shared" si="1"/>
        <v/>
      </c>
      <c r="AM30" s="16" t="str">
        <f t="shared" si="2"/>
        <v/>
      </c>
      <c r="AN30" s="16" t="str">
        <f t="shared" si="3"/>
        <v/>
      </c>
      <c r="AO30" s="16" t="str">
        <f t="shared" si="4"/>
        <v/>
      </c>
      <c r="AP30" s="16" t="str">
        <f t="shared" si="5"/>
        <v/>
      </c>
      <c r="AQ30" s="16" t="str">
        <f t="shared" si="6"/>
        <v/>
      </c>
      <c r="AR30" s="16" t="str">
        <f t="shared" si="7"/>
        <v/>
      </c>
      <c r="AS30" s="16" t="str">
        <f t="shared" si="8"/>
        <v/>
      </c>
      <c r="AT30" s="16" t="str">
        <f t="shared" si="9"/>
        <v/>
      </c>
      <c r="AU30" s="1"/>
      <c r="AV30" s="17"/>
      <c r="AW30" s="18" t="s">
        <v>154</v>
      </c>
      <c r="AX30" s="217" t="str">
        <f t="shared" si="10"/>
        <v>---</v>
      </c>
      <c r="AY30" s="217" t="e">
        <f>VALUE(IF(AX30="---","",VLOOKUP(AX30,List1678[],2,FALSE)))</f>
        <v>#VALUE!</v>
      </c>
      <c r="AZ30" s="217" t="str">
        <f t="shared" si="11"/>
        <v>---</v>
      </c>
      <c r="BA30" s="217" t="e">
        <f>VALUE(IF(AZ30="---","",VLOOKUP(AZ30,List1678[],2,FALSE)))</f>
        <v>#VALUE!</v>
      </c>
      <c r="BB30" s="217" t="str">
        <f t="shared" si="12"/>
        <v>---</v>
      </c>
      <c r="BC30" s="217" t="str">
        <f t="shared" si="13"/>
        <v>---</v>
      </c>
      <c r="BD30" s="1"/>
      <c r="BE30" s="1"/>
      <c r="BF30" s="1"/>
      <c r="BG30" s="1"/>
      <c r="BH30" s="1"/>
      <c r="BI30" s="18" t="s">
        <v>154</v>
      </c>
      <c r="BJ30" s="382" t="str">
        <f>IF(H30="---","",IF(H30="","",(VLOOKUP(H30,List1678[],2,FALSE))))</f>
        <v/>
      </c>
      <c r="BK30" s="382" t="str">
        <f>IF(I30="---","",IF(I30="","",(VLOOKUP(I30,List1678[],2,FALSE))))</f>
        <v/>
      </c>
      <c r="BL30" s="382" t="str">
        <f>IF(J30="---","",IF(J30="","",(VLOOKUP(J30,List1678[],2,FALSE))))</f>
        <v/>
      </c>
      <c r="BM30" s="382" t="str">
        <f>IF(K30="---","",IF(K30="","",(VLOOKUP(K30,List1678[],2,FALSE))))</f>
        <v/>
      </c>
      <c r="BN30" s="382" t="str">
        <f>IF(L30="---","",IF(L30="","",(VLOOKUP(L30,List1678[],2,FALSE))))</f>
        <v/>
      </c>
      <c r="BO30" s="382" t="str">
        <f>IF(M30="---","",IF(M30="","",(VLOOKUP(M30,List1678[],2,FALSE))))</f>
        <v/>
      </c>
      <c r="BP30" s="382" t="str">
        <f>IF(N30="---","",IF(N30="","",(VLOOKUP(N30,List1678[],2,FALSE))))</f>
        <v/>
      </c>
      <c r="BQ30" s="382" t="str">
        <f>IF(O30="---","",IF(O30="","",(VLOOKUP(O30,List1678[],2,FALSE))))</f>
        <v/>
      </c>
      <c r="BR30" s="382" t="str">
        <f>IF(P30="---","",IF(P30="","",(VLOOKUP(P30,List1678[],2,FALSE))))</f>
        <v/>
      </c>
      <c r="BS30" s="382" t="str">
        <f>IF(Q30="---","",IF(Q30="","",(VLOOKUP(Q30,List1678[],2,FALSE))))</f>
        <v/>
      </c>
      <c r="BT30" s="382" t="str">
        <f>IF(R30="---","",IF(R30="","",(VLOOKUP(R30,List1678[],2,FALSE))))</f>
        <v/>
      </c>
      <c r="BU30" s="18" t="s">
        <v>154</v>
      </c>
      <c r="BV30" s="217" t="str">
        <f>IF(Y30="---","",IF(Y30="","",VLOOKUP(Y30,List1678[],2,FALSE)))</f>
        <v/>
      </c>
      <c r="BW30" s="217" t="str">
        <f>IF(Z30="---","",IF(Z30="","",VLOOKUP(Z30,List1678[],2,FALSE)))</f>
        <v/>
      </c>
      <c r="BX30" s="217" t="str">
        <f>IF(AA30="---","",IF(AA30="","",VLOOKUP(AA30,List1678[],2,FALSE)))</f>
        <v/>
      </c>
      <c r="BY30" s="217" t="str">
        <f>IF(AB30="---","",IF(AB30="","",VLOOKUP(AB30,List1678[],2,FALSE)))</f>
        <v/>
      </c>
      <c r="BZ30" s="217" t="str">
        <f>IF(AC30="---","",IF(AC30="","",VLOOKUP(AC30,List1678[],2,FALSE)))</f>
        <v/>
      </c>
      <c r="CA30" s="217" t="str">
        <f>IF(AD30="---","",IF(AD30="","",VLOOKUP(AD30,List1678[],2,FALSE)))</f>
        <v/>
      </c>
      <c r="CB30" s="217" t="str">
        <f>IF(AE30="---","",IF(AE30="","",VLOOKUP(AE30,List1678[],2,FALSE)))</f>
        <v/>
      </c>
      <c r="CC30" s="217" t="str">
        <f>IF(AF30="---","",IF(AF30="","",VLOOKUP(AF30,List1678[],2,FALSE)))</f>
        <v/>
      </c>
      <c r="CD30" s="217" t="str">
        <f>IF(AG30="---","",IF(AG30="","",VLOOKUP(AG30,List1678[],2,FALSE)))</f>
        <v/>
      </c>
      <c r="CE30" s="217" t="str">
        <f>IF(AH30="---","",IF(AH30="","",VLOOKUP(AH30,List1678[],2,FALSE)))</f>
        <v/>
      </c>
      <c r="CF30" s="18" t="s">
        <v>154</v>
      </c>
      <c r="CG30" s="217" t="str">
        <f t="shared" si="24"/>
        <v>NA</v>
      </c>
      <c r="CH30" s="217" t="str">
        <f t="shared" si="14"/>
        <v>NA</v>
      </c>
      <c r="CI30" s="217" t="str">
        <f t="shared" si="15"/>
        <v>NA</v>
      </c>
      <c r="CJ30" s="217" t="str">
        <f t="shared" si="16"/>
        <v>NA</v>
      </c>
      <c r="CK30" s="217" t="str">
        <f t="shared" si="17"/>
        <v>NA</v>
      </c>
      <c r="CL30" s="217" t="str">
        <f t="shared" si="18"/>
        <v>NA</v>
      </c>
      <c r="CM30" s="217" t="str">
        <f t="shared" si="19"/>
        <v>NA</v>
      </c>
      <c r="CN30" s="217" t="str">
        <f t="shared" si="20"/>
        <v>NA</v>
      </c>
      <c r="CO30" s="217" t="str">
        <f t="shared" si="21"/>
        <v>NA</v>
      </c>
      <c r="CP30" s="217" t="str">
        <f t="shared" si="22"/>
        <v>NA</v>
      </c>
      <c r="CQ30" s="18" t="s">
        <v>154</v>
      </c>
      <c r="CR30" s="217" t="str">
        <f t="shared" ref="CR30:DA30" si="26">IF(AND(OR(CG30=1, CG30=1.1),BK30&gt;=BV30),"Achieved",IF(AND(OR(CG30=1, CG30=1.1),BK30&lt;BV30),"Not Achieved","NA"))</f>
        <v>NA</v>
      </c>
      <c r="CS30" s="217" t="str">
        <f t="shared" si="26"/>
        <v>NA</v>
      </c>
      <c r="CT30" s="217" t="str">
        <f t="shared" si="26"/>
        <v>NA</v>
      </c>
      <c r="CU30" s="217" t="str">
        <f t="shared" si="26"/>
        <v>NA</v>
      </c>
      <c r="CV30" s="217" t="str">
        <f t="shared" si="26"/>
        <v>NA</v>
      </c>
      <c r="CW30" s="217" t="str">
        <f t="shared" si="26"/>
        <v>NA</v>
      </c>
      <c r="CX30" s="217" t="str">
        <f t="shared" si="26"/>
        <v>NA</v>
      </c>
      <c r="CY30" s="217" t="str">
        <f t="shared" si="26"/>
        <v>NA</v>
      </c>
      <c r="CZ30" s="217" t="str">
        <f t="shared" si="26"/>
        <v>NA</v>
      </c>
      <c r="DA30" s="217" t="str">
        <f t="shared" si="26"/>
        <v>NA</v>
      </c>
      <c r="DI30" s="200"/>
      <c r="DJ30" s="200"/>
      <c r="DK30" s="200"/>
      <c r="DL30" s="200"/>
      <c r="DM30" s="200"/>
      <c r="DN30" s="200"/>
      <c r="DO30" s="200"/>
      <c r="DP30" s="200"/>
      <c r="DQ30" s="200"/>
      <c r="DR30" s="200"/>
      <c r="DS30" s="200"/>
      <c r="DT30" s="200"/>
      <c r="DU30" s="200"/>
      <c r="DV30" s="200"/>
      <c r="DW30" s="200"/>
    </row>
    <row r="31" spans="2:127" s="7" customFormat="1" ht="13.75" customHeight="1" thickBot="1" x14ac:dyDescent="0.4">
      <c r="B31" s="373"/>
      <c r="C31" s="368"/>
      <c r="D31" s="369"/>
      <c r="E31" s="196" t="s">
        <v>155</v>
      </c>
      <c r="F31" s="197"/>
      <c r="G31" s="198"/>
      <c r="H31" s="15" t="s">
        <v>94</v>
      </c>
      <c r="I31" s="15" t="s">
        <v>94</v>
      </c>
      <c r="J31" s="15" t="s">
        <v>94</v>
      </c>
      <c r="K31" s="15" t="s">
        <v>94</v>
      </c>
      <c r="L31" s="15" t="s">
        <v>94</v>
      </c>
      <c r="M31" s="15" t="s">
        <v>94</v>
      </c>
      <c r="N31" s="15" t="s">
        <v>94</v>
      </c>
      <c r="O31" s="15" t="s">
        <v>94</v>
      </c>
      <c r="P31" s="15" t="s">
        <v>94</v>
      </c>
      <c r="Q31" s="376" t="s">
        <v>94</v>
      </c>
      <c r="R31" s="379" t="s">
        <v>94</v>
      </c>
      <c r="S31" s="1"/>
      <c r="T31" s="1"/>
      <c r="U31" s="1"/>
      <c r="V31" s="1"/>
      <c r="W31" s="1"/>
      <c r="X31" s="1"/>
      <c r="Y31" s="15" t="s">
        <v>94</v>
      </c>
      <c r="Z31" s="15" t="s">
        <v>94</v>
      </c>
      <c r="AA31" s="15" t="s">
        <v>94</v>
      </c>
      <c r="AB31" s="15" t="s">
        <v>94</v>
      </c>
      <c r="AC31" s="192" t="s">
        <v>94</v>
      </c>
      <c r="AD31" s="15" t="s">
        <v>94</v>
      </c>
      <c r="AE31" s="15" t="s">
        <v>94</v>
      </c>
      <c r="AF31" s="15" t="s">
        <v>94</v>
      </c>
      <c r="AG31" s="15" t="s">
        <v>94</v>
      </c>
      <c r="AH31" s="20" t="s">
        <v>94</v>
      </c>
      <c r="AK31" s="16" t="str">
        <f t="shared" si="0"/>
        <v/>
      </c>
      <c r="AL31" s="16" t="str">
        <f t="shared" si="1"/>
        <v/>
      </c>
      <c r="AM31" s="16" t="str">
        <f t="shared" si="2"/>
        <v/>
      </c>
      <c r="AN31" s="16" t="str">
        <f t="shared" si="3"/>
        <v/>
      </c>
      <c r="AO31" s="16" t="str">
        <f t="shared" si="4"/>
        <v/>
      </c>
      <c r="AP31" s="16" t="str">
        <f t="shared" si="5"/>
        <v/>
      </c>
      <c r="AQ31" s="16" t="str">
        <f t="shared" si="6"/>
        <v/>
      </c>
      <c r="AR31" s="16" t="str">
        <f t="shared" si="7"/>
        <v/>
      </c>
      <c r="AS31" s="16" t="str">
        <f t="shared" si="8"/>
        <v/>
      </c>
      <c r="AT31" s="16" t="str">
        <f t="shared" si="9"/>
        <v/>
      </c>
      <c r="AU31" s="1"/>
      <c r="AV31" s="17"/>
      <c r="AW31" s="18" t="s">
        <v>156</v>
      </c>
      <c r="AX31" s="217" t="str">
        <f t="shared" si="10"/>
        <v>---</v>
      </c>
      <c r="AY31" s="217" t="e">
        <f>VALUE(IF(AX31="---","",VLOOKUP(AX31,List1678[],2,FALSE)))</f>
        <v>#VALUE!</v>
      </c>
      <c r="AZ31" s="217" t="str">
        <f t="shared" si="11"/>
        <v>---</v>
      </c>
      <c r="BA31" s="217" t="e">
        <f>VALUE(IF(AZ31="---","",VLOOKUP(AZ31,List1678[],2,FALSE)))</f>
        <v>#VALUE!</v>
      </c>
      <c r="BB31" s="217" t="str">
        <f t="shared" si="12"/>
        <v>---</v>
      </c>
      <c r="BC31" s="217" t="str">
        <f t="shared" si="13"/>
        <v>---</v>
      </c>
      <c r="BD31" s="1"/>
      <c r="BE31" s="1"/>
      <c r="BF31" s="1"/>
      <c r="BG31" s="1"/>
      <c r="BH31" s="1"/>
      <c r="BI31" s="18" t="s">
        <v>156</v>
      </c>
      <c r="BJ31" s="382" t="str">
        <f>IF(H31="---","",IF(H31="","",(VLOOKUP(H31,List1678[],2,FALSE))))</f>
        <v/>
      </c>
      <c r="BK31" s="382" t="str">
        <f>IF(I31="---","",IF(I31="","",(VLOOKUP(I31,List1678[],2,FALSE))))</f>
        <v/>
      </c>
      <c r="BL31" s="382" t="str">
        <f>IF(J31="---","",IF(J31="","",(VLOOKUP(J31,List1678[],2,FALSE))))</f>
        <v/>
      </c>
      <c r="BM31" s="382" t="str">
        <f>IF(K31="---","",IF(K31="","",(VLOOKUP(K31,List1678[],2,FALSE))))</f>
        <v/>
      </c>
      <c r="BN31" s="382" t="str">
        <f>IF(L31="---","",IF(L31="","",(VLOOKUP(L31,List1678[],2,FALSE))))</f>
        <v/>
      </c>
      <c r="BO31" s="382" t="str">
        <f>IF(M31="---","",IF(M31="","",(VLOOKUP(M31,List1678[],2,FALSE))))</f>
        <v/>
      </c>
      <c r="BP31" s="382" t="str">
        <f>IF(N31="---","",IF(N31="","",(VLOOKUP(N31,List1678[],2,FALSE))))</f>
        <v/>
      </c>
      <c r="BQ31" s="382" t="str">
        <f>IF(O31="---","",IF(O31="","",(VLOOKUP(O31,List1678[],2,FALSE))))</f>
        <v/>
      </c>
      <c r="BR31" s="382" t="str">
        <f>IF(P31="---","",IF(P31="","",(VLOOKUP(P31,List1678[],2,FALSE))))</f>
        <v/>
      </c>
      <c r="BS31" s="382" t="str">
        <f>IF(Q31="---","",IF(Q31="","",(VLOOKUP(Q31,List1678[],2,FALSE))))</f>
        <v/>
      </c>
      <c r="BT31" s="382" t="str">
        <f>IF(R31="---","",IF(R31="","",(VLOOKUP(R31,List1678[],2,FALSE))))</f>
        <v/>
      </c>
      <c r="BU31" s="18" t="s">
        <v>156</v>
      </c>
      <c r="BV31" s="217" t="str">
        <f>IF(Y31="---","",IF(Y31="","",VLOOKUP(Y31,List1678[],2,FALSE)))</f>
        <v/>
      </c>
      <c r="BW31" s="217" t="str">
        <f>IF(Z31="---","",IF(Z31="","",VLOOKUP(Z31,List1678[],2,FALSE)))</f>
        <v/>
      </c>
      <c r="BX31" s="217" t="str">
        <f>IF(AA31="---","",IF(AA31="","",VLOOKUP(AA31,List1678[],2,FALSE)))</f>
        <v/>
      </c>
      <c r="BY31" s="217" t="str">
        <f>IF(AB31="---","",IF(AB31="","",VLOOKUP(AB31,List1678[],2,FALSE)))</f>
        <v/>
      </c>
      <c r="BZ31" s="217" t="str">
        <f>IF(AC31="---","",IF(AC31="","",VLOOKUP(AC31,List1678[],2,FALSE)))</f>
        <v/>
      </c>
      <c r="CA31" s="217" t="str">
        <f>IF(AD31="---","",IF(AD31="","",VLOOKUP(AD31,List1678[],2,FALSE)))</f>
        <v/>
      </c>
      <c r="CB31" s="217" t="str">
        <f>IF(AE31="---","",IF(AE31="","",VLOOKUP(AE31,List1678[],2,FALSE)))</f>
        <v/>
      </c>
      <c r="CC31" s="217" t="str">
        <f>IF(AF31="---","",IF(AF31="","",VLOOKUP(AF31,List1678[],2,FALSE)))</f>
        <v/>
      </c>
      <c r="CD31" s="217" t="str">
        <f>IF(AG31="---","",IF(AG31="","",VLOOKUP(AG31,List1678[],2,FALSE)))</f>
        <v/>
      </c>
      <c r="CE31" s="217" t="str">
        <f>IF(AH31="---","",IF(AH31="","",VLOOKUP(AH31,List1678[],2,FALSE)))</f>
        <v/>
      </c>
      <c r="CF31" s="18" t="s">
        <v>156</v>
      </c>
      <c r="CG31" s="217" t="str">
        <f t="shared" si="24"/>
        <v>NA</v>
      </c>
      <c r="CH31" s="217" t="str">
        <f t="shared" si="14"/>
        <v>NA</v>
      </c>
      <c r="CI31" s="217" t="str">
        <f t="shared" si="15"/>
        <v>NA</v>
      </c>
      <c r="CJ31" s="217" t="str">
        <f t="shared" si="16"/>
        <v>NA</v>
      </c>
      <c r="CK31" s="217" t="str">
        <f t="shared" si="17"/>
        <v>NA</v>
      </c>
      <c r="CL31" s="217" t="str">
        <f t="shared" si="18"/>
        <v>NA</v>
      </c>
      <c r="CM31" s="217" t="str">
        <f t="shared" si="19"/>
        <v>NA</v>
      </c>
      <c r="CN31" s="217" t="str">
        <f t="shared" si="20"/>
        <v>NA</v>
      </c>
      <c r="CO31" s="217" t="str">
        <f t="shared" si="21"/>
        <v>NA</v>
      </c>
      <c r="CP31" s="217" t="str">
        <f t="shared" si="22"/>
        <v>NA</v>
      </c>
      <c r="CQ31" s="18" t="s">
        <v>156</v>
      </c>
      <c r="CR31" s="217" t="str">
        <f t="shared" ref="CR31:CR33" si="27">IF(AND(OR(CG31=1, CG31=1.1),BK31&gt;=BV31),"Achieved",IF(AND(OR(CG31=1, CG31=1.1),BK31&lt;BV31),"Not Achieved","NA"))</f>
        <v>NA</v>
      </c>
      <c r="CS31" s="217" t="str">
        <f t="shared" ref="CS31:CS33" si="28">IF(AND(OR(CH31=1, CH31=1.1),BL31&gt;=BW31),"Achieved",IF(AND(OR(CH31=1, CH31=1.1),BL31&lt;BW31),"Not Achieved","NA"))</f>
        <v>NA</v>
      </c>
      <c r="CT31" s="217" t="str">
        <f t="shared" ref="CT31:CT33" si="29">IF(AND(OR(CI31=1, CI31=1.1),BM31&gt;=BX31),"Achieved",IF(AND(OR(CI31=1, CI31=1.1),BM31&lt;BX31),"Not Achieved","NA"))</f>
        <v>NA</v>
      </c>
      <c r="CU31" s="217" t="str">
        <f t="shared" ref="CU31:CU33" si="30">IF(AND(OR(CJ31=1, CJ31=1.1),BN31&gt;=BY31),"Achieved",IF(AND(OR(CJ31=1, CJ31=1.1),BN31&lt;BY31),"Not Achieved","NA"))</f>
        <v>NA</v>
      </c>
      <c r="CV31" s="217" t="str">
        <f t="shared" ref="CV31:CV33" si="31">IF(AND(OR(CK31=1, CK31=1.1),BO31&gt;=BZ31),"Achieved",IF(AND(OR(CK31=1, CK31=1.1),BO31&lt;BZ31),"Not Achieved","NA"))</f>
        <v>NA</v>
      </c>
      <c r="CW31" s="217" t="str">
        <f t="shared" ref="CW31:CW33" si="32">IF(AND(OR(CL31=1, CL31=1.1),BP31&gt;=CA31),"Achieved",IF(AND(OR(CL31=1, CL31=1.1),BP31&lt;CA31),"Not Achieved","NA"))</f>
        <v>NA</v>
      </c>
      <c r="CX31" s="217" t="str">
        <f t="shared" ref="CX31:CX33" si="33">IF(AND(OR(CM31=1, CM31=1.1),BQ31&gt;=CB31),"Achieved",IF(AND(OR(CM31=1, CM31=1.1),BQ31&lt;CB31),"Not Achieved","NA"))</f>
        <v>NA</v>
      </c>
      <c r="CY31" s="217" t="str">
        <f t="shared" ref="CY31:CY33" si="34">IF(AND(OR(CN31=1, CN31=1.1),BR31&gt;=CC31),"Achieved",IF(AND(OR(CN31=1, CN31=1.1),BR31&lt;CC31),"Not Achieved","NA"))</f>
        <v>NA</v>
      </c>
      <c r="CZ31" s="217" t="str">
        <f t="shared" ref="CZ31:CZ33" si="35">IF(AND(OR(CO31=1, CO31=1.1),BS31&gt;=CD31),"Achieved",IF(AND(OR(CO31=1, CO31=1.1),BS31&lt;CD31),"Not Achieved","NA"))</f>
        <v>NA</v>
      </c>
      <c r="DA31" s="217" t="str">
        <f t="shared" ref="DA31:DA33" si="36">IF(AND(OR(CP31=1, CP31=1.1),BT31&gt;=CE31),"Achieved",IF(AND(OR(CP31=1, CP31=1.1),BT31&lt;CE31),"Not Achieved","NA"))</f>
        <v>NA</v>
      </c>
      <c r="DI31" s="200"/>
      <c r="DJ31" s="200"/>
      <c r="DK31" s="200"/>
      <c r="DL31" s="200"/>
      <c r="DM31" s="200"/>
      <c r="DN31" s="200"/>
      <c r="DO31" s="200"/>
      <c r="DP31" s="200"/>
      <c r="DQ31" s="200"/>
      <c r="DR31" s="200"/>
      <c r="DS31" s="200"/>
      <c r="DT31" s="200"/>
      <c r="DU31" s="200"/>
      <c r="DV31" s="200"/>
      <c r="DW31" s="200"/>
    </row>
    <row r="32" spans="2:127" s="7" customFormat="1" ht="13.75" customHeight="1" thickBot="1" x14ac:dyDescent="0.4">
      <c r="B32" s="373"/>
      <c r="C32" s="368"/>
      <c r="D32" s="369"/>
      <c r="E32" s="196" t="s">
        <v>157</v>
      </c>
      <c r="F32" s="197"/>
      <c r="G32" s="198"/>
      <c r="H32" s="15" t="s">
        <v>94</v>
      </c>
      <c r="I32" s="15" t="s">
        <v>94</v>
      </c>
      <c r="J32" s="15" t="s">
        <v>94</v>
      </c>
      <c r="K32" s="15" t="s">
        <v>94</v>
      </c>
      <c r="L32" s="15" t="s">
        <v>94</v>
      </c>
      <c r="M32" s="15" t="s">
        <v>94</v>
      </c>
      <c r="N32" s="15" t="s">
        <v>94</v>
      </c>
      <c r="O32" s="15" t="s">
        <v>94</v>
      </c>
      <c r="P32" s="15" t="s">
        <v>94</v>
      </c>
      <c r="Q32" s="376" t="s">
        <v>94</v>
      </c>
      <c r="R32" s="379" t="s">
        <v>94</v>
      </c>
      <c r="S32" s="1"/>
      <c r="T32" s="1"/>
      <c r="U32" s="1"/>
      <c r="V32" s="1"/>
      <c r="W32" s="1"/>
      <c r="X32" s="1"/>
      <c r="Y32" s="15" t="s">
        <v>94</v>
      </c>
      <c r="Z32" s="15" t="s">
        <v>94</v>
      </c>
      <c r="AA32" s="15" t="s">
        <v>94</v>
      </c>
      <c r="AB32" s="15" t="s">
        <v>94</v>
      </c>
      <c r="AC32" s="192" t="s">
        <v>94</v>
      </c>
      <c r="AD32" s="15" t="s">
        <v>94</v>
      </c>
      <c r="AE32" s="15" t="s">
        <v>94</v>
      </c>
      <c r="AF32" s="15" t="s">
        <v>94</v>
      </c>
      <c r="AG32" s="15" t="s">
        <v>94</v>
      </c>
      <c r="AH32" s="20" t="s">
        <v>94</v>
      </c>
      <c r="AK32" s="16" t="str">
        <f t="shared" si="0"/>
        <v/>
      </c>
      <c r="AL32" s="16" t="str">
        <f t="shared" si="1"/>
        <v/>
      </c>
      <c r="AM32" s="16" t="str">
        <f t="shared" si="2"/>
        <v/>
      </c>
      <c r="AN32" s="16" t="str">
        <f t="shared" si="3"/>
        <v/>
      </c>
      <c r="AO32" s="16" t="str">
        <f t="shared" si="4"/>
        <v/>
      </c>
      <c r="AP32" s="16" t="str">
        <f t="shared" si="5"/>
        <v/>
      </c>
      <c r="AQ32" s="16" t="str">
        <f t="shared" si="6"/>
        <v/>
      </c>
      <c r="AR32" s="16" t="str">
        <f t="shared" si="7"/>
        <v/>
      </c>
      <c r="AS32" s="16" t="str">
        <f t="shared" si="8"/>
        <v/>
      </c>
      <c r="AT32" s="16" t="str">
        <f t="shared" si="9"/>
        <v/>
      </c>
      <c r="AU32" s="1"/>
      <c r="AV32" s="17"/>
      <c r="AW32" s="18" t="s">
        <v>158</v>
      </c>
      <c r="AX32" s="217" t="str">
        <f t="shared" si="10"/>
        <v>---</v>
      </c>
      <c r="AY32" s="217" t="e">
        <f>VALUE(IF(AX32="---","",VLOOKUP(AX32,List1678[],2,FALSE)))</f>
        <v>#VALUE!</v>
      </c>
      <c r="AZ32" s="217" t="str">
        <f t="shared" si="11"/>
        <v>---</v>
      </c>
      <c r="BA32" s="217" t="e">
        <f>VALUE(IF(AZ32="---","",VLOOKUP(AZ32,List1678[],2,FALSE)))</f>
        <v>#VALUE!</v>
      </c>
      <c r="BB32" s="217" t="str">
        <f t="shared" si="12"/>
        <v>---</v>
      </c>
      <c r="BC32" s="217" t="str">
        <f t="shared" si="13"/>
        <v>---</v>
      </c>
      <c r="BD32" s="1"/>
      <c r="BE32" s="1"/>
      <c r="BF32" s="1"/>
      <c r="BG32" s="1"/>
      <c r="BH32" s="1"/>
      <c r="BI32" s="18" t="s">
        <v>158</v>
      </c>
      <c r="BJ32" s="382" t="str">
        <f>IF(H32="---","",IF(H32="","",(VLOOKUP(H32,List1678[],2,FALSE))))</f>
        <v/>
      </c>
      <c r="BK32" s="382" t="str">
        <f>IF(I32="---","",IF(I32="","",(VLOOKUP(I32,List1678[],2,FALSE))))</f>
        <v/>
      </c>
      <c r="BL32" s="382" t="str">
        <f>IF(J32="---","",IF(J32="","",(VLOOKUP(J32,List1678[],2,FALSE))))</f>
        <v/>
      </c>
      <c r="BM32" s="382" t="str">
        <f>IF(K32="---","",IF(K32="","",(VLOOKUP(K32,List1678[],2,FALSE))))</f>
        <v/>
      </c>
      <c r="BN32" s="382" t="str">
        <f>IF(L32="---","",IF(L32="","",(VLOOKUP(L32,List1678[],2,FALSE))))</f>
        <v/>
      </c>
      <c r="BO32" s="382" t="str">
        <f>IF(M32="---","",IF(M32="","",(VLOOKUP(M32,List1678[],2,FALSE))))</f>
        <v/>
      </c>
      <c r="BP32" s="382" t="str">
        <f>IF(N32="---","",IF(N32="","",(VLOOKUP(N32,List1678[],2,FALSE))))</f>
        <v/>
      </c>
      <c r="BQ32" s="382" t="str">
        <f>IF(O32="---","",IF(O32="","",(VLOOKUP(O32,List1678[],2,FALSE))))</f>
        <v/>
      </c>
      <c r="BR32" s="382" t="str">
        <f>IF(P32="---","",IF(P32="","",(VLOOKUP(P32,List1678[],2,FALSE))))</f>
        <v/>
      </c>
      <c r="BS32" s="382" t="str">
        <f>IF(Q32="---","",IF(Q32="","",(VLOOKUP(Q32,List1678[],2,FALSE))))</f>
        <v/>
      </c>
      <c r="BT32" s="382" t="str">
        <f>IF(R32="---","",IF(R32="","",(VLOOKUP(R32,List1678[],2,FALSE))))</f>
        <v/>
      </c>
      <c r="BU32" s="18" t="s">
        <v>158</v>
      </c>
      <c r="BV32" s="217" t="str">
        <f>IF(Y32="---","",IF(Y32="","",VLOOKUP(Y32,List1678[],2,FALSE)))</f>
        <v/>
      </c>
      <c r="BW32" s="217" t="str">
        <f>IF(Z32="---","",IF(Z32="","",VLOOKUP(Z32,List1678[],2,FALSE)))</f>
        <v/>
      </c>
      <c r="BX32" s="217" t="str">
        <f>IF(AA32="---","",IF(AA32="","",VLOOKUP(AA32,List1678[],2,FALSE)))</f>
        <v/>
      </c>
      <c r="BY32" s="217" t="str">
        <f>IF(AB32="---","",IF(AB32="","",VLOOKUP(AB32,List1678[],2,FALSE)))</f>
        <v/>
      </c>
      <c r="BZ32" s="217" t="str">
        <f>IF(AC32="---","",IF(AC32="","",VLOOKUP(AC32,List1678[],2,FALSE)))</f>
        <v/>
      </c>
      <c r="CA32" s="217" t="str">
        <f>IF(AD32="---","",IF(AD32="","",VLOOKUP(AD32,List1678[],2,FALSE)))</f>
        <v/>
      </c>
      <c r="CB32" s="217" t="str">
        <f>IF(AE32="---","",IF(AE32="","",VLOOKUP(AE32,List1678[],2,FALSE)))</f>
        <v/>
      </c>
      <c r="CC32" s="217" t="str">
        <f>IF(AF32="---","",IF(AF32="","",VLOOKUP(AF32,List1678[],2,FALSE)))</f>
        <v/>
      </c>
      <c r="CD32" s="217" t="str">
        <f>IF(AG32="---","",IF(AG32="","",VLOOKUP(AG32,List1678[],2,FALSE)))</f>
        <v/>
      </c>
      <c r="CE32" s="217" t="str">
        <f>IF(AH32="---","",IF(AH32="","",VLOOKUP(AH32,List1678[],2,FALSE)))</f>
        <v/>
      </c>
      <c r="CF32" s="18" t="s">
        <v>158</v>
      </c>
      <c r="CG32" s="217" t="str">
        <f t="shared" si="24"/>
        <v>NA</v>
      </c>
      <c r="CH32" s="217" t="str">
        <f t="shared" si="14"/>
        <v>NA</v>
      </c>
      <c r="CI32" s="217" t="str">
        <f t="shared" si="15"/>
        <v>NA</v>
      </c>
      <c r="CJ32" s="217" t="str">
        <f t="shared" si="16"/>
        <v>NA</v>
      </c>
      <c r="CK32" s="217" t="str">
        <f t="shared" si="17"/>
        <v>NA</v>
      </c>
      <c r="CL32" s="217" t="str">
        <f t="shared" si="18"/>
        <v>NA</v>
      </c>
      <c r="CM32" s="217" t="str">
        <f t="shared" si="19"/>
        <v>NA</v>
      </c>
      <c r="CN32" s="217" t="str">
        <f t="shared" si="20"/>
        <v>NA</v>
      </c>
      <c r="CO32" s="217" t="str">
        <f t="shared" si="21"/>
        <v>NA</v>
      </c>
      <c r="CP32" s="217" t="str">
        <f t="shared" si="22"/>
        <v>NA</v>
      </c>
      <c r="CQ32" s="18" t="s">
        <v>158</v>
      </c>
      <c r="CR32" s="217" t="str">
        <f t="shared" si="27"/>
        <v>NA</v>
      </c>
      <c r="CS32" s="217" t="str">
        <f t="shared" si="28"/>
        <v>NA</v>
      </c>
      <c r="CT32" s="217" t="str">
        <f t="shared" si="29"/>
        <v>NA</v>
      </c>
      <c r="CU32" s="217" t="str">
        <f t="shared" si="30"/>
        <v>NA</v>
      </c>
      <c r="CV32" s="217" t="str">
        <f t="shared" si="31"/>
        <v>NA</v>
      </c>
      <c r="CW32" s="217" t="str">
        <f t="shared" si="32"/>
        <v>NA</v>
      </c>
      <c r="CX32" s="217" t="str">
        <f t="shared" si="33"/>
        <v>NA</v>
      </c>
      <c r="CY32" s="217" t="str">
        <f t="shared" si="34"/>
        <v>NA</v>
      </c>
      <c r="CZ32" s="217" t="str">
        <f t="shared" si="35"/>
        <v>NA</v>
      </c>
      <c r="DA32" s="217" t="str">
        <f t="shared" si="36"/>
        <v>NA</v>
      </c>
      <c r="DI32" s="200"/>
      <c r="DJ32" s="200"/>
      <c r="DK32" s="200"/>
      <c r="DL32" s="200"/>
      <c r="DM32" s="200"/>
      <c r="DN32" s="200"/>
      <c r="DO32" s="200"/>
      <c r="DP32" s="200"/>
      <c r="DQ32" s="200"/>
      <c r="DR32" s="200"/>
      <c r="DS32" s="200"/>
      <c r="DT32" s="200"/>
      <c r="DU32" s="200"/>
      <c r="DV32" s="200"/>
      <c r="DW32" s="200"/>
    </row>
    <row r="33" spans="2:127" s="7" customFormat="1" ht="13.75" customHeight="1" thickBot="1" x14ac:dyDescent="0.4">
      <c r="B33" s="374"/>
      <c r="C33" s="370"/>
      <c r="D33" s="371"/>
      <c r="E33" s="199" t="s">
        <v>159</v>
      </c>
      <c r="F33" s="197"/>
      <c r="G33" s="198"/>
      <c r="H33" s="24" t="s">
        <v>94</v>
      </c>
      <c r="I33" s="24" t="s">
        <v>94</v>
      </c>
      <c r="J33" s="24" t="s">
        <v>94</v>
      </c>
      <c r="K33" s="191" t="s">
        <v>94</v>
      </c>
      <c r="L33" s="24" t="s">
        <v>94</v>
      </c>
      <c r="M33" s="24" t="s">
        <v>94</v>
      </c>
      <c r="N33" s="24" t="s">
        <v>94</v>
      </c>
      <c r="O33" s="24" t="s">
        <v>94</v>
      </c>
      <c r="P33" s="24" t="s">
        <v>94</v>
      </c>
      <c r="Q33" s="377" t="s">
        <v>94</v>
      </c>
      <c r="R33" s="380" t="s">
        <v>94</v>
      </c>
      <c r="S33" s="1"/>
      <c r="T33" s="1"/>
      <c r="U33" s="1"/>
      <c r="V33" s="1"/>
      <c r="W33" s="1"/>
      <c r="X33" s="1"/>
      <c r="Y33" s="191" t="s">
        <v>94</v>
      </c>
      <c r="Z33" s="191" t="s">
        <v>94</v>
      </c>
      <c r="AA33" s="191" t="s">
        <v>94</v>
      </c>
      <c r="AB33" s="191" t="s">
        <v>94</v>
      </c>
      <c r="AC33" s="191" t="s">
        <v>94</v>
      </c>
      <c r="AD33" s="15" t="s">
        <v>94</v>
      </c>
      <c r="AE33" s="15" t="s">
        <v>94</v>
      </c>
      <c r="AF33" s="15" t="s">
        <v>94</v>
      </c>
      <c r="AG33" s="15" t="s">
        <v>94</v>
      </c>
      <c r="AH33" s="143" t="s">
        <v>94</v>
      </c>
      <c r="AK33" s="16" t="str">
        <f t="shared" si="0"/>
        <v/>
      </c>
      <c r="AL33" s="16" t="str">
        <f t="shared" si="1"/>
        <v/>
      </c>
      <c r="AM33" s="16" t="str">
        <f t="shared" si="2"/>
        <v/>
      </c>
      <c r="AN33" s="16" t="str">
        <f t="shared" si="3"/>
        <v/>
      </c>
      <c r="AO33" s="16" t="str">
        <f t="shared" si="4"/>
        <v/>
      </c>
      <c r="AP33" s="16" t="str">
        <f t="shared" si="5"/>
        <v/>
      </c>
      <c r="AQ33" s="16" t="str">
        <f t="shared" si="6"/>
        <v/>
      </c>
      <c r="AR33" s="16" t="str">
        <f t="shared" si="7"/>
        <v/>
      </c>
      <c r="AS33" s="16" t="str">
        <f t="shared" si="8"/>
        <v/>
      </c>
      <c r="AT33" s="16" t="str">
        <f t="shared" si="9"/>
        <v/>
      </c>
      <c r="AU33" s="1"/>
      <c r="AV33" s="17"/>
      <c r="AW33" s="18" t="s">
        <v>160</v>
      </c>
      <c r="AX33" s="217" t="str">
        <f t="shared" si="10"/>
        <v>---</v>
      </c>
      <c r="AY33" s="217" t="e">
        <f>VALUE(IF(AX33="---","",VLOOKUP(AX33,List1678[],2,FALSE)))</f>
        <v>#VALUE!</v>
      </c>
      <c r="AZ33" s="217" t="str">
        <f t="shared" si="11"/>
        <v>---</v>
      </c>
      <c r="BA33" s="217" t="e">
        <f>VALUE(IF(AZ33="---","",VLOOKUP(AZ33,List1678[],2,FALSE)))</f>
        <v>#VALUE!</v>
      </c>
      <c r="BB33" s="217" t="str">
        <f t="shared" si="12"/>
        <v>---</v>
      </c>
      <c r="BC33" s="217" t="str">
        <f t="shared" si="13"/>
        <v>---</v>
      </c>
      <c r="BD33" s="1"/>
      <c r="BE33" s="1"/>
      <c r="BF33" s="1"/>
      <c r="BG33" s="1"/>
      <c r="BH33" s="1"/>
      <c r="BI33" s="18" t="s">
        <v>160</v>
      </c>
      <c r="BJ33" s="382" t="str">
        <f>IF(H33="---","",IF(H33="","",(VLOOKUP(H33,List1678[],2,FALSE))))</f>
        <v/>
      </c>
      <c r="BK33" s="382" t="str">
        <f>IF(I33="---","",IF(I33="","",(VLOOKUP(I33,List1678[],2,FALSE))))</f>
        <v/>
      </c>
      <c r="BL33" s="382" t="str">
        <f>IF(J33="---","",IF(J33="","",(VLOOKUP(J33,List1678[],2,FALSE))))</f>
        <v/>
      </c>
      <c r="BM33" s="382" t="str">
        <f>IF(K33="---","",IF(K33="","",(VLOOKUP(K33,List1678[],2,FALSE))))</f>
        <v/>
      </c>
      <c r="BN33" s="382" t="str">
        <f>IF(L33="---","",IF(L33="","",(VLOOKUP(L33,List1678[],2,FALSE))))</f>
        <v/>
      </c>
      <c r="BO33" s="382" t="str">
        <f>IF(M33="---","",IF(M33="","",(VLOOKUP(M33,List1678[],2,FALSE))))</f>
        <v/>
      </c>
      <c r="BP33" s="382" t="str">
        <f>IF(N33="---","",IF(N33="","",(VLOOKUP(N33,List1678[],2,FALSE))))</f>
        <v/>
      </c>
      <c r="BQ33" s="382" t="str">
        <f>IF(O33="---","",IF(O33="","",(VLOOKUP(O33,List1678[],2,FALSE))))</f>
        <v/>
      </c>
      <c r="BR33" s="382" t="str">
        <f>IF(P33="---","",IF(P33="","",(VLOOKUP(P33,List1678[],2,FALSE))))</f>
        <v/>
      </c>
      <c r="BS33" s="382" t="str">
        <f>IF(Q33="---","",IF(Q33="","",(VLOOKUP(Q33,List1678[],2,FALSE))))</f>
        <v/>
      </c>
      <c r="BT33" s="382" t="str">
        <f>IF(R33="---","",IF(R33="","",(VLOOKUP(R33,List1678[],2,FALSE))))</f>
        <v/>
      </c>
      <c r="BU33" s="18" t="s">
        <v>160</v>
      </c>
      <c r="BV33" s="217" t="str">
        <f>IF(Y33="---","",IF(Y33="","",VLOOKUP(Y33,List1678[],2,FALSE)))</f>
        <v/>
      </c>
      <c r="BW33" s="217" t="str">
        <f>IF(Z33="---","",IF(Z33="","",VLOOKUP(Z33,List1678[],2,FALSE)))</f>
        <v/>
      </c>
      <c r="BX33" s="217" t="str">
        <f>IF(AA33="---","",IF(AA33="","",VLOOKUP(AA33,List1678[],2,FALSE)))</f>
        <v/>
      </c>
      <c r="BY33" s="217" t="str">
        <f>IF(AB33="---","",IF(AB33="","",VLOOKUP(AB33,List1678[],2,FALSE)))</f>
        <v/>
      </c>
      <c r="BZ33" s="217" t="str">
        <f>IF(AC33="---","",IF(AC33="","",VLOOKUP(AC33,List1678[],2,FALSE)))</f>
        <v/>
      </c>
      <c r="CA33" s="217" t="str">
        <f>IF(AD33="---","",IF(AD33="","",VLOOKUP(AD33,List1678[],2,FALSE)))</f>
        <v/>
      </c>
      <c r="CB33" s="217" t="str">
        <f>IF(AE33="---","",IF(AE33="","",VLOOKUP(AE33,List1678[],2,FALSE)))</f>
        <v/>
      </c>
      <c r="CC33" s="217" t="str">
        <f>IF(AF33="---","",IF(AF33="","",VLOOKUP(AF33,List1678[],2,FALSE)))</f>
        <v/>
      </c>
      <c r="CD33" s="217" t="str">
        <f>IF(AG33="---","",IF(AG33="","",VLOOKUP(AG33,List1678[],2,FALSE)))</f>
        <v/>
      </c>
      <c r="CE33" s="217" t="str">
        <f>IF(AH33="---","",IF(AH33="","",VLOOKUP(AH33,List1678[],2,FALSE)))</f>
        <v/>
      </c>
      <c r="CF33" s="18" t="s">
        <v>160</v>
      </c>
      <c r="CG33" s="217" t="str">
        <f t="shared" si="24"/>
        <v>NA</v>
      </c>
      <c r="CH33" s="217" t="str">
        <f t="shared" si="14"/>
        <v>NA</v>
      </c>
      <c r="CI33" s="217" t="str">
        <f t="shared" si="15"/>
        <v>NA</v>
      </c>
      <c r="CJ33" s="217" t="str">
        <f t="shared" si="16"/>
        <v>NA</v>
      </c>
      <c r="CK33" s="217" t="str">
        <f t="shared" si="17"/>
        <v>NA</v>
      </c>
      <c r="CL33" s="217" t="str">
        <f t="shared" si="18"/>
        <v>NA</v>
      </c>
      <c r="CM33" s="217" t="str">
        <f t="shared" si="19"/>
        <v>NA</v>
      </c>
      <c r="CN33" s="217" t="str">
        <f t="shared" si="20"/>
        <v>NA</v>
      </c>
      <c r="CO33" s="217" t="str">
        <f t="shared" si="21"/>
        <v>NA</v>
      </c>
      <c r="CP33" s="217" t="str">
        <f t="shared" si="22"/>
        <v>NA</v>
      </c>
      <c r="CQ33" s="18" t="s">
        <v>160</v>
      </c>
      <c r="CR33" s="217" t="str">
        <f t="shared" si="27"/>
        <v>NA</v>
      </c>
      <c r="CS33" s="217" t="str">
        <f t="shared" si="28"/>
        <v>NA</v>
      </c>
      <c r="CT33" s="217" t="str">
        <f t="shared" si="29"/>
        <v>NA</v>
      </c>
      <c r="CU33" s="217" t="str">
        <f t="shared" si="30"/>
        <v>NA</v>
      </c>
      <c r="CV33" s="217" t="str">
        <f t="shared" si="31"/>
        <v>NA</v>
      </c>
      <c r="CW33" s="217" t="str">
        <f t="shared" si="32"/>
        <v>NA</v>
      </c>
      <c r="CX33" s="217" t="str">
        <f t="shared" si="33"/>
        <v>NA</v>
      </c>
      <c r="CY33" s="217" t="str">
        <f t="shared" si="34"/>
        <v>NA</v>
      </c>
      <c r="CZ33" s="217" t="str">
        <f t="shared" si="35"/>
        <v>NA</v>
      </c>
      <c r="DA33" s="217" t="str">
        <f t="shared" si="36"/>
        <v>NA</v>
      </c>
      <c r="DI33" s="200"/>
      <c r="DJ33" s="200"/>
      <c r="DK33" s="200"/>
      <c r="DL33" s="200"/>
      <c r="DM33" s="200"/>
      <c r="DN33" s="200"/>
      <c r="DO33" s="200"/>
      <c r="DP33" s="200"/>
      <c r="DQ33" s="200"/>
      <c r="DR33" s="200"/>
      <c r="DS33" s="200"/>
      <c r="DT33" s="200"/>
      <c r="DU33" s="200"/>
      <c r="DV33" s="200"/>
      <c r="DW33" s="200"/>
    </row>
    <row r="34" spans="2:127" s="7" customFormat="1" ht="13.75" customHeight="1" thickBot="1" x14ac:dyDescent="0.4">
      <c r="B34" s="307" t="s">
        <v>161</v>
      </c>
      <c r="C34" s="308"/>
      <c r="D34" s="308"/>
      <c r="E34" s="308"/>
      <c r="F34" s="308"/>
      <c r="G34" s="309"/>
      <c r="H34" s="186" t="str">
        <f>IF(COUNTIF(Year0Range,BE5)+COUNTIF(Year0Range,BE4)+COUNTIF(Year0Range,"*60")&gt;0,COUNTIF(Year0Range,BE4),"")</f>
        <v/>
      </c>
      <c r="I34" s="186" t="str">
        <f>IF(COUNTIF(Year1Range,BE4)+COUNTIF(Year1Range,BE5)+COUNTIF(Year1Range,"*60")&gt;0,COUNTIF(Year1Range,BE4),"")</f>
        <v/>
      </c>
      <c r="J34" s="186" t="str">
        <f>IF(COUNTIF(Year2Range,BE4)+COUNTIF(Year2Range,BE5)+COUNTIF(Year2Range,"*60")&gt;0,COUNTIF(Year2Range,BE4),"")</f>
        <v/>
      </c>
      <c r="K34" s="186" t="str">
        <f>IF(COUNTIF(Year3Range,BE4)+COUNTIF(Year3Range,BE5)+COUNTIF(Year3Range,"*60")&gt;0,COUNTIF(Year3Range,BE4),"")</f>
        <v/>
      </c>
      <c r="L34" s="186" t="str">
        <f>IF(COUNTIF(Year4Range,BE4)+COUNTIF(Year4Range,BE5)+COUNTIF(Year4Range,"*60")&gt;0,COUNTIF(Year4Range,BE4),"")</f>
        <v/>
      </c>
      <c r="M34" s="186" t="str">
        <f>IF(COUNTIF(Year5Range,BE4)+COUNTIF(Year5Range,BE5)+COUNTIF(Year5Range,"*60")&gt;0,COUNTIF(Year5Range,BE4),"")</f>
        <v/>
      </c>
      <c r="N34" s="186" t="str">
        <f>IF(COUNTIF(Year6Range,BE4)+COUNTIF(Year6Range,BE5)+COUNTIF(Year6Range,"*60")&gt;0,COUNTIF(Year6Range,BE4),"")</f>
        <v/>
      </c>
      <c r="O34" s="186" t="str">
        <f>IF(COUNTIF(Year7Range,BE4)+COUNTIF(Year7Range,BE5)+COUNTIF(Year7Range,"*60")&gt;0,COUNTIF(Year7Range,BE4),"")</f>
        <v/>
      </c>
      <c r="P34" s="186" t="str">
        <f>IF(COUNTIF(Year8Range,BE4)+COUNTIF(Year8Range,BE5)+COUNTIF(Year8Range,"*60")&gt;0,COUNTIF(Year8Range,BE4),"")</f>
        <v/>
      </c>
      <c r="Q34" s="186" t="str">
        <f>IF(COUNTIF(Year9Range,BE4)+COUNTIF(Year9Range,BE5)+COUNTIF(Year9Range,"*60")&gt;0,COUNTIF(Year9Range,BE4),"")</f>
        <v/>
      </c>
      <c r="R34" s="186" t="str">
        <f>IF(COUNTIF(Year10Range,BE4)+COUNTIF(Year10Range,BE5)+COUNTIF(Year10Range,"*60")&gt;0,COUNTIF(Year10Range,BE4),"")</f>
        <v/>
      </c>
      <c r="S34" s="1"/>
      <c r="T34" s="1"/>
      <c r="U34" s="1"/>
      <c r="V34" s="1"/>
      <c r="W34" s="1"/>
      <c r="X34" s="1"/>
      <c r="Y34" s="186" t="str">
        <f>IF(COUNTIF(Year1Expected,BE5)+COUNTIF(Year1Expected,BE4)+COUNTIF(Year1Expected,"*60")&gt;0,COUNTIF(Year1Expected,$BE$4),"")</f>
        <v/>
      </c>
      <c r="Z34" s="186" t="str">
        <f>IF(COUNTIF(Year2Expected,$BE$5)+COUNTIF(Year2Expected,$BE$4)+COUNTIF(Year2Expected,"*60")&gt;0,COUNTIF(Year2Expected,$BE$4),"")</f>
        <v/>
      </c>
      <c r="AA34" s="186" t="str">
        <f>IF(COUNTIF(Year3Expected,BE5)+COUNTIF(Year3Expected,BE4)+COUNTIF(Year3Expected,"*60")&gt;0,COUNTIF(Year3Expected,$BE$4),"")</f>
        <v/>
      </c>
      <c r="AB34" s="186" t="str">
        <f>IF(COUNTIF(Year4Expected,BE5)+COUNTIF(Year4Expected,BE4)+COUNTIF(Year4Expected,"*60")&gt;0,COUNTIF(Year4Expected,$BE$4),"")</f>
        <v/>
      </c>
      <c r="AC34" s="186" t="str">
        <f>IF(COUNTIF(Year5Expected,BE5)+COUNTIF(Year5Expected,BE4)+COUNTIF(Year5Expected,"*60")&gt;0,COUNTIF(Year5Expected,$BE$4),"")</f>
        <v/>
      </c>
      <c r="AD34" s="186" t="str">
        <f>IF(COUNTIF(Year6Expected,BE5)+COUNTIF(Year6Expected,BE4)+COUNTIF(Year6Expected,"*60")&gt;0,COUNTIF(Year6Expected,$BE$4),"")</f>
        <v/>
      </c>
      <c r="AE34" s="186" t="str">
        <f>IF(COUNTIF(Year7Expected,BE5)+COUNTIF(Year7Expected,BE4)+COUNTIF(Year7Expected,"*60")&gt;0,COUNTIF(Year7Expected,$BE$4),"")</f>
        <v/>
      </c>
      <c r="AF34" s="186" t="str">
        <f>IF(COUNTIF(Year8Expected,BE5)+COUNTIF(Year8Expected,BE4)+COUNTIF(Year8Expected,"*60")&gt;0,COUNTIF(Year8Expected,$BE$4),"")</f>
        <v/>
      </c>
      <c r="AG34" s="186" t="str">
        <f>IF(COUNTIF(Year9Expected,BE5)+COUNTIF(Year9Expected,BE4)+COUNTIF(Year9Expected,"*60")&gt;0,COUNTIF(Year9Expected,$BE$4),"")</f>
        <v/>
      </c>
      <c r="AH34" s="186" t="str">
        <f>IF(COUNTIF(Year10Expected,BE5)+COUNTIF(Year10Expected,BE4)+COUNTIF(Year10Expected,"*60")&gt;0,COUNTIF(Year10Expected,$BE$4),"")</f>
        <v/>
      </c>
      <c r="AK34" s="1"/>
      <c r="AL34" s="1"/>
      <c r="AM34" s="1"/>
      <c r="AN34" s="1"/>
      <c r="AO34" s="1"/>
      <c r="AP34" s="1"/>
      <c r="AQ34" s="1"/>
      <c r="AR34" s="1"/>
      <c r="AS34" s="1"/>
      <c r="AT34" s="1"/>
      <c r="AU34" s="1"/>
      <c r="AV34" s="1"/>
      <c r="AW34" s="1"/>
      <c r="AX34" s="1" t="e">
        <f>LOOKUP(2,1/(H37:R37&lt;&gt;""),H$2:R$2)</f>
        <v>#N/A</v>
      </c>
      <c r="AY34" s="1"/>
      <c r="AZ34" s="1" t="e">
        <f>AX34</f>
        <v>#N/A</v>
      </c>
      <c r="BA34" s="1"/>
      <c r="BB34" s="1"/>
      <c r="BC34" s="1"/>
      <c r="BD34" s="1"/>
      <c r="BE34" s="1"/>
      <c r="BF34" s="1"/>
      <c r="BG34" s="1"/>
      <c r="BH34" s="1"/>
      <c r="BI34" s="18" t="s">
        <v>162</v>
      </c>
      <c r="BJ34" s="218">
        <f t="shared" ref="BJ34:BT34" si="37">COUNTIF(BJ3:BJ33,1)</f>
        <v>0</v>
      </c>
      <c r="BK34" s="218">
        <f t="shared" si="37"/>
        <v>0</v>
      </c>
      <c r="BL34" s="218">
        <f t="shared" si="37"/>
        <v>0</v>
      </c>
      <c r="BM34" s="218">
        <f t="shared" si="37"/>
        <v>0</v>
      </c>
      <c r="BN34" s="218">
        <f t="shared" si="37"/>
        <v>0</v>
      </c>
      <c r="BO34" s="218">
        <f t="shared" si="37"/>
        <v>0</v>
      </c>
      <c r="BP34" s="218">
        <f t="shared" si="37"/>
        <v>0</v>
      </c>
      <c r="BQ34" s="218">
        <f t="shared" si="37"/>
        <v>0</v>
      </c>
      <c r="BR34" s="218">
        <f t="shared" si="37"/>
        <v>0</v>
      </c>
      <c r="BS34" s="218">
        <f t="shared" si="37"/>
        <v>0</v>
      </c>
      <c r="BT34" s="218">
        <f t="shared" si="37"/>
        <v>0</v>
      </c>
      <c r="BU34" s="18" t="s">
        <v>162</v>
      </c>
      <c r="BV34" s="219">
        <f t="shared" ref="BV34:CE34" si="38">COUNTIF(BV3:BV33,1)</f>
        <v>0</v>
      </c>
      <c r="BW34" s="219">
        <f t="shared" si="38"/>
        <v>0</v>
      </c>
      <c r="BX34" s="219">
        <f t="shared" si="38"/>
        <v>0</v>
      </c>
      <c r="BY34" s="219">
        <f t="shared" si="38"/>
        <v>0</v>
      </c>
      <c r="BZ34" s="219">
        <f t="shared" si="38"/>
        <v>0</v>
      </c>
      <c r="CA34" s="219">
        <f t="shared" si="38"/>
        <v>0</v>
      </c>
      <c r="CB34" s="219">
        <f t="shared" si="38"/>
        <v>0</v>
      </c>
      <c r="CC34" s="219">
        <f t="shared" si="38"/>
        <v>0</v>
      </c>
      <c r="CD34" s="219">
        <f t="shared" si="38"/>
        <v>0</v>
      </c>
      <c r="CE34" s="219">
        <f t="shared" si="38"/>
        <v>0</v>
      </c>
      <c r="CF34" s="220" t="s">
        <v>258</v>
      </c>
      <c r="CG34" s="18">
        <f>COUNTIF(CG3:CG33,1.1)+COUNTIF(CG3:CG33,1)</f>
        <v>0</v>
      </c>
      <c r="CH34" s="18">
        <f>COUNTIF(CH3:CH33,1.1)+COUNTIF(CH3:CH33,1)</f>
        <v>0</v>
      </c>
      <c r="CI34" s="18">
        <f t="shared" ref="CI34:CP34" si="39">COUNTIF(CI3:CI33,1.1)+COUNTIF(CI3:CI33,1)</f>
        <v>0</v>
      </c>
      <c r="CJ34" s="18">
        <f t="shared" si="39"/>
        <v>0</v>
      </c>
      <c r="CK34" s="18">
        <f t="shared" si="39"/>
        <v>0</v>
      </c>
      <c r="CL34" s="18">
        <f t="shared" si="39"/>
        <v>0</v>
      </c>
      <c r="CM34" s="18">
        <f t="shared" si="39"/>
        <v>0</v>
      </c>
      <c r="CN34" s="18">
        <f t="shared" si="39"/>
        <v>0</v>
      </c>
      <c r="CO34" s="18">
        <f t="shared" si="39"/>
        <v>0</v>
      </c>
      <c r="CP34" s="18">
        <f t="shared" si="39"/>
        <v>0</v>
      </c>
      <c r="CQ34" s="223" t="s">
        <v>259</v>
      </c>
      <c r="CR34" s="224">
        <f>COUNTIF(CR3:CR33,"Achieved")</f>
        <v>0</v>
      </c>
      <c r="CS34" s="224">
        <f t="shared" ref="CS34:DA34" si="40">COUNTIF(CS3:CS33,"Achieved")</f>
        <v>0</v>
      </c>
      <c r="CT34" s="224">
        <f t="shared" si="40"/>
        <v>0</v>
      </c>
      <c r="CU34" s="224">
        <f t="shared" si="40"/>
        <v>0</v>
      </c>
      <c r="CV34" s="224">
        <f t="shared" si="40"/>
        <v>0</v>
      </c>
      <c r="CW34" s="224">
        <f t="shared" si="40"/>
        <v>0</v>
      </c>
      <c r="CX34" s="224">
        <f t="shared" si="40"/>
        <v>0</v>
      </c>
      <c r="CY34" s="224">
        <f t="shared" si="40"/>
        <v>0</v>
      </c>
      <c r="CZ34" s="224">
        <f t="shared" si="40"/>
        <v>0</v>
      </c>
      <c r="DA34" s="224">
        <f t="shared" si="40"/>
        <v>0</v>
      </c>
      <c r="DI34" s="200"/>
      <c r="DJ34" s="200"/>
      <c r="DK34" s="200"/>
      <c r="DL34" s="200"/>
      <c r="DM34" s="200"/>
      <c r="DN34" s="200"/>
      <c r="DO34" s="200"/>
      <c r="DP34" s="200"/>
      <c r="DQ34" s="200"/>
      <c r="DR34" s="200"/>
      <c r="DS34" s="200"/>
      <c r="DT34" s="200"/>
      <c r="DU34" s="200"/>
      <c r="DV34" s="200"/>
      <c r="DW34" s="200"/>
    </row>
    <row r="35" spans="2:127" s="7" customFormat="1" ht="13.75" customHeight="1" thickBot="1" x14ac:dyDescent="0.4">
      <c r="B35" s="307" t="s">
        <v>163</v>
      </c>
      <c r="C35" s="308"/>
      <c r="D35" s="308"/>
      <c r="E35" s="308"/>
      <c r="F35" s="308"/>
      <c r="G35" s="309"/>
      <c r="H35" s="186" t="str">
        <f>IF(COUNTIF(Year0Range,BE5)+COUNTIF(Year0Range,BE4)+COUNTIF(Year0Range,"*60")&gt;0,COUNTIF(Year0Range,BE5),"")</f>
        <v/>
      </c>
      <c r="I35" s="189" t="str">
        <f>IF(COUNTIF(Year1Range,BE4)+COUNTIF(Year1Range,BE5)+COUNTIF(Year1Range,"*60")&gt;0,COUNTIF(Year1Range,BE5),"")</f>
        <v/>
      </c>
      <c r="J35" s="189" t="str">
        <f>IF(COUNTIF(Year2Range,BE5)+COUNTIF(Year2Range,BE4)+COUNTIF(Year2Range,"*60")&gt;0,COUNTIF(Year2Range,BE5),"")</f>
        <v/>
      </c>
      <c r="K35" s="189" t="str">
        <f>IF(COUNTIF(Year3Range,BE4)+COUNTIF(Year3Range,BE5)+COUNTIF(Year3Range,"*60")&gt;0,COUNTIF(Year3Range,BE5),"")</f>
        <v/>
      </c>
      <c r="L35" s="189" t="str">
        <f>IF(COUNTIF(Year4Range,BE4)+COUNTIF(Year4Range,BE5)+COUNTIF(Year4Range,"*60")&gt;0,COUNTIF(Year4Range,BE5),"")</f>
        <v/>
      </c>
      <c r="M35" s="189" t="str">
        <f>IF(COUNTIF(Year5Range,BE5)+COUNTIF(Year5Range,BE4)+COUNTIF(Year5Range,"*60")&gt;0,COUNTIF(Year5Range,BE5),"")</f>
        <v/>
      </c>
      <c r="N35" s="189" t="str">
        <f>IF(COUNTIF(Year6Range,BE4)+COUNTIF(Year6Range,BE5)+COUNTIF(Year6Range,"*60")&gt;0,COUNTIF(Year6Range,BE5),"")</f>
        <v/>
      </c>
      <c r="O35" s="189" t="str">
        <f>IF(COUNTIF(Year7Range,BE4)+COUNTIF(Year7Range,BE5)+COUNTIF(Year7Range,"*60")&gt;0,COUNTIF(Year7Range,BE5),"")</f>
        <v/>
      </c>
      <c r="P35" s="189" t="str">
        <f>IF(COUNTIF(Year8Range,BE4)+COUNTIF(Year8Range,BE5)+COUNTIF(Year8Range,"*60")&gt;0,COUNTIF(Year8Range,BE5),"")</f>
        <v/>
      </c>
      <c r="Q35" s="189" t="str">
        <f>IF(COUNTIF(Year9Range,BE4)+COUNTIF(Year9Range,BE5)+COUNTIF(Year9Range,"*60")&gt;0,COUNTIF(Year9Range,BE5),"")</f>
        <v/>
      </c>
      <c r="R35" s="189" t="str">
        <f>IF(COUNTIF(Year10Range,BE5)+COUNTIF(Year10Range,BE5)+COUNTIF(Year10Range,"*60")&gt;0,COUNTIF(Year10Range,BE5),"")</f>
        <v/>
      </c>
      <c r="S35" s="1"/>
      <c r="T35" s="1"/>
      <c r="U35" s="1"/>
      <c r="V35" s="1"/>
      <c r="W35" s="1"/>
      <c r="X35" s="1"/>
      <c r="Y35" s="186" t="str">
        <f>IF(COUNTIF(Year1Expected,BE5)+COUNTIF(Year1Expected,BE4)+COUNTIF(Year1Expected,"*60")&gt;0,COUNTIF(Year1Expected,$BE$5),"")</f>
        <v/>
      </c>
      <c r="Z35" s="186" t="str">
        <f>IF(COUNTIF(Year2Expected,$BE$5)+COUNTIF(Year2Expected,$BE$4)+COUNTIF(Year2Expected,"*60")&gt;0,COUNTIF(Year2Expected,$BE$5),"")</f>
        <v/>
      </c>
      <c r="AA35" s="186" t="str">
        <f>IF(COUNTIF(Year3Expected,BE5)+COUNTIF(Year3Expected,BE4)+COUNTIF(Year3Expected,"*60")&gt;0,COUNTIF(Year3Expected,$BE$5),"")</f>
        <v/>
      </c>
      <c r="AB35" s="186" t="str">
        <f>IF(COUNTIF(Year4Expected,BE5)+COUNTIF(Year4Expected,BE4)+COUNTIF(Year4Expected,"*60")&gt;0,COUNTIF(Year4Expected,$BE$5),"")</f>
        <v/>
      </c>
      <c r="AC35" s="186" t="str">
        <f>IF(COUNTIF(Year5Expected,BE5)+COUNTIF(Year5Expected,BE4)+COUNTIF(Year5Expected,"*60")&gt;0,COUNTIF(Year5Expected,$BE$5),"")</f>
        <v/>
      </c>
      <c r="AD35" s="186" t="str">
        <f>IF(COUNTIF(Year6Expected,BE5)+COUNTIF(Year6Expected,BE4)+COUNTIF(Year6Expected,"*60")&gt;0,COUNTIF(Year6Expected,$BE$5),"")</f>
        <v/>
      </c>
      <c r="AE35" s="186" t="str">
        <f>IF(COUNTIF(Year7Expected,BE5)+COUNTIF(Year7Expected,BE4)+COUNTIF(Year7Expected,"*60")&gt;0,COUNTIF(Year7Expected,$BE$5),"")</f>
        <v/>
      </c>
      <c r="AF35" s="186" t="str">
        <f>IF(COUNTIF(Year8Expected,BE5)+COUNTIF(Year8Expected,BE4)+COUNTIF(Year8Expected,"*60")&gt;0,COUNTIF(Year8Expected,$BE$5),"")</f>
        <v/>
      </c>
      <c r="AG35" s="186" t="str">
        <f>IF(COUNTIF(Year9Expected,BE5)+COUNTIF(Year9Expected,BE4)+COUNTIF(Year9Expected,"*60")&gt;0,COUNTIF(Year9Expected,$BE$5),"")</f>
        <v/>
      </c>
      <c r="AH35" s="186" t="str">
        <f>IF(COUNTIF(Year10Expected,BE5)+COUNTIF(Year10Expected,BE4)+COUNTIF(Year10Expected,"*60")&gt;0,COUNTIF(Year10Expected,$BE$5),"")</f>
        <v/>
      </c>
      <c r="AK35" s="1"/>
      <c r="AL35" s="1"/>
      <c r="AM35" s="1"/>
      <c r="AN35" s="1"/>
      <c r="AO35" s="1"/>
      <c r="AP35" s="1"/>
      <c r="AQ35" s="1"/>
      <c r="AR35" s="1"/>
      <c r="AS35" s="1"/>
      <c r="AT35" s="1"/>
      <c r="AU35" s="1"/>
      <c r="AV35" s="1"/>
      <c r="AW35" s="1"/>
      <c r="AX35" s="1"/>
      <c r="AY35" s="1"/>
      <c r="AZ35" s="1"/>
      <c r="BA35" s="1"/>
      <c r="BB35" s="1"/>
      <c r="BC35" s="1"/>
      <c r="BD35" s="1"/>
      <c r="BE35" s="1"/>
      <c r="BF35" s="1"/>
      <c r="BG35" s="1"/>
      <c r="BH35" s="1"/>
      <c r="BI35" s="18" t="s">
        <v>164</v>
      </c>
      <c r="BJ35" s="218">
        <f t="shared" ref="BJ35:BT35" si="41">COUNTIF(BJ3:BJ33,0.5)</f>
        <v>0</v>
      </c>
      <c r="BK35" s="218">
        <f t="shared" si="41"/>
        <v>0</v>
      </c>
      <c r="BL35" s="218">
        <f t="shared" si="41"/>
        <v>0</v>
      </c>
      <c r="BM35" s="218">
        <f t="shared" si="41"/>
        <v>0</v>
      </c>
      <c r="BN35" s="218">
        <f t="shared" si="41"/>
        <v>0</v>
      </c>
      <c r="BO35" s="218">
        <f t="shared" si="41"/>
        <v>0</v>
      </c>
      <c r="BP35" s="218">
        <f t="shared" si="41"/>
        <v>0</v>
      </c>
      <c r="BQ35" s="218">
        <f t="shared" si="41"/>
        <v>0</v>
      </c>
      <c r="BR35" s="218">
        <f t="shared" si="41"/>
        <v>0</v>
      </c>
      <c r="BS35" s="218">
        <f t="shared" si="41"/>
        <v>0</v>
      </c>
      <c r="BT35" s="218">
        <f t="shared" si="41"/>
        <v>0</v>
      </c>
      <c r="BU35" s="18" t="s">
        <v>164</v>
      </c>
      <c r="BV35" s="219">
        <f t="shared" ref="BV35:CE35" si="42">COUNTIF(BV3:BV33,0.5)</f>
        <v>0</v>
      </c>
      <c r="BW35" s="219">
        <f t="shared" si="42"/>
        <v>0</v>
      </c>
      <c r="BX35" s="219">
        <f t="shared" si="42"/>
        <v>0</v>
      </c>
      <c r="BY35" s="219">
        <f t="shared" si="42"/>
        <v>0</v>
      </c>
      <c r="BZ35" s="219">
        <f t="shared" si="42"/>
        <v>0</v>
      </c>
      <c r="CA35" s="219">
        <f t="shared" si="42"/>
        <v>0</v>
      </c>
      <c r="CB35" s="219">
        <f t="shared" si="42"/>
        <v>0</v>
      </c>
      <c r="CC35" s="219">
        <f t="shared" si="42"/>
        <v>0</v>
      </c>
      <c r="CD35" s="219">
        <f t="shared" si="42"/>
        <v>0</v>
      </c>
      <c r="CE35" s="219">
        <f t="shared" si="42"/>
        <v>0</v>
      </c>
      <c r="CF35" s="220" t="s">
        <v>260</v>
      </c>
      <c r="CG35" s="18" t="str" cm="1">
        <f t="array" ref="CG35">_xlfn.TEXTJOIN(", ", TRUE, IF((CG3:CG33=1.1) + (CG3:CG33=1), $CF$3:$CF$33, ""))</f>
        <v/>
      </c>
      <c r="CH35" s="18" t="str" cm="1">
        <f t="array" ref="CH35">_xlfn.TEXTJOIN(", ", TRUE, IF((CH3:CH33=1.1) + (CH3:CH33=1), $CF$3:$CF$33, ""))</f>
        <v/>
      </c>
      <c r="CI35" s="18" t="str" cm="1">
        <f t="array" ref="CI35">_xlfn.TEXTJOIN(", ", TRUE, IF((CI3:CI33=1.1) + (CI3:CI33=1), $CF$3:$CF$33, ""))</f>
        <v/>
      </c>
      <c r="CJ35" s="18" t="str" cm="1">
        <f t="array" ref="CJ35">_xlfn.TEXTJOIN(", ", TRUE, IF((CJ3:CJ33=1.1) + (CJ3:CJ33=1), $CF$3:$CF$33, ""))</f>
        <v/>
      </c>
      <c r="CK35" s="18" t="str" cm="1">
        <f t="array" ref="CK35">_xlfn.TEXTJOIN(", ", TRUE, IF((CK3:CK33=1.1) + (CK3:CK33=1), $CF$3:$CF$33, ""))</f>
        <v/>
      </c>
      <c r="CL35" s="18" t="str" cm="1">
        <f t="array" ref="CL35">_xlfn.TEXTJOIN(", ", TRUE, IF((CL3:CL33=1.1) + (CL3:CL33=1), $CF$3:$CF$33, ""))</f>
        <v/>
      </c>
      <c r="CM35" s="18" t="str" cm="1">
        <f t="array" ref="CM35">_xlfn.TEXTJOIN(", ", TRUE, IF((CM3:CM33=1.1) + (CM3:CM33=1), $CF$3:$CF$33, ""))</f>
        <v/>
      </c>
      <c r="CN35" s="18" t="str" cm="1">
        <f t="array" ref="CN35">_xlfn.TEXTJOIN(", ", TRUE, IF((CN3:CN33=1.1) + (CN3:CN33=1), $CF$3:$CF$33, ""))</f>
        <v/>
      </c>
      <c r="CO35" s="18" t="str" cm="1">
        <f t="array" ref="CO35">_xlfn.TEXTJOIN(", ", TRUE, IF((CO3:CO33=1.1) + (CO3:CO33=1), $CF$3:$CF$33, ""))</f>
        <v/>
      </c>
      <c r="CP35" s="18" t="str" cm="1">
        <f t="array" ref="CP35">_xlfn.TEXTJOIN(", ", TRUE, IF((CP3:CP33=1.1) + (CP3:CP33=1), $CF$3:$CF$33, ""))</f>
        <v/>
      </c>
      <c r="CQ35" s="223" t="s">
        <v>261</v>
      </c>
      <c r="CR35" s="224">
        <f>COUNTIF(CR3:CR33,"Not Achieved")</f>
        <v>0</v>
      </c>
      <c r="CS35" s="224">
        <f t="shared" ref="CS35:DA35" si="43">COUNTIF(CS3:CS33,"Not Achieved")</f>
        <v>0</v>
      </c>
      <c r="CT35" s="224">
        <f t="shared" si="43"/>
        <v>0</v>
      </c>
      <c r="CU35" s="224">
        <f t="shared" si="43"/>
        <v>0</v>
      </c>
      <c r="CV35" s="224">
        <f t="shared" si="43"/>
        <v>0</v>
      </c>
      <c r="CW35" s="224">
        <f t="shared" si="43"/>
        <v>0</v>
      </c>
      <c r="CX35" s="224">
        <f t="shared" si="43"/>
        <v>0</v>
      </c>
      <c r="CY35" s="224">
        <f t="shared" si="43"/>
        <v>0</v>
      </c>
      <c r="CZ35" s="224">
        <f t="shared" si="43"/>
        <v>0</v>
      </c>
      <c r="DA35" s="224">
        <f t="shared" si="43"/>
        <v>0</v>
      </c>
      <c r="DI35" s="200"/>
      <c r="DJ35" s="200"/>
      <c r="DK35" s="200"/>
      <c r="DL35" s="200"/>
      <c r="DM35" s="200"/>
      <c r="DN35" s="200"/>
      <c r="DO35" s="200"/>
      <c r="DP35" s="200"/>
      <c r="DQ35" s="200"/>
      <c r="DR35" s="200"/>
      <c r="DS35" s="200"/>
      <c r="DT35" s="200"/>
      <c r="DU35" s="200"/>
      <c r="DV35" s="200"/>
      <c r="DW35" s="200"/>
    </row>
    <row r="36" spans="2:127" ht="13.75" customHeight="1" thickBot="1" x14ac:dyDescent="0.4">
      <c r="B36" s="307" t="s">
        <v>165</v>
      </c>
      <c r="C36" s="308"/>
      <c r="D36" s="308"/>
      <c r="E36" s="308"/>
      <c r="F36" s="308"/>
      <c r="G36" s="309"/>
      <c r="H36" s="186" t="str">
        <f>IF(COUNTIF(Year0Range,BE5)+COUNTIF(Year0Range,BE4)+COUNTIF(Year0Range,"*60")&gt;0,COUNTIF(Year0Range,"*60"),"")</f>
        <v/>
      </c>
      <c r="I36" s="189" t="str">
        <f>IF(COUNTIF(Year1Range,BE4)+COUNTIF(Year1Range,BE5)+COUNTIF(Year1Range,"*60")&gt;0,COUNTIF(Year1Range,"*60"),"")</f>
        <v/>
      </c>
      <c r="J36" s="189" t="str">
        <f>IF(COUNTIF(Year2Range,BE5)+COUNTIF(Year2Range,BE4)+COUNTIF(Year2Range,"*60")&gt;0,COUNTIF(Year2Range,"*60"),"")</f>
        <v/>
      </c>
      <c r="K36" s="189" t="str">
        <f>IF(COUNTIF(Year3Range,BE4)+COUNTIF(Year3Range,BE5)+COUNTIF(Year3Range,"*60")&gt;0,COUNTIF(Year3Range,"*60"),"")</f>
        <v/>
      </c>
      <c r="L36" s="189" t="str">
        <f>IF(COUNTIF(Year4Range,BE4)+COUNTIF(Year4Range,BE5)+COUNTIF(Year4Range,"*60")&gt;0,COUNTIF(Year4Range,"*60"),"")</f>
        <v/>
      </c>
      <c r="M36" s="189" t="str">
        <f>IF(COUNTIF(Year5Range,BE4)+COUNTIF(Year5Range,BE5)+COUNTIF(Year5Range,"*60")&gt;0,COUNTIF(Year5Range,"*60"),"")</f>
        <v/>
      </c>
      <c r="N36" s="189" t="str">
        <f>IF(COUNTIF(Year6Range,BE4)+COUNTIF(Year6Range,BE5)+COUNTIF(Year6Range,"*60")&gt;0,COUNTIF(Year6Range,"*60"),"")</f>
        <v/>
      </c>
      <c r="O36" s="189" t="str">
        <f>IF(COUNTIF(Year7Range,BE4)+COUNTIF(Year7Range,BE5)+COUNTIF(Year7Range,"*60")&gt;0,COUNTIF(Year7Range,"*60"),"")</f>
        <v/>
      </c>
      <c r="P36" s="189" t="str">
        <f>IF(COUNTIF(Year8Range,BE4)+COUNTIF(Year8Range,BE5)+COUNTIF(Year8Range,"*60")&gt;0,COUNTIF(Year8Range,"*60"),"")</f>
        <v/>
      </c>
      <c r="Q36" s="189" t="str">
        <f>IF(COUNTIF(Year9Range,BE4)+COUNTIF(Year9Range,BE5)+COUNTIF(Year9Range,"*60")&gt;0,COUNTIF(Year9Range,"*60"),"")</f>
        <v/>
      </c>
      <c r="R36" s="189" t="str">
        <f>IF(COUNTIF(Year10Range,BN4)+COUNTIF(Year10Range,BE5)+COUNTIF(Year10Range,"*60")&gt;0,COUNTIF(Year10Range,"*60"),"")</f>
        <v/>
      </c>
      <c r="Y36" s="186" t="str">
        <f>IF(COUNTIF(Year1Expected,BE5)+COUNTIF(Year1Expected,BE4)+COUNTIF(Year1Expected,"*60")&gt;0,COUNTIF(Year1Expected,"*60"),"")</f>
        <v/>
      </c>
      <c r="Z36" s="186" t="str">
        <f>IF(COUNTIF(Year2Expected,$BE$5)+COUNTIF(Year2Expected,$BE$4)+COUNTIF(Year2Expected,"*60")&gt;0,COUNTIF(Year2Expected,"*60"),"")</f>
        <v/>
      </c>
      <c r="AA36" s="186" t="str">
        <f>IF(COUNTIF(Year3Expected,BE5)+COUNTIF(Year3Expected,BE4)+COUNTIF(Year3Expected,"*60")&gt;0,COUNTIF(Year3Expected,"*60"),"")</f>
        <v/>
      </c>
      <c r="AB36" s="186" t="str">
        <f>IF(COUNTIF(Year4Expected,BE5)+COUNTIF(Year4Expected,BE4)+COUNTIF(Year4Expected,"*60")&gt;0,COUNTIF(Year4Expected,"*60"),"")</f>
        <v/>
      </c>
      <c r="AC36" s="186" t="str">
        <f>IF(COUNTIF(Year5Expected,BE5)+COUNTIF(Year5Expected,BE4)+COUNTIF(Year5Expected,"*60")&gt;0,COUNTIF(Year5Expected,"*60"),"")</f>
        <v/>
      </c>
      <c r="AD36" s="186" t="str">
        <f>IF(COUNTIF(Year6Expected,BE5)+COUNTIF(Year6Expected,BE4)+COUNTIF(Year6Expected,"*60")&gt;0,COUNTIF(Year6Expected,"*60"),"")</f>
        <v/>
      </c>
      <c r="AE36" s="186" t="str">
        <f>IF(COUNTIF(Year7Expected,BE5)+COUNTIF(Year7Expected,BE4)+COUNTIF(Year7Expected,"*60")&gt;0,COUNTIF(Year7Expected,"*60"),"")</f>
        <v/>
      </c>
      <c r="AF36" s="186" t="str">
        <f>IF(COUNTIF(Year8Expected,BE5)+COUNTIF(Year8Expected,BE4)+COUNTIF(Year8Expected,"*60")&gt;0,COUNTIF(Year8Expected,"*60"),"")</f>
        <v/>
      </c>
      <c r="AG36" s="186" t="str">
        <f>IF(COUNTIF(Year9Expected,BE5)+COUNTIF(Year9Expected,BE4)+COUNTIF(Year9Expected,"*60")&gt;0,COUNTIF(Year9Expected,"*60"),"")</f>
        <v/>
      </c>
      <c r="AH36" s="186" t="str">
        <f>IF(COUNTIF(Year10Expected,BE5)+COUNTIF(Year10Expected,BE4)+COUNTIF(Year10Expected,"*60")&gt;0,COUNTIF(Year10Expected,"*60"),"")</f>
        <v/>
      </c>
      <c r="BI36" s="18" t="s">
        <v>166</v>
      </c>
      <c r="BJ36" s="218">
        <f t="shared" ref="BJ36:BT36" si="44">COUNTIF(BJ3:BJ33,0)</f>
        <v>0</v>
      </c>
      <c r="BK36" s="218">
        <f t="shared" si="44"/>
        <v>0</v>
      </c>
      <c r="BL36" s="218">
        <f t="shared" si="44"/>
        <v>0</v>
      </c>
      <c r="BM36" s="218">
        <f t="shared" si="44"/>
        <v>0</v>
      </c>
      <c r="BN36" s="218">
        <f t="shared" si="44"/>
        <v>0</v>
      </c>
      <c r="BO36" s="218">
        <f t="shared" si="44"/>
        <v>0</v>
      </c>
      <c r="BP36" s="218">
        <f t="shared" si="44"/>
        <v>0</v>
      </c>
      <c r="BQ36" s="218">
        <f t="shared" si="44"/>
        <v>0</v>
      </c>
      <c r="BR36" s="218">
        <f t="shared" si="44"/>
        <v>0</v>
      </c>
      <c r="BS36" s="218">
        <f t="shared" si="44"/>
        <v>0</v>
      </c>
      <c r="BT36" s="218">
        <f t="shared" si="44"/>
        <v>0</v>
      </c>
      <c r="BU36" s="18" t="s">
        <v>166</v>
      </c>
      <c r="BV36" s="219">
        <f t="shared" ref="BV36:CE36" si="45">COUNTIF(BV3:BV33,0)</f>
        <v>0</v>
      </c>
      <c r="BW36" s="219">
        <f t="shared" si="45"/>
        <v>0</v>
      </c>
      <c r="BX36" s="219">
        <f t="shared" si="45"/>
        <v>0</v>
      </c>
      <c r="BY36" s="219">
        <f t="shared" si="45"/>
        <v>0</v>
      </c>
      <c r="BZ36" s="219">
        <f t="shared" si="45"/>
        <v>0</v>
      </c>
      <c r="CA36" s="219">
        <f t="shared" si="45"/>
        <v>0</v>
      </c>
      <c r="CB36" s="219">
        <f t="shared" si="45"/>
        <v>0</v>
      </c>
      <c r="CC36" s="219">
        <f t="shared" si="45"/>
        <v>0</v>
      </c>
      <c r="CD36" s="219">
        <f t="shared" si="45"/>
        <v>0</v>
      </c>
      <c r="CE36" s="219">
        <f t="shared" si="45"/>
        <v>0</v>
      </c>
      <c r="CF36" s="220" t="s">
        <v>262</v>
      </c>
      <c r="CG36" s="18" t="str" cm="1">
        <f t="array" ref="CG36">_xlfn.TEXTJOIN(", ", TRUE, IF((CG3:CG33=1.1) + (CG3:CG33=0.1),  $CF$3:$CF$33, ""))</f>
        <v/>
      </c>
      <c r="CH36" s="222" t="str" cm="1">
        <f t="array" ref="CH36">_xlfn.TEXTJOIN(", ", TRUE, IF((CH3:CH33=1.1) + (CH3:CH33=0.1),  $CF$3:$CF$33, ""))</f>
        <v/>
      </c>
      <c r="CI36" s="222" t="str" cm="1">
        <f t="array" ref="CI36">_xlfn.TEXTJOIN(", ", TRUE, IF((CI3:CI33=1.1) + (CI3:CI33=0.1),  $CF$3:$CF$33, ""))</f>
        <v/>
      </c>
      <c r="CJ36" s="222" t="str" cm="1">
        <f t="array" ref="CJ36">_xlfn.TEXTJOIN(", ", TRUE, IF((CJ3:CJ33=1.1) + (CJ3:CJ33=0.1),  $CF$3:$CF$33, ""))</f>
        <v/>
      </c>
      <c r="CK36" s="222" t="str" cm="1">
        <f t="array" ref="CK36">_xlfn.TEXTJOIN(", ", TRUE, IF((CK3:CK33=1.1) + (CK3:CK33=0.1),  $CF$3:$CF$33, ""))</f>
        <v/>
      </c>
      <c r="CL36" s="222" t="str" cm="1">
        <f t="array" ref="CL36">_xlfn.TEXTJOIN(", ", TRUE, IF((CL3:CL33=1.1) + (CL3:CL33=0.1),  $CF$3:$CF$33, ""))</f>
        <v/>
      </c>
      <c r="CM36" s="222" t="str" cm="1">
        <f t="array" ref="CM36">_xlfn.TEXTJOIN(", ", TRUE, IF((CM3:CM33=1.1) + (CM3:CM33=0.1),  $CF$3:$CF$33, ""))</f>
        <v/>
      </c>
      <c r="CN36" s="222" t="str" cm="1">
        <f t="array" ref="CN36">_xlfn.TEXTJOIN(", ", TRUE, IF((CN3:CN33=1.1) + (CN3:CN33=0.1),  $CF$3:$CF$33, ""))</f>
        <v/>
      </c>
      <c r="CO36" s="222" t="str" cm="1">
        <f t="array" ref="CO36">_xlfn.TEXTJOIN(", ", TRUE, IF((CO3:CO33=1.1) + (CO3:CO33=0.1),  $CF$3:$CF$33, ""))</f>
        <v/>
      </c>
      <c r="CP36" s="222" t="str" cm="1">
        <f t="array" ref="CP36">_xlfn.TEXTJOIN(", ", TRUE, IF((CP3:CP33=1.1) + (CP3:CP33=0.1),  $CF$3:$CF$33, ""))</f>
        <v/>
      </c>
      <c r="CQ36" s="222" t="s">
        <v>263</v>
      </c>
      <c r="CR36" s="224">
        <f>COUNTIF(CG3:CG33,1.1)+COUNTIF(CG3:CG33,0.1)</f>
        <v>0</v>
      </c>
      <c r="CS36" s="224">
        <f t="shared" ref="CS36:DA36" si="46">COUNTIF(CH3:CH33,1.1)+COUNTIF(CH3:CH33,0.1)</f>
        <v>0</v>
      </c>
      <c r="CT36" s="224">
        <f t="shared" si="46"/>
        <v>0</v>
      </c>
      <c r="CU36" s="224">
        <f t="shared" si="46"/>
        <v>0</v>
      </c>
      <c r="CV36" s="224">
        <f t="shared" si="46"/>
        <v>0</v>
      </c>
      <c r="CW36" s="224">
        <f t="shared" si="46"/>
        <v>0</v>
      </c>
      <c r="CX36" s="224">
        <f t="shared" si="46"/>
        <v>0</v>
      </c>
      <c r="CY36" s="224">
        <f t="shared" si="46"/>
        <v>0</v>
      </c>
      <c r="CZ36" s="224">
        <f t="shared" si="46"/>
        <v>0</v>
      </c>
      <c r="DA36" s="224">
        <f t="shared" si="46"/>
        <v>0</v>
      </c>
      <c r="DI36" s="32"/>
      <c r="DJ36" s="32"/>
      <c r="DK36" s="32"/>
      <c r="DL36" s="32"/>
      <c r="DM36" s="32"/>
      <c r="DN36" s="32"/>
      <c r="DO36" s="32"/>
      <c r="DP36" s="32"/>
      <c r="DQ36" s="32"/>
      <c r="DR36" s="32"/>
      <c r="DS36" s="32"/>
      <c r="DT36" s="32"/>
      <c r="DU36" s="32"/>
      <c r="DV36" s="32"/>
      <c r="DW36" s="32"/>
    </row>
    <row r="37" spans="2:127" ht="13.75" customHeight="1" thickBot="1" x14ac:dyDescent="0.4">
      <c r="B37" s="334" t="s">
        <v>167</v>
      </c>
      <c r="C37" s="335"/>
      <c r="D37" s="335"/>
      <c r="E37" s="335"/>
      <c r="F37" s="336"/>
      <c r="G37" s="172"/>
      <c r="H37" s="25" t="str">
        <f>IF(ISERROR(AVERAGE(BJ27:BJ33,BJ12:BJ26, BJ3:BJ11)),"",AVERAGE(BJ27:BJ33,BJ12:BJ26, BJ3:BJ11))</f>
        <v/>
      </c>
      <c r="I37" s="25" t="str">
        <f>IF(ISERROR(AVERAGE(BK27:BK33,BK12:BK26, BK3:BK11)),"",AVERAGE(BK27:BK33,BK12:BK26, BK3:BK11))</f>
        <v/>
      </c>
      <c r="J37" s="25" t="str">
        <f>IF(ISERROR(AVERAGE(BL27:BL33,BL12:BL26, BL3:BL11)),"",AVERAGE(BL27:BL33,BL12:BL26, BL3:BL11))</f>
        <v/>
      </c>
      <c r="K37" s="25" t="str">
        <f>IF(ISERROR(AVERAGE(BM27:BM33,BM12:BM26, BM3:BM11)),"",AVERAGE(BM27:BM33,BM12:BM26, BM3:BM11))</f>
        <v/>
      </c>
      <c r="L37" s="25" t="str">
        <f>IF(ISERROR(AVERAGE(BN27:BN33,BN12:BN26, BN3:BN11)),"",AVERAGE(BN27:BN33,BN12:BN26, BN3:BN11))</f>
        <v/>
      </c>
      <c r="M37" s="25" t="str">
        <f>IF(ISERROR(AVERAGE(BO27:BO33,BO12:BO26, BO3:BO11)),"",AVERAGE(BO27:BO33,BO12:BO26, BO3:BO11))</f>
        <v/>
      </c>
      <c r="N37" s="25" t="str">
        <f>IF(ISERROR(AVERAGE(BP27:BP33,BP12:BP26, BP3:BP11)),"",AVERAGE(BP27:BP33,BP12:BP26, BP3:BP11))</f>
        <v/>
      </c>
      <c r="O37" s="25" t="str">
        <f>IF(ISERROR(AVERAGE(BQ27:BQ33,BQ12:BQ26, BQ3:BQ11)),"",AVERAGE(BQ27:BQ33,BQ12:BQ26, BQ3:BQ11))</f>
        <v/>
      </c>
      <c r="P37" s="25" t="str">
        <f>IF(ISERROR(AVERAGE(BR27:BR33,BR12:BR26, BR3:BR11)),"",AVERAGE(BR27:BR33,BR12:BR26, BR3:BR11))</f>
        <v/>
      </c>
      <c r="Q37" s="25" t="str">
        <f>IF(ISERROR(AVERAGE(BS27:BS33,BS12:BS26, BS3:BS11)),"",AVERAGE(BS27:BS33,BS12:BS26, BS3:BS11))</f>
        <v/>
      </c>
      <c r="R37" s="25" t="str">
        <f>IF(ISERROR(AVERAGE(BT27:BT33,BT12:BT26, BT3:BT11)),"",AVERAGE(BT27:BT33,BT12:BT26, BT3:BT11))</f>
        <v/>
      </c>
      <c r="Y37" s="25" t="str">
        <f>IF(ISERROR(AVERAGE(BV27:BV33,BV12:BV26, BV3:BV11)),"",AVERAGE(BV27:BV33,BV12:BV26, BV3:BV11))</f>
        <v/>
      </c>
      <c r="Z37" s="25" t="str">
        <f>IF(ISERROR(AVERAGE(BW27:BW33,BW12:BW26, BW3:BW11)),"",AVERAGE(BW27:BW33,BW12:BW26, BW3:BW11))</f>
        <v/>
      </c>
      <c r="AA37" s="25" t="str">
        <f>IF(ISERROR(AVERAGE(BX27:BX33,BX12:BX26, BX3:BX11)),"",AVERAGE(BX27:BX33,BX12:BX26, BX3:BX11))</f>
        <v/>
      </c>
      <c r="AB37" s="25" t="str">
        <f>IF(ISERROR(AVERAGE(BY27:BY33,BY12:BY26, BY3:BY11)),"",AVERAGE(BY27:BY33,BY12:BY26, BY3:BY11))</f>
        <v/>
      </c>
      <c r="AC37" s="25" t="str">
        <f>IF(ISERROR(AVERAGE(BZ27:BZ33,BZ12:BZ26, BZ3:BZ11)),"",AVERAGE(BZ27:BZ33,BZ12:BZ26, BZ3:BZ11))</f>
        <v/>
      </c>
      <c r="AD37" s="25" t="str">
        <f>IF(ISERROR(AVERAGE(CA27:CA33,CA12:CA26, CA3:CA11)),"",AVERAGE(CA27:CA33,CA12:CA26, CA3:CA11))</f>
        <v/>
      </c>
      <c r="AE37" s="25" t="str">
        <f>IF(ISERROR(AVERAGE(CB27:CB33,CB12:CB26, CB3:CB11)),"",AVERAGE(CB27:CB33,CB12:CB26, CB3:CB11))</f>
        <v/>
      </c>
      <c r="AF37" s="25" t="str">
        <f>IF(ISERROR(AVERAGE(CC27:CC33,CC12:CC26, CC3:CC11)),"",AVERAGE(CC27:CC33,CC12:CC26, CC3:CC11))</f>
        <v/>
      </c>
      <c r="AG37" s="25" t="str">
        <f>IF(ISERROR(AVERAGE(CD27:CD33,CD12:CD26, CD3:CD11)),"",AVERAGE(CD27:CD33,CD12:CD26, CD3:CD11))</f>
        <v/>
      </c>
      <c r="AH37" s="25" t="str">
        <f>IF(ISERROR(AVERAGE(CE27:CE33,CE12:CE26, CE3:CE11)),"",AVERAGE(CE27:CE33,CE12:CE26, CE3:CE11))</f>
        <v/>
      </c>
      <c r="AI37" s="1"/>
      <c r="AJ37" s="1"/>
      <c r="AX37" s="29" t="s">
        <v>98</v>
      </c>
      <c r="AY37" s="30" t="s">
        <v>102</v>
      </c>
      <c r="AZ37" s="31" t="s">
        <v>105</v>
      </c>
      <c r="BA37" s="1" t="s">
        <v>168</v>
      </c>
      <c r="BB37" s="26"/>
      <c r="BC37" s="26"/>
      <c r="BD37" s="26"/>
      <c r="BE37" s="26"/>
      <c r="BG37" s="7"/>
      <c r="BH37" s="7"/>
      <c r="BI37" s="18" t="s">
        <v>167</v>
      </c>
      <c r="BJ37" s="221" t="str">
        <f>IF(ISERROR(AVERAGE(BJ27:BJ33,BJ12:BJ26,BJ3:BJ11)),"",(AVERAGE(BJ27:BJ33,BJ12:BJ26,BJ3:BJ11)))</f>
        <v/>
      </c>
      <c r="BK37" s="221" t="str">
        <f>IF(ISERROR(AVERAGE(BK27:BK33,BK12:BK26,BK3:BK11)),"",(AVERAGE(BK27:BK33,BK12:BK26,BK3:BK11)))</f>
        <v/>
      </c>
      <c r="BL37" s="221" t="str">
        <f>IF(ISERROR(AVERAGE(BL27:BL33,BL12:BL26,BL3:BL11)),"",(AVERAGE(BL27:BL33,BL12:BL26,BL3:BL11)))</f>
        <v/>
      </c>
      <c r="BM37" s="221" t="str">
        <f>IF(ISERROR(AVERAGE(BM27:BM33,BM12:BM26,BM3:BM11)),"",(AVERAGE(BM27:BM33,BM12:BM26,BM3:BM11)))</f>
        <v/>
      </c>
      <c r="BN37" s="221" t="str">
        <f>IF(ISERROR(AVERAGE(BN27:BN33,BN12:BN26,BN3:BN11)),"",(AVERAGE(BN27:BN33,BN12:BN26,BN3:BN11)))</f>
        <v/>
      </c>
      <c r="BO37" s="221" t="str">
        <f>IF(ISERROR(AVERAGE(BO27:BO33,BO12:BO26,BO3:BO11)),"",(AVERAGE(BO27:BO33,BO12:BO26,BO3:BO11)))</f>
        <v/>
      </c>
      <c r="BP37" s="221" t="str">
        <f>IF(ISERROR(AVERAGE(BP27:BP33,BP12:BP26,BP3:BP11)),"",(AVERAGE(BP27:BP33,BP12:BP26,BP3:BP11)))</f>
        <v/>
      </c>
      <c r="BQ37" s="221" t="str">
        <f>IF(ISERROR(AVERAGE(BQ27:BQ33,BQ12:BQ26,BQ3:BQ11)),"",(AVERAGE(BQ27:BQ33,BQ12:BQ26,BQ3:BQ11)))</f>
        <v/>
      </c>
      <c r="BR37" s="221" t="str">
        <f>IF(ISERROR(AVERAGE(BR27:BR33,BR12:BR26,BR3:BR11)),"",(AVERAGE(BR27:BR33,BR12:BR26,BR3:BR11)))</f>
        <v/>
      </c>
      <c r="BS37" s="221" t="str">
        <f>IF(ISERROR(AVERAGE(BS27:BS33,BS12:BS26,BS3:BS11)),"",(AVERAGE(BS27:BS33,BS12:BS26,BS3:BS11)))</f>
        <v/>
      </c>
      <c r="BT37" s="221" t="str">
        <f>IF(ISERROR(AVERAGE(BT27:BT33,BT12:BT26,BT3:BT11)),"",(AVERAGE(BT27:BT33,BT12:BT26,BT3:BT11)))</f>
        <v/>
      </c>
      <c r="BU37" s="18" t="s">
        <v>167</v>
      </c>
      <c r="BV37" s="221" t="str">
        <f>IF(ISERROR(AVERAGE(BV27:BV33,BV12:BV26,BV3:BV11)),"",(AVERAGE(BV27:BV33,BV12:BV26,BV3:BV11)))</f>
        <v/>
      </c>
      <c r="BW37" s="221" t="str">
        <f>IF(ISERROR(AVERAGE(BW27:BW33,BW12:BW26,BW3:BW11)),"",(AVERAGE(BW27:BW33,BW12:BW26,BW3:BW11)))</f>
        <v/>
      </c>
      <c r="BX37" s="221" t="str">
        <f>IF(ISERROR(AVERAGE(BX27:BX33,BX12:BX26,BX3:BX11)),"",(AVERAGE(BX27:BX33,BX12:BX26,BX3:BX11)))</f>
        <v/>
      </c>
      <c r="BY37" s="221" t="str">
        <f>IF(ISERROR(AVERAGE(BY27:BY33,BY12:BY26,BY3:BY11)),"",(AVERAGE(BY27:BY33,BY12:BY26,BY3:BY11)))</f>
        <v/>
      </c>
      <c r="BZ37" s="221" t="str">
        <f>IF(ISERROR(AVERAGE(BZ27:BZ33,BZ12:BZ26,BZ3:BZ11)),"",(AVERAGE(BZ27:BZ33,BZ12:BZ26,BZ3:BZ11)))</f>
        <v/>
      </c>
      <c r="CA37" s="221" t="str">
        <f>IF(ISERROR(AVERAGE(CA27:CA33,CA12:CA26,CA3:CA11)),"",(AVERAGE(CA27:CA33,CA12:CA26,CA3:CA11)))</f>
        <v/>
      </c>
      <c r="CB37" s="221" t="str">
        <f>IF(ISERROR(AVERAGE(CB27:CB33,CB12:CB26,CB3:CB11)),"",(AVERAGE(CB27:CB33,CB12:CB26,CB3:CB11)))</f>
        <v/>
      </c>
      <c r="CC37" s="221" t="str">
        <f>IF(ISERROR(AVERAGE(CC27:CC33,CC12:CC26,CC3:CC11)),"",(AVERAGE(CC27:CC33,CC12:CC26,CC3:CC11)))</f>
        <v/>
      </c>
      <c r="CD37" s="221" t="str">
        <f>IF(ISERROR(AVERAGE(CD27:CD33,CD12:CD26,CD3:CD11)),"",(AVERAGE(CD27:CD33,CD12:CD26,CD3:CD11)))</f>
        <v/>
      </c>
      <c r="CE37" s="221" t="str">
        <f>IF(ISERROR(AVERAGE(CE27:CE33,CE12:CE26,CE3:CE11)),"",(AVERAGE(CE27:CE33,CE12:CE26,CE3:CE11)))</f>
        <v/>
      </c>
      <c r="CF37" s="220" t="s">
        <v>259</v>
      </c>
      <c r="CG37" s="18" t="str" cm="1">
        <f t="array" ref="CG37">_xlfn.TEXTJOIN(", ", TRUE, IF(CR3:CR33="Achieved", $CF$3:$CF$33, ""))</f>
        <v/>
      </c>
      <c r="CH37" s="222" t="str" cm="1">
        <f t="array" ref="CH37">_xlfn.TEXTJOIN(", ", TRUE, IF(CS3:CS33="Achieved", $CF$3:$CF$33, ""))</f>
        <v/>
      </c>
      <c r="CI37" s="222" t="str" cm="1">
        <f t="array" ref="CI37">_xlfn.TEXTJOIN(", ", TRUE, IF(CT3:CT33="Achieved", $CF$3:$CF$33, ""))</f>
        <v/>
      </c>
      <c r="CJ37" s="222" t="str" cm="1">
        <f t="array" ref="CJ37">_xlfn.TEXTJOIN(", ", TRUE, IF(CU3:CU33="Achieved", $CF$3:$CF$33, ""))</f>
        <v/>
      </c>
      <c r="CK37" s="222" t="str" cm="1">
        <f t="array" ref="CK37">_xlfn.TEXTJOIN(", ", TRUE, IF(CV3:CV33="Achieved", $CF$3:$CF$33, ""))</f>
        <v/>
      </c>
      <c r="CL37" s="222" t="str" cm="1">
        <f t="array" ref="CL37">_xlfn.TEXTJOIN(", ", TRUE, IF(CW3:CW33="Achieved", $CF$3:$CF$33, ""))</f>
        <v/>
      </c>
      <c r="CM37" s="222" t="str" cm="1">
        <f t="array" ref="CM37">_xlfn.TEXTJOIN(", ", TRUE, IF(CX3:CX33="Achieved", $CF$3:$CF$33, ""))</f>
        <v/>
      </c>
      <c r="CN37" s="222" t="str" cm="1">
        <f t="array" ref="CN37">_xlfn.TEXTJOIN(", ", TRUE, IF(CY3:CY33="Achieved", $CF$3:$CF$33, ""))</f>
        <v/>
      </c>
      <c r="CO37" s="222" t="str" cm="1">
        <f t="array" ref="CO37">_xlfn.TEXTJOIN(", ", TRUE, IF(CZ3:CZ33="Achieved", $CF$3:$CF$33, ""))</f>
        <v/>
      </c>
      <c r="CP37" s="222" t="str" cm="1">
        <f t="array" ref="CP37">_xlfn.TEXTJOIN(", ", TRUE, IF(DA3:DA33="Achieved", $CF$3:$CF$33, ""))</f>
        <v/>
      </c>
      <c r="CQ37" s="222" t="s">
        <v>264</v>
      </c>
      <c r="CR37" s="225" t="str">
        <f t="shared" ref="CR37:DA37" si="47">IF(SUM(CR34:CR35)=0,"",CR34/SUM(CR34:CR35))</f>
        <v/>
      </c>
      <c r="CS37" s="225" t="str">
        <f t="shared" si="47"/>
        <v/>
      </c>
      <c r="CT37" s="225" t="str">
        <f t="shared" si="47"/>
        <v/>
      </c>
      <c r="CU37" s="225" t="str">
        <f t="shared" si="47"/>
        <v/>
      </c>
      <c r="CV37" s="225" t="str">
        <f t="shared" si="47"/>
        <v/>
      </c>
      <c r="CW37" s="225" t="str">
        <f t="shared" si="47"/>
        <v/>
      </c>
      <c r="CX37" s="225" t="str">
        <f t="shared" si="47"/>
        <v/>
      </c>
      <c r="CY37" s="225" t="str">
        <f t="shared" si="47"/>
        <v/>
      </c>
      <c r="CZ37" s="225" t="str">
        <f t="shared" si="47"/>
        <v/>
      </c>
      <c r="DA37" s="225" t="str">
        <f t="shared" si="47"/>
        <v/>
      </c>
      <c r="DI37" s="32"/>
      <c r="DJ37" s="32"/>
      <c r="DK37" s="32"/>
      <c r="DL37" s="32"/>
      <c r="DM37" s="32"/>
      <c r="DN37" s="32"/>
      <c r="DO37" s="32"/>
      <c r="DP37" s="32"/>
      <c r="DQ37" s="32"/>
      <c r="DR37" s="32"/>
      <c r="DS37" s="32"/>
      <c r="DT37" s="32"/>
      <c r="DU37" s="32"/>
      <c r="DV37" s="32"/>
      <c r="DW37" s="32"/>
    </row>
    <row r="38" spans="2:127" ht="13.75" customHeight="1" thickBot="1" x14ac:dyDescent="0.4">
      <c r="B38" s="294" t="s">
        <v>267</v>
      </c>
      <c r="C38" s="295"/>
      <c r="D38" s="295"/>
      <c r="E38" s="295"/>
      <c r="F38" s="295"/>
      <c r="G38" s="296"/>
      <c r="H38" s="195"/>
      <c r="I38" s="195" t="str">
        <f>IF(I37="","",_xlfn.CONCAT(CG34," / ",CR34))</f>
        <v/>
      </c>
      <c r="J38" s="195" t="str">
        <f t="shared" ref="J38:R38" si="48">IF(J37="","",_xlfn.CONCAT(CH34," / ",CS34))</f>
        <v/>
      </c>
      <c r="K38" s="195" t="str">
        <f t="shared" si="48"/>
        <v/>
      </c>
      <c r="L38" s="195" t="str">
        <f t="shared" si="48"/>
        <v/>
      </c>
      <c r="M38" s="195" t="str">
        <f t="shared" si="48"/>
        <v/>
      </c>
      <c r="N38" s="186" t="str">
        <f t="shared" si="48"/>
        <v/>
      </c>
      <c r="O38" s="186" t="str">
        <f t="shared" si="48"/>
        <v/>
      </c>
      <c r="P38" s="186" t="str">
        <f t="shared" si="48"/>
        <v/>
      </c>
      <c r="Q38" s="186" t="str">
        <f t="shared" si="48"/>
        <v/>
      </c>
      <c r="R38" s="186" t="str">
        <f t="shared" si="48"/>
        <v/>
      </c>
      <c r="AA38" s="28"/>
      <c r="AD38" s="28"/>
      <c r="AE38" s="28"/>
      <c r="AF38" s="28"/>
      <c r="AG38" s="28"/>
      <c r="AH38" s="28"/>
      <c r="AI38" s="28"/>
      <c r="AJ38" s="28"/>
      <c r="AW38" s="32" t="s">
        <v>171</v>
      </c>
      <c r="AX38" s="33">
        <f>COUNTIF(AY3:AY11,BF4)</f>
        <v>0</v>
      </c>
      <c r="AY38" s="33">
        <f>VALUE(COUNTIF(AY3:AY11,BF5))</f>
        <v>0</v>
      </c>
      <c r="AZ38" s="33">
        <f>VALUE(COUNTIF(AY3:AY11,0))</f>
        <v>0</v>
      </c>
      <c r="BA38" s="33" t="e">
        <f>AVERAGEIF(AY3:AY11,"&gt;=0")</f>
        <v>#DIV/0!</v>
      </c>
      <c r="BI38" s="18" t="s">
        <v>169</v>
      </c>
      <c r="BJ38" s="215" t="str">
        <f>IF(ISERROR(AVERAGE(BJ3:BJ11)),"",(AVERAGE(BJ3:BJ11)))</f>
        <v/>
      </c>
      <c r="BK38" s="215" t="str">
        <f>IF(ISERROR(AVERAGE(BK3:BK11)),"",(AVERAGE(BK3:BK11)))</f>
        <v/>
      </c>
      <c r="BL38" s="215" t="str">
        <f>IF(ISERROR(AVERAGE(BL3:BL11)),"",(AVERAGE(BL3:BL11)))</f>
        <v/>
      </c>
      <c r="BM38" s="215" t="str">
        <f>IF(ISERROR(AVERAGE(BM3:BM11)),"",(AVERAGE(BM3:BM11)))</f>
        <v/>
      </c>
      <c r="BN38" s="215" t="str">
        <f>IF(ISERROR(AVERAGE(BN3:BN11)),"",(AVERAGE(BN3:BN11)))</f>
        <v/>
      </c>
      <c r="BO38" s="215" t="str">
        <f>IF(ISERROR(AVERAGE(BO3:BO11)),"",(AVERAGE(BO3:BO11)))</f>
        <v/>
      </c>
      <c r="BP38" s="215" t="str">
        <f>IF(ISERROR(AVERAGE(BP3:BP11)),"",(AVERAGE(BP3:BP11)))</f>
        <v/>
      </c>
      <c r="BQ38" s="215" t="str">
        <f>IF(ISERROR(AVERAGE(BQ3:BQ11)),"",(AVERAGE(BQ3:BQ11)))</f>
        <v/>
      </c>
      <c r="BR38" s="215" t="str">
        <f>IF(ISERROR(AVERAGE(BR3:BR11)),"",(AVERAGE(BR3:BR11)))</f>
        <v/>
      </c>
      <c r="BS38" s="215" t="str">
        <f>IF(ISERROR(AVERAGE(BS3:BS11)),"",(AVERAGE(BS3:BS11)))</f>
        <v/>
      </c>
      <c r="BT38" s="215" t="str">
        <f>IF(ISERROR(AVERAGE(BT3:BT11)),"",(AVERAGE(BT3:BT11)))</f>
        <v/>
      </c>
      <c r="BU38" s="18" t="s">
        <v>169</v>
      </c>
      <c r="BV38" s="215" t="str">
        <f>IF(ISERROR(AVERAGE(BV3:BV11)),"",(AVERAGE(BV3:BV11)))</f>
        <v/>
      </c>
      <c r="BW38" s="215" t="str">
        <f>IF(ISERROR(AVERAGE(BW3:BW11)),"",(AVERAGE(BW3:BW11)))</f>
        <v/>
      </c>
      <c r="BX38" s="215" t="str">
        <f>IF(ISERROR(AVERAGE(BX3:BX11)),"",(AVERAGE(BX3:BX11)))</f>
        <v/>
      </c>
      <c r="BY38" s="215" t="str">
        <f>IF(ISERROR(AVERAGE(BY3:BY11)),"",(AVERAGE(BY3:BY11)))</f>
        <v/>
      </c>
      <c r="BZ38" s="215" t="str">
        <f>IF(ISERROR(AVERAGE(BZ3:BZ11)),"",(AVERAGE(BZ3:BZ11)))</f>
        <v/>
      </c>
      <c r="CA38" s="215" t="str">
        <f>IF(ISERROR(AVERAGE(CA3:CA11)),"",(AVERAGE(CA3:CA11)))</f>
        <v/>
      </c>
      <c r="CB38" s="215" t="str">
        <f>IF(ISERROR(AVERAGE(CB3:CB11)),"",(AVERAGE(CB3:CB11)))</f>
        <v/>
      </c>
      <c r="CC38" s="215" t="str">
        <f>IF(ISERROR(AVERAGE(CC3:CC11)),"",(AVERAGE(CC3:CC11)))</f>
        <v/>
      </c>
      <c r="CD38" s="215" t="str">
        <f>IF(ISERROR(AVERAGE(CD3:CD11)),"",(AVERAGE(CD3:CD11)))</f>
        <v/>
      </c>
      <c r="CE38" s="215" t="str">
        <f>IF(ISERROR(AVERAGE(CE3:CE11)),"",(AVERAGE(CE3:CE11)))</f>
        <v/>
      </c>
      <c r="CF38" s="18"/>
      <c r="CG38"/>
      <c r="CJ38" s="1"/>
      <c r="CL38" s="1"/>
      <c r="CN38" s="1"/>
      <c r="CQ38" s="222" t="s">
        <v>265</v>
      </c>
      <c r="CR38" s="18" t="str">
        <f t="shared" ref="CR38:DA38" si="49">IF(CR37="","ADEQUATE",IF(CR37&gt;0.5,"ADEQUATE",IF(BK35&gt;=BV35,"ADEQUATE","INADEQUATE")))</f>
        <v>ADEQUATE</v>
      </c>
      <c r="CS38" s="18" t="str">
        <f t="shared" si="49"/>
        <v>ADEQUATE</v>
      </c>
      <c r="CT38" s="18" t="str">
        <f t="shared" si="49"/>
        <v>ADEQUATE</v>
      </c>
      <c r="CU38" s="18" t="str">
        <f t="shared" si="49"/>
        <v>ADEQUATE</v>
      </c>
      <c r="CV38" s="18" t="str">
        <f t="shared" si="49"/>
        <v>ADEQUATE</v>
      </c>
      <c r="CW38" s="18" t="str">
        <f t="shared" si="49"/>
        <v>ADEQUATE</v>
      </c>
      <c r="CX38" s="18" t="str">
        <f t="shared" si="49"/>
        <v>ADEQUATE</v>
      </c>
      <c r="CY38" s="18" t="str">
        <f t="shared" si="49"/>
        <v>ADEQUATE</v>
      </c>
      <c r="CZ38" s="18" t="str">
        <f t="shared" si="49"/>
        <v>ADEQUATE</v>
      </c>
      <c r="DA38" s="18" t="str">
        <f t="shared" si="49"/>
        <v>ADEQUATE</v>
      </c>
      <c r="DI38" s="32"/>
      <c r="DJ38" s="32"/>
      <c r="DK38" s="32"/>
      <c r="DL38" s="32"/>
      <c r="DM38" s="32"/>
      <c r="DN38" s="32"/>
      <c r="DO38" s="32"/>
      <c r="DP38" s="32"/>
      <c r="DQ38" s="32"/>
      <c r="DR38" s="32"/>
      <c r="DS38" s="32"/>
      <c r="DT38" s="32"/>
      <c r="DU38" s="32"/>
      <c r="DV38" s="32"/>
      <c r="DW38" s="32"/>
    </row>
    <row r="39" spans="2:127" ht="13.75" customHeight="1" thickBot="1" x14ac:dyDescent="0.4">
      <c r="B39" s="301" t="s">
        <v>268</v>
      </c>
      <c r="C39" s="299"/>
      <c r="D39" s="299"/>
      <c r="E39" s="299"/>
      <c r="F39" s="299"/>
      <c r="G39" s="300"/>
      <c r="H39" s="182"/>
      <c r="I39" s="182" t="str">
        <f>IF(I37="","",IF(I40="Yes",CR38,"N/A"))</f>
        <v/>
      </c>
      <c r="J39" s="182" t="str">
        <f t="shared" ref="J39:R39" si="50">IF(J37="","",IF(J40="Yes",CS38,"N/A"))</f>
        <v/>
      </c>
      <c r="K39" s="182" t="str">
        <f t="shared" si="50"/>
        <v/>
      </c>
      <c r="L39" s="182" t="str">
        <f t="shared" si="50"/>
        <v/>
      </c>
      <c r="M39" s="182" t="str">
        <f t="shared" si="50"/>
        <v/>
      </c>
      <c r="N39" s="182" t="str">
        <f t="shared" si="50"/>
        <v/>
      </c>
      <c r="O39" s="182" t="str">
        <f t="shared" si="50"/>
        <v/>
      </c>
      <c r="P39" s="182" t="str">
        <f t="shared" si="50"/>
        <v/>
      </c>
      <c r="Q39" s="182" t="str">
        <f t="shared" si="50"/>
        <v/>
      </c>
      <c r="R39" s="182" t="str">
        <f t="shared" si="50"/>
        <v/>
      </c>
      <c r="AA39" s="28"/>
      <c r="AD39" s="28"/>
      <c r="AE39" s="28"/>
      <c r="AF39" s="28"/>
      <c r="AG39" s="28"/>
      <c r="AH39" s="28"/>
      <c r="AI39" s="28"/>
      <c r="AJ39" s="28"/>
      <c r="AW39" s="32" t="s">
        <v>173</v>
      </c>
      <c r="AX39" s="33">
        <f>COUNTIF(AY12:AY26,BF4)</f>
        <v>0</v>
      </c>
      <c r="AY39" s="33">
        <f>VALUE(COUNTIF(AY12:AY26,BF5))</f>
        <v>0</v>
      </c>
      <c r="AZ39" s="33">
        <f>VALUE(COUNTIF(AY12:AY26,0))</f>
        <v>0</v>
      </c>
      <c r="BA39" s="33" t="e">
        <f>AVERAGEIF(AY12:AY26,"&gt;=0")</f>
        <v>#DIV/0!</v>
      </c>
      <c r="BI39" s="18" t="s">
        <v>172</v>
      </c>
      <c r="BJ39" s="216" t="str">
        <f>IF(ISERROR(AVERAGE(BJ12:BJ26)),"",(AVERAGE(BJ12:BJ26)))</f>
        <v/>
      </c>
      <c r="BK39" s="216" t="str">
        <f t="shared" ref="BJ39:BT39" si="51">IF(ISERROR(AVERAGE(BK12:BK26)),"",(AVERAGE(BK12:BK26)))</f>
        <v/>
      </c>
      <c r="BL39" s="216" t="str">
        <f t="shared" si="51"/>
        <v/>
      </c>
      <c r="BM39" s="216" t="str">
        <f t="shared" si="51"/>
        <v/>
      </c>
      <c r="BN39" s="216" t="str">
        <f t="shared" si="51"/>
        <v/>
      </c>
      <c r="BO39" s="216" t="str">
        <f t="shared" si="51"/>
        <v/>
      </c>
      <c r="BP39" s="216" t="str">
        <f t="shared" si="51"/>
        <v/>
      </c>
      <c r="BQ39" s="216" t="str">
        <f t="shared" si="51"/>
        <v/>
      </c>
      <c r="BR39" s="216" t="str">
        <f t="shared" si="51"/>
        <v/>
      </c>
      <c r="BS39" s="216" t="str">
        <f t="shared" si="51"/>
        <v/>
      </c>
      <c r="BT39" s="216" t="str">
        <f t="shared" si="51"/>
        <v/>
      </c>
      <c r="BU39" s="18" t="s">
        <v>172</v>
      </c>
      <c r="BV39" s="216" t="str">
        <f t="shared" ref="BV39:CE39" si="52">IF(ISERROR(AVERAGE(BV12:BV26)),"",(AVERAGE(BV12:BV26)))</f>
        <v/>
      </c>
      <c r="BW39" s="216" t="str">
        <f t="shared" si="52"/>
        <v/>
      </c>
      <c r="BX39" s="216" t="str">
        <f t="shared" si="52"/>
        <v/>
      </c>
      <c r="BY39" s="216" t="str">
        <f t="shared" si="52"/>
        <v/>
      </c>
      <c r="BZ39" s="216" t="str">
        <f t="shared" si="52"/>
        <v/>
      </c>
      <c r="CA39" s="216" t="str">
        <f t="shared" si="52"/>
        <v/>
      </c>
      <c r="CB39" s="216" t="str">
        <f t="shared" si="52"/>
        <v/>
      </c>
      <c r="CC39" s="216" t="str">
        <f t="shared" si="52"/>
        <v/>
      </c>
      <c r="CD39" s="216" t="str">
        <f t="shared" si="52"/>
        <v/>
      </c>
      <c r="CE39" s="216" t="str">
        <f t="shared" si="52"/>
        <v/>
      </c>
      <c r="CF39" s="18"/>
      <c r="CJ39" s="1"/>
      <c r="CL39" s="1"/>
      <c r="CN39" s="1"/>
      <c r="CQ39" s="18" t="s">
        <v>266</v>
      </c>
      <c r="CR39" s="18" t="str">
        <f t="shared" ref="CR39:DA39" si="53">IF(CR36&gt;0,"New IAP","No")</f>
        <v>No</v>
      </c>
      <c r="CS39" s="18" t="str">
        <f t="shared" si="53"/>
        <v>No</v>
      </c>
      <c r="CT39" s="18" t="str">
        <f t="shared" si="53"/>
        <v>No</v>
      </c>
      <c r="CU39" s="18" t="str">
        <f t="shared" si="53"/>
        <v>No</v>
      </c>
      <c r="CV39" s="18" t="str">
        <f t="shared" si="53"/>
        <v>No</v>
      </c>
      <c r="CW39" s="18" t="str">
        <f t="shared" si="53"/>
        <v>No</v>
      </c>
      <c r="CX39" s="18" t="str">
        <f t="shared" si="53"/>
        <v>No</v>
      </c>
      <c r="CY39" s="18" t="str">
        <f t="shared" si="53"/>
        <v>No</v>
      </c>
      <c r="CZ39" s="18" t="str">
        <f t="shared" si="53"/>
        <v>No</v>
      </c>
      <c r="DA39" s="18" t="str">
        <f t="shared" si="53"/>
        <v>No</v>
      </c>
      <c r="DI39" s="32"/>
      <c r="DJ39" s="32"/>
      <c r="DK39" s="32"/>
      <c r="DL39" s="32"/>
      <c r="DM39" s="32"/>
      <c r="DN39" s="32"/>
      <c r="DO39" s="32"/>
      <c r="DP39" s="32"/>
      <c r="DQ39" s="32"/>
      <c r="DR39" s="32"/>
      <c r="DS39" s="32"/>
      <c r="DT39" s="32"/>
      <c r="DU39" s="32"/>
      <c r="DV39" s="32"/>
      <c r="DW39" s="32"/>
    </row>
    <row r="40" spans="2:127" ht="13.75" customHeight="1" thickBot="1" x14ac:dyDescent="0.4">
      <c r="B40" s="294" t="s">
        <v>269</v>
      </c>
      <c r="C40" s="295"/>
      <c r="D40" s="295"/>
      <c r="E40" s="295"/>
      <c r="F40" s="295"/>
      <c r="G40" s="296"/>
      <c r="H40" s="187"/>
      <c r="I40" s="183" t="s">
        <v>94</v>
      </c>
      <c r="J40" s="183" t="s">
        <v>94</v>
      </c>
      <c r="K40" s="183" t="s">
        <v>94</v>
      </c>
      <c r="L40" s="183" t="s">
        <v>94</v>
      </c>
      <c r="M40" s="183" t="s">
        <v>94</v>
      </c>
      <c r="N40" s="183" t="s">
        <v>94</v>
      </c>
      <c r="O40" s="183" t="s">
        <v>94</v>
      </c>
      <c r="P40" s="183" t="s">
        <v>94</v>
      </c>
      <c r="Q40" s="183" t="s">
        <v>94</v>
      </c>
      <c r="R40" s="183" t="s">
        <v>94</v>
      </c>
      <c r="AA40" s="28"/>
      <c r="AD40" s="28"/>
      <c r="AE40" s="28"/>
      <c r="AF40" s="28"/>
      <c r="AG40" s="28"/>
      <c r="AH40" s="28"/>
      <c r="AI40" s="28"/>
      <c r="AJ40" s="28"/>
      <c r="AW40" s="32" t="s">
        <v>176</v>
      </c>
      <c r="AX40" s="33">
        <f>COUNTIF(AY27:AY33,BF4)</f>
        <v>0</v>
      </c>
      <c r="AY40" s="33">
        <f>COUNTIF(AY27:AY33,BF5)</f>
        <v>0</v>
      </c>
      <c r="AZ40" s="33">
        <f>VALUE(COUNTIF(AY27:AY33,0))</f>
        <v>0</v>
      </c>
      <c r="BA40" s="33" t="e">
        <f>AVERAGEIF(AY27:AY33,"&gt;=0")</f>
        <v>#DIV/0!</v>
      </c>
      <c r="BI40" s="18" t="s">
        <v>174</v>
      </c>
      <c r="BJ40" s="217" t="str">
        <f>IF(ISERROR(AVERAGE(BJ27:BJ33)),"",(AVERAGE(BJ27:BJ33)))</f>
        <v/>
      </c>
      <c r="BK40" s="217" t="str">
        <f t="shared" ref="BJ40:BT40" si="54">IF(ISERROR(AVERAGE(BK27:BK33)),"",(AVERAGE(BK27:BK33)))</f>
        <v/>
      </c>
      <c r="BL40" s="217" t="str">
        <f t="shared" si="54"/>
        <v/>
      </c>
      <c r="BM40" s="217" t="str">
        <f t="shared" si="54"/>
        <v/>
      </c>
      <c r="BN40" s="217" t="str">
        <f t="shared" si="54"/>
        <v/>
      </c>
      <c r="BO40" s="217" t="str">
        <f t="shared" si="54"/>
        <v/>
      </c>
      <c r="BP40" s="217" t="str">
        <f t="shared" si="54"/>
        <v/>
      </c>
      <c r="BQ40" s="217" t="str">
        <f t="shared" si="54"/>
        <v/>
      </c>
      <c r="BR40" s="217" t="str">
        <f t="shared" si="54"/>
        <v/>
      </c>
      <c r="BS40" s="217" t="str">
        <f t="shared" si="54"/>
        <v/>
      </c>
      <c r="BT40" s="217" t="str">
        <f t="shared" si="54"/>
        <v/>
      </c>
      <c r="BU40" s="18" t="s">
        <v>174</v>
      </c>
      <c r="BV40" s="217" t="str">
        <f t="shared" ref="BV40:CE40" si="55">IF(ISERROR(AVERAGE(BV27:BV33)),"",(AVERAGE(BV27:BV33)))</f>
        <v/>
      </c>
      <c r="BW40" s="217" t="str">
        <f t="shared" si="55"/>
        <v/>
      </c>
      <c r="BX40" s="217" t="str">
        <f t="shared" si="55"/>
        <v/>
      </c>
      <c r="BY40" s="217" t="str">
        <f t="shared" si="55"/>
        <v/>
      </c>
      <c r="BZ40" s="217" t="str">
        <f t="shared" si="55"/>
        <v/>
      </c>
      <c r="CA40" s="217" t="str">
        <f t="shared" si="55"/>
        <v/>
      </c>
      <c r="CB40" s="217" t="str">
        <f t="shared" si="55"/>
        <v/>
      </c>
      <c r="CC40" s="217" t="str">
        <f t="shared" si="55"/>
        <v/>
      </c>
      <c r="CD40" s="217" t="str">
        <f t="shared" si="55"/>
        <v/>
      </c>
      <c r="CE40" s="217" t="str">
        <f t="shared" si="55"/>
        <v/>
      </c>
      <c r="DI40" s="32"/>
      <c r="DJ40" s="32"/>
      <c r="DK40" s="32"/>
      <c r="DL40" s="32"/>
      <c r="DM40" s="32"/>
      <c r="DN40" s="32"/>
      <c r="DO40" s="32"/>
      <c r="DP40" s="32"/>
      <c r="DQ40" s="32"/>
      <c r="DR40" s="32"/>
      <c r="DS40" s="32"/>
      <c r="DT40" s="32"/>
      <c r="DU40" s="32"/>
      <c r="DV40" s="32"/>
      <c r="DW40" s="32"/>
    </row>
    <row r="41" spans="2:127" ht="13.75" customHeight="1" thickBot="1" x14ac:dyDescent="0.4">
      <c r="B41" s="294" t="s">
        <v>270</v>
      </c>
      <c r="C41" s="295"/>
      <c r="D41" s="295"/>
      <c r="E41" s="295"/>
      <c r="F41" s="295"/>
      <c r="G41" s="296"/>
      <c r="H41" s="193"/>
      <c r="I41" s="194" t="str">
        <f>IF(COUNTIF(Year1Range,$BE$5)+COUNTIF(Year1Range,$BE$4)+COUNTIF(Year1Range,"*60")&gt;0,CR39,"")</f>
        <v/>
      </c>
      <c r="J41" s="194" t="str">
        <f>IF(COUNTIF(Year2Range,$BE$5)+COUNTIF(Year2Range,$BE$4)+COUNTIF(Year2Range,"*60")&gt;0,CS39,"")</f>
        <v/>
      </c>
      <c r="K41" s="194" t="str">
        <f>IF(COUNTIF(Year3Range,$BE$5)+COUNTIF(Year3Range,$BE$4)+COUNTIF(Year3Range,"*60")&gt;0,CT39,"")</f>
        <v/>
      </c>
      <c r="L41" s="194" t="str">
        <f>IF(COUNTIF(Year4Range,$BE$5)+COUNTIF(Year4Range,$BE$4)+COUNTIF(Year4Range,"*60")&gt;0,CU39,"")</f>
        <v/>
      </c>
      <c r="M41" s="194" t="str">
        <f>IF(COUNTIF(Year5Range,$BE$5)+COUNTIF(Year5Range,$BE$4)+COUNTIF(Year5Range,"*60")&gt;0,CV39,"")</f>
        <v/>
      </c>
      <c r="N41" s="188" t="str">
        <f>IF(COUNTIF(Year6Range,$BE$5)+COUNTIF(Year6Range,$BE$4)+COUNTIF(Year6Range,"*60")&gt;0,CW39,"")</f>
        <v/>
      </c>
      <c r="O41" s="188" t="str">
        <f>IF(COUNTIF(Year7Range,$BE$5)+COUNTIF(Year7Range,$BE$4)+COUNTIF(Year7Range,"*60")&gt;0,CX39,"")</f>
        <v/>
      </c>
      <c r="P41" s="188" t="str">
        <f>IF(COUNTIF(Year8Range,$BE$5)+COUNTIF(Year8Range,$BE$4)+COUNTIF(Year8Range,"*60")&gt;0,CY39,"")</f>
        <v/>
      </c>
      <c r="Q41" s="188" t="str">
        <f>IF(COUNTIF(Year9Range,$BE$5)+COUNTIF(Year9Range,$BE$4)+COUNTIF(Year9Range,"*60")&gt;0,CZ39,"")</f>
        <v/>
      </c>
      <c r="R41" s="188" t="str">
        <f>IF(COUNTIF(Year10Range,$BE$5)+COUNTIF(Year10Range,$BE$4)+COUNTIF(Year10Range,"*60")&gt;0,DA39,"")</f>
        <v/>
      </c>
      <c r="AA41" s="28"/>
      <c r="AD41" s="28"/>
      <c r="AE41" s="28"/>
      <c r="AF41" s="28"/>
      <c r="AG41" s="28"/>
      <c r="AH41" s="28"/>
      <c r="AI41" s="28"/>
      <c r="AJ41" s="28"/>
      <c r="AW41" s="1" t="s">
        <v>177</v>
      </c>
      <c r="AX41" s="33">
        <f>VALUE(SUM(AX38:AX40))</f>
        <v>0</v>
      </c>
      <c r="AY41" s="33">
        <f>VALUE(SUM(AY38:AY40))</f>
        <v>0</v>
      </c>
      <c r="AZ41" s="33">
        <f>VALUE(SUM(AZ38:AZ40))</f>
        <v>0</v>
      </c>
      <c r="BA41" s="33" t="e">
        <f>AVERAGEIF(AY3:AY33,"&gt;=0")</f>
        <v>#DIV/0!</v>
      </c>
      <c r="BL41" s="1"/>
      <c r="BM41" s="1"/>
      <c r="BN41" s="1"/>
      <c r="BO41" s="1"/>
      <c r="BP41" s="1"/>
      <c r="BQ41" s="1"/>
      <c r="BR41" s="1"/>
      <c r="BS41" s="1"/>
      <c r="BT41" s="1"/>
      <c r="BU41" s="1"/>
      <c r="BV41" s="1"/>
      <c r="BW41" s="1"/>
      <c r="BX41" s="1"/>
      <c r="BY41" s="1"/>
      <c r="BZ41" s="1"/>
      <c r="CA41" s="1"/>
      <c r="CB41" s="1"/>
      <c r="CC41" s="1"/>
      <c r="CD41" s="1"/>
      <c r="CE41" s="1"/>
      <c r="DI41" s="32"/>
      <c r="DJ41" s="32"/>
      <c r="DK41" s="32"/>
      <c r="DL41" s="32"/>
      <c r="DM41" s="32"/>
      <c r="DN41" s="32"/>
      <c r="DO41" s="32"/>
      <c r="DP41" s="32"/>
      <c r="DQ41" s="32"/>
      <c r="DR41" s="32"/>
      <c r="DS41" s="32"/>
      <c r="DT41" s="32"/>
      <c r="DU41" s="32"/>
      <c r="DV41" s="32"/>
      <c r="DW41" s="32"/>
    </row>
    <row r="42" spans="2:127" ht="13.75" customHeight="1" thickBot="1" x14ac:dyDescent="0.4">
      <c r="AA42" s="28"/>
      <c r="AD42" s="28"/>
      <c r="AE42" s="28"/>
      <c r="AF42" s="28"/>
      <c r="AG42" s="28"/>
      <c r="AH42" s="28"/>
      <c r="AI42" s="28"/>
      <c r="AJ42" s="28"/>
      <c r="AW42" s="32" t="s">
        <v>178</v>
      </c>
      <c r="BA42" s="33" t="str">
        <f>IF(ISERROR(AVERAGE(AY27:AY33,AY12:AY26,AY3:AY8)),"",(AVERAGE(AY27:AY33,AY12:AY26,AY3:AY8)))</f>
        <v/>
      </c>
      <c r="BL42" s="1"/>
      <c r="BM42" s="1"/>
      <c r="BN42" s="1"/>
      <c r="BO42" s="1"/>
      <c r="BP42" s="1"/>
      <c r="BQ42" s="1"/>
      <c r="BR42" s="1"/>
      <c r="BS42" s="1"/>
      <c r="BT42" s="1"/>
      <c r="BU42" s="1"/>
      <c r="BV42" s="1"/>
      <c r="BW42" s="1"/>
      <c r="BX42" s="1"/>
      <c r="BY42" s="1"/>
      <c r="BZ42" s="1"/>
      <c r="CA42" s="1"/>
      <c r="CB42" s="1"/>
      <c r="CC42" s="1"/>
      <c r="CD42" s="1"/>
      <c r="CE42" s="1"/>
    </row>
    <row r="43" spans="2:127" ht="13.75" customHeight="1" thickBot="1" x14ac:dyDescent="0.4">
      <c r="B43" s="184"/>
      <c r="C43" s="299" t="s">
        <v>271</v>
      </c>
      <c r="D43" s="299"/>
      <c r="E43" s="299"/>
      <c r="F43" s="300"/>
      <c r="G43" s="301" t="s">
        <v>272</v>
      </c>
      <c r="H43" s="299"/>
      <c r="I43" s="299"/>
      <c r="J43" s="300"/>
      <c r="K43" s="301" t="s">
        <v>273</v>
      </c>
      <c r="L43" s="299"/>
      <c r="M43" s="300"/>
      <c r="N43" s="1"/>
      <c r="O43" s="1"/>
      <c r="P43" s="1"/>
      <c r="AA43" s="28"/>
      <c r="AD43" s="28"/>
      <c r="AE43" s="28"/>
      <c r="AF43" s="28"/>
      <c r="AG43" s="28"/>
      <c r="AH43" s="28"/>
      <c r="AI43" s="28"/>
      <c r="AJ43" s="28"/>
      <c r="AX43" s="29" t="s">
        <v>98</v>
      </c>
      <c r="AY43" s="30" t="s">
        <v>102</v>
      </c>
      <c r="AZ43" s="31" t="s">
        <v>105</v>
      </c>
      <c r="BA43" s="1" t="s">
        <v>168</v>
      </c>
      <c r="BL43" s="1"/>
      <c r="BM43" s="1"/>
      <c r="BN43" s="1"/>
      <c r="BO43" s="1"/>
      <c r="BP43" s="1"/>
      <c r="BQ43" s="1"/>
      <c r="BR43" s="1"/>
      <c r="BS43" s="1"/>
      <c r="BT43" s="1"/>
      <c r="BU43" s="1"/>
      <c r="BV43" s="1"/>
      <c r="BW43" s="1"/>
      <c r="BX43" s="1"/>
      <c r="BY43" s="1"/>
      <c r="BZ43" s="1"/>
      <c r="CA43" s="1"/>
      <c r="CB43" s="1"/>
      <c r="CC43" s="1"/>
      <c r="CD43" s="1"/>
      <c r="CE43" s="1"/>
    </row>
    <row r="44" spans="2:127" ht="28" customHeight="1" thickBot="1" x14ac:dyDescent="0.4">
      <c r="B44" s="185" t="s">
        <v>72</v>
      </c>
      <c r="C44" s="297" t="str">
        <f>CG35</f>
        <v/>
      </c>
      <c r="D44" s="298"/>
      <c r="E44" s="298"/>
      <c r="F44" s="298"/>
      <c r="G44" s="298" t="str">
        <f>CG37</f>
        <v/>
      </c>
      <c r="H44" s="298"/>
      <c r="I44" s="298"/>
      <c r="J44" s="298"/>
      <c r="K44" s="298" t="str">
        <f>CG36</f>
        <v/>
      </c>
      <c r="L44" s="298"/>
      <c r="M44" s="298"/>
      <c r="N44" s="1"/>
      <c r="O44" s="1"/>
      <c r="P44" s="1"/>
      <c r="AA44" s="28"/>
      <c r="AD44" s="28"/>
      <c r="AE44" s="28"/>
      <c r="AF44" s="28"/>
      <c r="AG44" s="28"/>
      <c r="AH44" s="28"/>
      <c r="AI44" s="28"/>
      <c r="AJ44" s="28"/>
      <c r="AW44" s="32" t="s">
        <v>180</v>
      </c>
      <c r="AX44" s="33">
        <f>COUNTIF(BA3:BA11,BF4)</f>
        <v>0</v>
      </c>
      <c r="AY44" s="33">
        <f>COUNTIF(BA3:BA11,BF5)</f>
        <v>0</v>
      </c>
      <c r="AZ44" s="33">
        <f>COUNTIF(BA3:BA11,0)</f>
        <v>0</v>
      </c>
      <c r="BA44" s="33" t="e">
        <f>AVERAGEIF(BA3:BA8,"&gt;=0")</f>
        <v>#DIV/0!</v>
      </c>
      <c r="BL44" s="1"/>
      <c r="BM44" s="1"/>
      <c r="BN44" s="1"/>
      <c r="BO44" s="1"/>
      <c r="BP44" s="1"/>
      <c r="BQ44" s="1"/>
      <c r="BR44" s="1"/>
      <c r="BS44" s="1"/>
      <c r="BT44" s="1"/>
      <c r="BU44" s="1"/>
      <c r="BV44" s="1"/>
      <c r="BW44" s="1"/>
      <c r="BX44" s="1"/>
      <c r="BY44" s="1"/>
      <c r="BZ44" s="1"/>
      <c r="CA44" s="1"/>
      <c r="CB44" s="1"/>
      <c r="CC44" s="1"/>
      <c r="CD44" s="1"/>
      <c r="CE44" s="1"/>
    </row>
    <row r="45" spans="2:127" ht="28" customHeight="1" thickBot="1" x14ac:dyDescent="0.4">
      <c r="B45" s="184" t="s">
        <v>73</v>
      </c>
      <c r="C45" s="302" t="str">
        <f>CH35</f>
        <v/>
      </c>
      <c r="D45" s="303"/>
      <c r="E45" s="303"/>
      <c r="F45" s="303"/>
      <c r="G45" s="303" t="str">
        <f>CH37</f>
        <v/>
      </c>
      <c r="H45" s="303"/>
      <c r="I45" s="303"/>
      <c r="J45" s="303"/>
      <c r="K45" s="303" t="str">
        <f>CH36</f>
        <v/>
      </c>
      <c r="L45" s="303"/>
      <c r="M45" s="303"/>
      <c r="N45" s="1"/>
      <c r="O45" s="1"/>
      <c r="P45" s="1"/>
      <c r="AA45" s="28"/>
      <c r="AD45" s="28"/>
      <c r="AE45" s="28"/>
      <c r="AF45" s="28"/>
      <c r="AG45" s="28"/>
      <c r="AH45" s="28"/>
      <c r="AI45" s="28"/>
      <c r="AJ45" s="28"/>
      <c r="AW45" s="32" t="s">
        <v>182</v>
      </c>
      <c r="AX45" s="33">
        <f>COUNTIF(BA12:BA26,BF4)</f>
        <v>0</v>
      </c>
      <c r="AY45" s="33">
        <f>COUNTIF(BA12:BA26,BF5)</f>
        <v>0</v>
      </c>
      <c r="AZ45" s="33">
        <f>COUNTIF(BA12:BA26,0)</f>
        <v>0</v>
      </c>
      <c r="BA45" s="33" t="e">
        <f>AVERAGEIF(BA12:BA26,"&gt;=0")</f>
        <v>#DIV/0!</v>
      </c>
      <c r="BL45" s="1"/>
      <c r="BM45" s="1"/>
      <c r="BN45" s="1"/>
      <c r="BO45" s="1"/>
      <c r="BP45" s="1"/>
      <c r="BQ45" s="1"/>
      <c r="BR45" s="1"/>
      <c r="BS45" s="1"/>
      <c r="BT45" s="1"/>
      <c r="BU45" s="1"/>
      <c r="BV45" s="1"/>
      <c r="BW45" s="1"/>
      <c r="BX45" s="1"/>
      <c r="BY45" s="1"/>
      <c r="BZ45" s="1"/>
      <c r="CA45" s="1"/>
      <c r="CB45" s="1"/>
      <c r="CC45" s="1"/>
      <c r="CD45" s="1"/>
      <c r="CE45" s="1"/>
    </row>
    <row r="46" spans="2:127" ht="28" customHeight="1" thickBot="1" x14ac:dyDescent="0.4">
      <c r="B46" s="184" t="s">
        <v>74</v>
      </c>
      <c r="C46" s="302" t="str">
        <f>CI35</f>
        <v/>
      </c>
      <c r="D46" s="303"/>
      <c r="E46" s="303"/>
      <c r="F46" s="303"/>
      <c r="G46" s="303" t="str">
        <f>CI37</f>
        <v/>
      </c>
      <c r="H46" s="303"/>
      <c r="I46" s="303"/>
      <c r="J46" s="303"/>
      <c r="K46" s="303" t="str">
        <f>CI36</f>
        <v/>
      </c>
      <c r="L46" s="303"/>
      <c r="M46" s="303"/>
      <c r="N46" s="1"/>
      <c r="O46" s="1"/>
      <c r="P46" s="1"/>
      <c r="AA46" s="28"/>
      <c r="AD46" s="28"/>
      <c r="AE46" s="28"/>
      <c r="AF46" s="28"/>
      <c r="AG46" s="28"/>
      <c r="AH46" s="28"/>
      <c r="AI46" s="28"/>
      <c r="AJ46" s="28"/>
      <c r="AW46" s="32" t="s">
        <v>187</v>
      </c>
      <c r="AX46" s="33">
        <f>COUNTIF(BA27:BA33,BF4)</f>
        <v>0</v>
      </c>
      <c r="AY46" s="33">
        <f>COUNTIF(BA27:BA33,BF5)</f>
        <v>0</v>
      </c>
      <c r="AZ46" s="33">
        <f>COUNTIF(BA27:BA33,0)</f>
        <v>0</v>
      </c>
      <c r="BA46" s="33" t="e">
        <f>AVERAGEIF(BA27:BA33,"&gt;=0")</f>
        <v>#DIV/0!</v>
      </c>
      <c r="BL46" s="1"/>
      <c r="BM46" s="1"/>
      <c r="BN46" s="1"/>
      <c r="BO46" s="1"/>
      <c r="BP46" s="1"/>
      <c r="BQ46" s="1"/>
      <c r="BR46" s="1"/>
      <c r="BS46" s="1"/>
      <c r="BT46" s="1"/>
      <c r="BU46" s="1"/>
      <c r="BV46" s="1"/>
      <c r="BW46" s="1"/>
      <c r="BX46" s="1"/>
      <c r="BY46" s="1"/>
      <c r="BZ46" s="1"/>
      <c r="CA46" s="1"/>
      <c r="CB46" s="1"/>
      <c r="CC46" s="1"/>
      <c r="CD46" s="1"/>
      <c r="CE46" s="1"/>
    </row>
    <row r="47" spans="2:127" ht="28" customHeight="1" thickBot="1" x14ac:dyDescent="0.4">
      <c r="B47" s="184" t="s">
        <v>75</v>
      </c>
      <c r="C47" s="302" t="str">
        <f>CJ35</f>
        <v/>
      </c>
      <c r="D47" s="303"/>
      <c r="E47" s="303"/>
      <c r="F47" s="303"/>
      <c r="G47" s="303" t="str">
        <f>CJ37</f>
        <v/>
      </c>
      <c r="H47" s="303"/>
      <c r="I47" s="303"/>
      <c r="J47" s="303"/>
      <c r="K47" s="303" t="str">
        <f>CJ36</f>
        <v/>
      </c>
      <c r="L47" s="303"/>
      <c r="M47" s="303"/>
      <c r="N47" s="1"/>
      <c r="O47" s="1"/>
      <c r="P47" s="1"/>
      <c r="AA47" s="28"/>
      <c r="AD47" s="28"/>
      <c r="AE47" s="28"/>
      <c r="AF47" s="28"/>
      <c r="AG47" s="28"/>
      <c r="AH47" s="28"/>
      <c r="AI47" s="28"/>
      <c r="AJ47" s="28"/>
      <c r="AW47" s="1" t="s">
        <v>190</v>
      </c>
      <c r="AX47" s="33">
        <f>SUM(AX44:AX46)</f>
        <v>0</v>
      </c>
      <c r="AY47" s="33">
        <f>SUM(AY44:AY46)</f>
        <v>0</v>
      </c>
      <c r="AZ47" s="33">
        <f>SUM(AZ44:AZ46)</f>
        <v>0</v>
      </c>
      <c r="BA47" s="33"/>
      <c r="BL47" s="1"/>
      <c r="BM47" s="1"/>
      <c r="BN47" s="1"/>
      <c r="BO47" s="1"/>
      <c r="BP47" s="1"/>
      <c r="BQ47" s="1"/>
      <c r="BR47" s="1"/>
      <c r="BS47" s="1"/>
      <c r="BT47" s="1"/>
      <c r="BU47" s="1"/>
      <c r="BV47" s="1"/>
      <c r="BW47" s="1"/>
      <c r="BX47" s="1"/>
      <c r="BY47" s="1"/>
      <c r="BZ47" s="1"/>
      <c r="CA47" s="1"/>
      <c r="CB47" s="1"/>
      <c r="CC47" s="1"/>
      <c r="CD47" s="1"/>
      <c r="CE47" s="1"/>
    </row>
    <row r="48" spans="2:127" ht="28" customHeight="1" thickBot="1" x14ac:dyDescent="0.4">
      <c r="B48" s="184" t="s">
        <v>76</v>
      </c>
      <c r="C48" s="302" t="str">
        <f>CK35</f>
        <v/>
      </c>
      <c r="D48" s="303"/>
      <c r="E48" s="303"/>
      <c r="F48" s="303"/>
      <c r="G48" s="303" t="str">
        <f>CK37</f>
        <v/>
      </c>
      <c r="H48" s="303"/>
      <c r="I48" s="303"/>
      <c r="J48" s="303"/>
      <c r="K48" s="303" t="str">
        <f>CK36</f>
        <v/>
      </c>
      <c r="L48" s="303"/>
      <c r="M48" s="303"/>
      <c r="N48" s="1"/>
      <c r="O48" s="1"/>
      <c r="P48" s="1"/>
      <c r="AA48" s="28"/>
      <c r="AD48" s="28"/>
      <c r="AE48" s="28"/>
      <c r="AF48" s="28"/>
      <c r="AG48" s="28"/>
      <c r="AH48" s="28"/>
      <c r="AI48" s="28"/>
      <c r="AJ48" s="28"/>
      <c r="AW48" s="32" t="s">
        <v>191</v>
      </c>
      <c r="AX48" s="33"/>
      <c r="AY48" s="33"/>
      <c r="AZ48" s="33"/>
      <c r="BA48" s="33" t="str">
        <f>IF(ISERROR(AVERAGE(BA27:BA33,BA12:BA26,BA3:BA8)),"",(AVERAGE(BA27:BA33,BA12:BA26,BA3:BA8)))</f>
        <v/>
      </c>
      <c r="BL48" s="1"/>
      <c r="BM48" s="1"/>
      <c r="BN48" s="1"/>
      <c r="BO48" s="1"/>
      <c r="BP48" s="1"/>
      <c r="BQ48" s="1"/>
      <c r="BR48" s="1"/>
      <c r="BS48" s="1"/>
      <c r="BT48" s="1"/>
      <c r="BU48" s="1"/>
      <c r="BV48" s="1"/>
      <c r="BW48" s="1"/>
      <c r="BX48" s="1"/>
      <c r="BY48" s="1"/>
      <c r="BZ48" s="1"/>
      <c r="CA48" s="1"/>
      <c r="CB48" s="1"/>
      <c r="CC48" s="1"/>
      <c r="CD48" s="1"/>
      <c r="CE48" s="1"/>
    </row>
    <row r="49" spans="2:92" ht="28" hidden="1" customHeight="1" thickBot="1" x14ac:dyDescent="0.4">
      <c r="B49" s="184" t="s">
        <v>77</v>
      </c>
      <c r="C49" s="302" t="str">
        <f>CL35</f>
        <v/>
      </c>
      <c r="D49" s="303"/>
      <c r="E49" s="303"/>
      <c r="F49" s="303"/>
      <c r="G49" s="303" t="str">
        <f>CL37</f>
        <v/>
      </c>
      <c r="H49" s="303"/>
      <c r="I49" s="303"/>
      <c r="J49" s="303"/>
      <c r="K49" s="303" t="str">
        <f>CL36</f>
        <v/>
      </c>
      <c r="L49" s="303"/>
      <c r="M49" s="303"/>
      <c r="N49" s="1"/>
      <c r="O49" s="1"/>
      <c r="P49" s="1"/>
      <c r="AA49" s="28"/>
      <c r="AD49" s="28"/>
      <c r="AE49" s="28"/>
      <c r="AF49" s="28"/>
      <c r="AG49" s="28"/>
      <c r="AH49" s="28"/>
      <c r="AI49" s="28"/>
      <c r="AJ49" s="28"/>
      <c r="BL49" s="1"/>
      <c r="BM49" s="1"/>
      <c r="BN49" s="1"/>
      <c r="BO49" s="1"/>
      <c r="BP49" s="1"/>
      <c r="BQ49" s="1"/>
      <c r="BR49" s="1"/>
      <c r="BS49" s="1"/>
      <c r="BT49" s="1"/>
      <c r="BU49" s="1"/>
      <c r="BV49" s="1"/>
      <c r="BW49" s="1"/>
      <c r="BX49" s="1"/>
      <c r="BY49" s="1"/>
      <c r="BZ49" s="1"/>
      <c r="CA49" s="1"/>
      <c r="CB49" s="1"/>
      <c r="CC49" s="1"/>
      <c r="CD49" s="1"/>
      <c r="CE49" s="1"/>
    </row>
    <row r="50" spans="2:92" ht="28" hidden="1" customHeight="1" thickBot="1" x14ac:dyDescent="0.4">
      <c r="B50" s="184" t="s">
        <v>78</v>
      </c>
      <c r="C50" s="302" t="str">
        <f>CM35</f>
        <v/>
      </c>
      <c r="D50" s="303"/>
      <c r="E50" s="303"/>
      <c r="F50" s="303"/>
      <c r="G50" s="303" t="str">
        <f>CM37</f>
        <v/>
      </c>
      <c r="H50" s="303"/>
      <c r="I50" s="303"/>
      <c r="J50" s="303"/>
      <c r="K50" s="303" t="str">
        <f>CM36</f>
        <v/>
      </c>
      <c r="L50" s="303"/>
      <c r="M50" s="303"/>
      <c r="N50" s="1"/>
      <c r="O50" s="1"/>
      <c r="P50" s="1"/>
      <c r="AA50" s="28"/>
      <c r="AD50" s="28"/>
      <c r="AE50" s="28"/>
      <c r="AF50" s="28"/>
      <c r="AG50" s="28"/>
      <c r="AH50" s="28"/>
      <c r="AI50" s="28"/>
      <c r="AJ50" s="28"/>
      <c r="BL50" s="1"/>
      <c r="BM50" s="1"/>
      <c r="BN50" s="1"/>
      <c r="BO50" s="1"/>
      <c r="BP50" s="1"/>
      <c r="BQ50" s="1"/>
      <c r="BR50" s="1"/>
      <c r="BS50" s="1"/>
      <c r="BT50" s="1"/>
      <c r="BU50" s="1"/>
      <c r="BV50" s="1"/>
      <c r="BW50" s="1"/>
      <c r="BX50" s="1"/>
      <c r="BY50" s="1"/>
      <c r="BZ50" s="1"/>
      <c r="CA50" s="1"/>
      <c r="CB50" s="1"/>
      <c r="CC50" s="1"/>
      <c r="CD50" s="1"/>
      <c r="CE50" s="1"/>
    </row>
    <row r="51" spans="2:92" ht="28" hidden="1" customHeight="1" thickBot="1" x14ac:dyDescent="0.4">
      <c r="B51" s="184" t="s">
        <v>79</v>
      </c>
      <c r="C51" s="302" t="str">
        <f>CN35</f>
        <v/>
      </c>
      <c r="D51" s="303"/>
      <c r="E51" s="303"/>
      <c r="F51" s="303"/>
      <c r="G51" s="303" t="str">
        <f>CN37</f>
        <v/>
      </c>
      <c r="H51" s="303"/>
      <c r="I51" s="303"/>
      <c r="J51" s="303"/>
      <c r="K51" s="303" t="str">
        <f>CN36</f>
        <v/>
      </c>
      <c r="L51" s="303"/>
      <c r="M51" s="303"/>
      <c r="N51" s="1"/>
      <c r="O51" s="1"/>
      <c r="P51" s="1"/>
      <c r="AA51" s="28"/>
      <c r="AD51" s="28"/>
      <c r="AE51" s="28"/>
      <c r="AF51" s="28"/>
      <c r="AG51" s="28"/>
      <c r="AH51" s="28"/>
      <c r="AI51" s="28"/>
      <c r="AJ51" s="28"/>
      <c r="BL51" s="1"/>
      <c r="BM51" s="1"/>
      <c r="BN51" s="1"/>
      <c r="BO51" s="1"/>
      <c r="BP51" s="1"/>
      <c r="BQ51" s="1"/>
      <c r="BR51" s="1"/>
      <c r="BS51" s="1"/>
      <c r="BT51" s="1"/>
      <c r="BU51" s="1"/>
      <c r="BV51" s="1"/>
      <c r="BW51" s="1"/>
      <c r="BX51" s="1"/>
      <c r="BY51" s="1"/>
      <c r="BZ51" s="1"/>
      <c r="CA51" s="1"/>
      <c r="CB51" s="1"/>
      <c r="CC51" s="1"/>
      <c r="CD51" s="1"/>
      <c r="CE51" s="1"/>
    </row>
    <row r="52" spans="2:92" ht="28" hidden="1" customHeight="1" thickBot="1" x14ac:dyDescent="0.4">
      <c r="B52" s="184" t="s">
        <v>80</v>
      </c>
      <c r="C52" s="302" t="str">
        <f>CO35</f>
        <v/>
      </c>
      <c r="D52" s="303"/>
      <c r="E52" s="303"/>
      <c r="F52" s="303"/>
      <c r="G52" s="303" t="str">
        <f>CO37</f>
        <v/>
      </c>
      <c r="H52" s="303"/>
      <c r="I52" s="303"/>
      <c r="J52" s="303"/>
      <c r="K52" s="303" t="str">
        <f>CO36</f>
        <v/>
      </c>
      <c r="L52" s="303"/>
      <c r="M52" s="303"/>
      <c r="N52" s="1"/>
      <c r="O52" s="1"/>
      <c r="P52" s="1"/>
      <c r="AA52" s="28"/>
      <c r="AD52" s="28"/>
      <c r="AE52" s="28"/>
      <c r="AF52" s="28"/>
      <c r="AG52" s="28"/>
      <c r="AH52" s="28"/>
      <c r="AI52" s="28"/>
      <c r="AJ52" s="28"/>
      <c r="BL52" s="1"/>
      <c r="BM52" s="1"/>
      <c r="BN52" s="1"/>
      <c r="BO52" s="1"/>
      <c r="BP52" s="1"/>
      <c r="BQ52" s="1"/>
      <c r="BR52" s="1"/>
      <c r="BS52" s="1"/>
      <c r="BT52" s="1"/>
      <c r="BU52" s="1"/>
      <c r="BV52" s="1"/>
      <c r="BW52" s="1"/>
      <c r="BX52" s="1"/>
      <c r="BY52" s="1"/>
      <c r="BZ52" s="1"/>
      <c r="CA52" s="1"/>
      <c r="CB52" s="1"/>
      <c r="CC52" s="1"/>
      <c r="CD52" s="1"/>
      <c r="CE52" s="1"/>
    </row>
    <row r="53" spans="2:92" ht="28" hidden="1" customHeight="1" thickBot="1" x14ac:dyDescent="0.4">
      <c r="B53" s="184" t="s">
        <v>81</v>
      </c>
      <c r="C53" s="302" t="str">
        <f>CP35</f>
        <v/>
      </c>
      <c r="D53" s="303"/>
      <c r="E53" s="303"/>
      <c r="F53" s="303"/>
      <c r="G53" s="303" t="str">
        <f>CP37</f>
        <v/>
      </c>
      <c r="H53" s="303"/>
      <c r="I53" s="303"/>
      <c r="J53" s="303"/>
      <c r="K53" s="303" t="str">
        <f>CP36</f>
        <v/>
      </c>
      <c r="L53" s="303"/>
      <c r="M53" s="303"/>
      <c r="N53" s="1"/>
      <c r="O53" s="1"/>
      <c r="P53" s="1"/>
      <c r="AA53" s="28"/>
      <c r="AD53" s="28"/>
      <c r="AE53" s="28"/>
      <c r="AF53" s="28"/>
      <c r="AG53" s="28"/>
      <c r="AH53" s="28"/>
      <c r="AI53" s="28"/>
      <c r="AJ53" s="28"/>
      <c r="BL53" s="1"/>
      <c r="BM53" s="1"/>
      <c r="BN53" s="1"/>
      <c r="BO53" s="1"/>
      <c r="BP53" s="1"/>
      <c r="BQ53" s="1"/>
      <c r="BR53" s="1"/>
      <c r="BS53" s="1"/>
      <c r="BT53" s="1"/>
      <c r="BU53" s="1"/>
      <c r="BV53" s="1"/>
      <c r="BW53" s="1"/>
      <c r="BX53" s="1"/>
      <c r="BY53" s="1"/>
      <c r="BZ53" s="1"/>
      <c r="CA53" s="1"/>
      <c r="CB53" s="1"/>
      <c r="CC53" s="1"/>
      <c r="CD53" s="1"/>
      <c r="CE53" s="1"/>
    </row>
    <row r="54" spans="2:92" ht="13.25" customHeight="1" x14ac:dyDescent="0.35">
      <c r="B54" s="27"/>
      <c r="C54" s="27"/>
      <c r="D54" s="28"/>
      <c r="E54" s="28"/>
      <c r="F54" s="28"/>
      <c r="G54" s="28"/>
      <c r="H54" s="28"/>
      <c r="I54" s="28"/>
      <c r="J54" s="28"/>
      <c r="K54" s="28"/>
      <c r="L54" s="28"/>
      <c r="M54" s="28"/>
      <c r="N54" s="28"/>
      <c r="O54" s="28"/>
      <c r="P54" s="28"/>
      <c r="AA54" s="28"/>
      <c r="AD54" s="28"/>
      <c r="AE54" s="28"/>
      <c r="AF54" s="28"/>
      <c r="AG54" s="28"/>
      <c r="AH54" s="28"/>
      <c r="AI54" s="28"/>
      <c r="AJ54" s="28"/>
      <c r="BL54" s="1"/>
      <c r="BM54" s="1"/>
      <c r="BN54" s="1"/>
      <c r="BO54" s="1"/>
      <c r="BP54" s="1"/>
      <c r="BQ54" s="1"/>
      <c r="BR54" s="1"/>
      <c r="BS54" s="1"/>
      <c r="BT54" s="1"/>
      <c r="BU54" s="1"/>
      <c r="BV54" s="1"/>
      <c r="BW54" s="1"/>
      <c r="BX54" s="1"/>
      <c r="BY54" s="1"/>
      <c r="BZ54" s="1"/>
      <c r="CA54" s="1"/>
      <c r="CB54" s="1"/>
      <c r="CC54" s="1"/>
      <c r="CD54" s="1"/>
      <c r="CE54" s="1"/>
    </row>
    <row r="55" spans="2:92" ht="13.25" customHeight="1" x14ac:dyDescent="0.35">
      <c r="B55" s="337" t="s">
        <v>170</v>
      </c>
      <c r="C55" s="337"/>
      <c r="M55" s="28"/>
      <c r="N55" s="28"/>
      <c r="O55" s="28"/>
      <c r="P55" s="28"/>
      <c r="AA55" s="28"/>
      <c r="AD55" s="28"/>
      <c r="AE55" s="28"/>
      <c r="AF55" s="28"/>
      <c r="AG55" s="28"/>
      <c r="AH55" s="28"/>
      <c r="AI55" s="28"/>
      <c r="AJ55" s="28"/>
      <c r="BL55" s="1"/>
      <c r="BM55" s="1"/>
      <c r="BN55" s="1"/>
      <c r="BO55" s="1"/>
      <c r="BP55" s="1"/>
      <c r="BQ55" s="1"/>
      <c r="BR55" s="1"/>
      <c r="BS55" s="1"/>
      <c r="BT55" s="1"/>
      <c r="BU55" s="1"/>
      <c r="BV55" s="1"/>
      <c r="BW55" s="1"/>
      <c r="BX55" s="1"/>
      <c r="BY55" s="1"/>
      <c r="BZ55" s="1"/>
      <c r="CA55" s="1"/>
      <c r="CB55" s="1"/>
      <c r="CC55" s="1"/>
      <c r="CD55" s="1"/>
      <c r="CE55" s="1"/>
      <c r="CF55" s="1"/>
      <c r="CH55" s="1"/>
      <c r="CJ55" s="1"/>
      <c r="CL55" s="1"/>
      <c r="CN55" s="1"/>
    </row>
    <row r="56" spans="2:92" ht="13.5" customHeight="1" x14ac:dyDescent="0.35">
      <c r="B56" s="337"/>
      <c r="C56" s="337"/>
      <c r="D56" s="34"/>
      <c r="E56" s="34"/>
      <c r="F56" s="7"/>
      <c r="G56" s="7"/>
      <c r="BL56" s="1"/>
      <c r="BM56" s="1"/>
      <c r="BN56" s="1"/>
      <c r="BO56" s="1"/>
      <c r="BP56" s="1"/>
      <c r="BQ56" s="1"/>
      <c r="BR56" s="1"/>
      <c r="BS56" s="1"/>
      <c r="BT56" s="1"/>
      <c r="BU56" s="1"/>
      <c r="BV56" s="1"/>
      <c r="BW56" s="1"/>
      <c r="BX56" s="1"/>
      <c r="BY56" s="1"/>
      <c r="BZ56" s="1"/>
      <c r="CA56" s="1"/>
      <c r="CB56" s="1"/>
      <c r="CC56" s="1"/>
      <c r="CD56" s="1"/>
      <c r="CE56" s="1"/>
      <c r="CF56" s="1"/>
      <c r="CH56" s="1"/>
      <c r="CJ56" s="1"/>
      <c r="CL56" s="1"/>
      <c r="CN56" s="1"/>
    </row>
    <row r="57" spans="2:92" ht="23" customHeight="1" x14ac:dyDescent="0.35">
      <c r="B57" s="343" t="s">
        <v>175</v>
      </c>
      <c r="C57" s="344"/>
      <c r="D57" s="344"/>
      <c r="E57" s="344"/>
      <c r="F57" s="344"/>
      <c r="G57" s="344"/>
      <c r="H57" s="344"/>
      <c r="I57" s="344"/>
      <c r="J57" s="344"/>
      <c r="K57" s="345"/>
      <c r="BG57" s="7"/>
      <c r="BH57" s="7"/>
      <c r="BI57" s="7"/>
      <c r="BJ57" s="7"/>
      <c r="BK57" s="7"/>
      <c r="BO57" s="1"/>
      <c r="BP57" s="1"/>
      <c r="BQ57" s="1"/>
      <c r="BR57" s="1"/>
      <c r="BS57" s="1"/>
      <c r="BT57" s="1"/>
      <c r="CB57" s="1"/>
    </row>
    <row r="58" spans="2:92" ht="21" customHeight="1" x14ac:dyDescent="0.35">
      <c r="B58" s="346" t="s">
        <v>7</v>
      </c>
      <c r="C58" s="347"/>
      <c r="D58" s="348"/>
      <c r="E58" s="349" t="s">
        <v>8</v>
      </c>
      <c r="F58" s="350"/>
      <c r="G58" s="350"/>
      <c r="H58" s="351"/>
      <c r="I58" s="349" t="s">
        <v>9</v>
      </c>
      <c r="J58" s="350"/>
      <c r="K58" s="351"/>
    </row>
    <row r="59" spans="2:92" ht="22.25" customHeight="1" x14ac:dyDescent="0.35">
      <c r="B59" s="352"/>
      <c r="C59" s="353"/>
      <c r="D59" s="354"/>
      <c r="E59" s="355"/>
      <c r="F59" s="356"/>
      <c r="G59" s="356"/>
      <c r="H59" s="357"/>
      <c r="I59" s="358"/>
      <c r="J59" s="356"/>
      <c r="K59" s="357"/>
      <c r="BK59" s="7"/>
      <c r="CB59" s="1"/>
    </row>
    <row r="60" spans="2:92" x14ac:dyDescent="0.35">
      <c r="B60" s="7"/>
      <c r="C60" s="7"/>
      <c r="D60" s="7"/>
      <c r="E60" s="7"/>
      <c r="F60" s="7"/>
      <c r="G60" s="7"/>
      <c r="AK60" s="32"/>
      <c r="BK60" s="7"/>
      <c r="CB60" s="1"/>
    </row>
    <row r="61" spans="2:92" ht="19.25" customHeight="1" x14ac:dyDescent="0.35">
      <c r="B61" s="120" t="s">
        <v>179</v>
      </c>
      <c r="C61" s="35"/>
      <c r="D61" s="36"/>
      <c r="E61" s="36"/>
      <c r="F61" s="36"/>
      <c r="G61" s="36"/>
      <c r="H61" s="36"/>
      <c r="BK61" s="7"/>
      <c r="CB61" s="1"/>
    </row>
    <row r="62" spans="2:92" ht="16.5" thickBot="1" x14ac:dyDescent="0.4">
      <c r="B62" s="76" t="s">
        <v>181</v>
      </c>
      <c r="C62" s="76"/>
      <c r="D62" s="37" t="str">
        <f>_xlfn.IFNA(AX34,"")</f>
        <v/>
      </c>
      <c r="E62" s="37"/>
      <c r="F62" s="36"/>
      <c r="G62" s="38"/>
      <c r="H62" s="38"/>
      <c r="BK62" s="7"/>
      <c r="CB62" s="1"/>
    </row>
    <row r="63" spans="2:92" ht="16" x14ac:dyDescent="0.35">
      <c r="B63" s="39"/>
      <c r="C63" s="40"/>
      <c r="D63" s="115" t="s">
        <v>183</v>
      </c>
      <c r="E63" s="116"/>
      <c r="F63" s="117" t="s">
        <v>184</v>
      </c>
      <c r="G63" s="118"/>
      <c r="H63" s="117" t="s">
        <v>185</v>
      </c>
      <c r="I63" s="118"/>
      <c r="J63" s="117" t="s">
        <v>186</v>
      </c>
      <c r="K63" s="119"/>
      <c r="BK63" s="7"/>
      <c r="CB63" s="1"/>
    </row>
    <row r="64" spans="2:92" ht="16" x14ac:dyDescent="0.35">
      <c r="B64" s="74" t="s">
        <v>188</v>
      </c>
      <c r="C64" s="75"/>
      <c r="D64" s="87"/>
      <c r="E64" s="88"/>
      <c r="F64" s="90" t="s">
        <v>189</v>
      </c>
      <c r="G64" s="92"/>
      <c r="H64" s="90" t="s">
        <v>189</v>
      </c>
      <c r="I64" s="92"/>
      <c r="J64" s="90" t="s">
        <v>189</v>
      </c>
      <c r="K64" s="91"/>
      <c r="BK64" s="7"/>
      <c r="CB64" s="1"/>
    </row>
    <row r="65" spans="2:80" ht="16" x14ac:dyDescent="0.35">
      <c r="B65" s="85" t="str">
        <f>BE4</f>
        <v>≥80</v>
      </c>
      <c r="C65" s="86"/>
      <c r="D65" s="89" t="e">
        <f>IF(AX41=0,NA(),AX41)</f>
        <v>#N/A</v>
      </c>
      <c r="E65" s="89"/>
      <c r="F65" s="89" t="e">
        <f>IF(AX38=0,NA(),AX38)</f>
        <v>#N/A</v>
      </c>
      <c r="G65" s="89"/>
      <c r="H65" s="89" t="e">
        <f>IF(AX39=0,NA(),AX39)</f>
        <v>#N/A</v>
      </c>
      <c r="I65" s="89"/>
      <c r="J65" s="89" t="e">
        <f>IF(AX40=0,NA(),AX40)</f>
        <v>#N/A</v>
      </c>
      <c r="K65" s="89"/>
      <c r="BK65" s="7"/>
      <c r="CB65" s="1"/>
    </row>
    <row r="66" spans="2:80" ht="16" x14ac:dyDescent="0.35">
      <c r="B66" s="83" t="str">
        <f>BE5</f>
        <v>60-79</v>
      </c>
      <c r="C66" s="84"/>
      <c r="D66" s="89" t="e">
        <f>IF(AY41=0,NA(),AY41)</f>
        <v>#N/A</v>
      </c>
      <c r="E66" s="89"/>
      <c r="F66" s="89" t="e">
        <f>IF(AY38=0,NA(),AY38)</f>
        <v>#N/A</v>
      </c>
      <c r="G66" s="89"/>
      <c r="H66" s="89" t="e">
        <f>IF(AY39=0,NA(),AY39)</f>
        <v>#N/A</v>
      </c>
      <c r="I66" s="89"/>
      <c r="J66" s="89" t="e">
        <f>IF(AY40=0,NA(),AY40)</f>
        <v>#N/A</v>
      </c>
      <c r="K66" s="89"/>
      <c r="AQ66" s="7"/>
      <c r="BK66" s="7"/>
      <c r="CB66" s="1"/>
    </row>
    <row r="67" spans="2:80" ht="16" x14ac:dyDescent="0.35">
      <c r="B67" s="81" t="str">
        <f>BE6</f>
        <v>&lt;60</v>
      </c>
      <c r="C67" s="82"/>
      <c r="D67" s="89" t="e">
        <f>IF(AZ41=0,NA(),AZ41)</f>
        <v>#N/A</v>
      </c>
      <c r="E67" s="89"/>
      <c r="F67" s="89" t="e">
        <f>IF(AZ38=0,NA(),AZ38)</f>
        <v>#N/A</v>
      </c>
      <c r="G67" s="89"/>
      <c r="H67" s="89" t="e">
        <f>IF(AZ39=0,NA(),AZ39)</f>
        <v>#N/A</v>
      </c>
      <c r="I67" s="89"/>
      <c r="J67" s="89" t="e">
        <f>IF(AZ40=0,NA(),AZ40)</f>
        <v>#N/A</v>
      </c>
      <c r="K67" s="89"/>
      <c r="AQ67" s="7"/>
      <c r="BK67" s="7"/>
      <c r="CB67" s="1"/>
    </row>
    <row r="68" spans="2:80" s="7" customFormat="1" ht="16.5" thickBot="1" x14ac:dyDescent="0.4">
      <c r="B68" s="79" t="s">
        <v>192</v>
      </c>
      <c r="C68" s="80"/>
      <c r="D68" s="77" t="str">
        <f>IFERROR(BA41,"n/a")</f>
        <v>n/a</v>
      </c>
      <c r="E68" s="78"/>
      <c r="F68" s="77" t="str">
        <f>IFERROR(BA38,"n/a")</f>
        <v>n/a</v>
      </c>
      <c r="G68" s="78"/>
      <c r="H68" s="77" t="str">
        <f>IFERROR(BA39,"n/a")</f>
        <v>n/a</v>
      </c>
      <c r="I68" s="78"/>
      <c r="J68" s="77" t="str">
        <f>IFERROR(BA40,"n/a")</f>
        <v>n/a</v>
      </c>
    </row>
    <row r="93" spans="2:11" s="7" customFormat="1" ht="19" thickBot="1" x14ac:dyDescent="0.4">
      <c r="B93" s="120" t="s">
        <v>193</v>
      </c>
      <c r="C93" s="35"/>
      <c r="D93" s="36"/>
      <c r="E93" s="36"/>
      <c r="F93" s="36"/>
      <c r="G93" s="36"/>
      <c r="H93" s="36"/>
      <c r="I93" s="36"/>
      <c r="J93" s="36"/>
    </row>
    <row r="94" spans="2:11" s="7" customFormat="1" ht="16" x14ac:dyDescent="0.35">
      <c r="B94" s="42"/>
      <c r="C94" s="43"/>
      <c r="D94" s="43"/>
      <c r="E94" s="95" t="s">
        <v>194</v>
      </c>
      <c r="F94" s="43"/>
      <c r="G94" s="44" t="s">
        <v>192</v>
      </c>
      <c r="H94" s="44"/>
      <c r="I94" s="44"/>
      <c r="J94" s="44"/>
      <c r="K94" s="45"/>
    </row>
    <row r="95" spans="2:11" s="7" customFormat="1" ht="16" x14ac:dyDescent="0.35">
      <c r="B95" s="46"/>
      <c r="C95" s="108"/>
      <c r="D95" s="47"/>
      <c r="E95" s="48"/>
      <c r="F95" s="48" t="s">
        <v>71</v>
      </c>
      <c r="G95" s="48" t="s">
        <v>72</v>
      </c>
      <c r="H95" s="48" t="s">
        <v>73</v>
      </c>
      <c r="I95" s="48" t="s">
        <v>74</v>
      </c>
      <c r="J95" s="48" t="s">
        <v>75</v>
      </c>
      <c r="K95" s="49" t="s">
        <v>76</v>
      </c>
    </row>
    <row r="96" spans="2:11" s="7" customFormat="1" ht="17.399999999999999" customHeight="1" x14ac:dyDescent="0.35">
      <c r="B96" s="96" t="s">
        <v>195</v>
      </c>
      <c r="C96" s="107"/>
      <c r="D96" s="97"/>
      <c r="E96" s="50" t="s">
        <v>196</v>
      </c>
      <c r="F96" s="50" t="str">
        <f>_xlfn.IFNA(S108,"")</f>
        <v/>
      </c>
      <c r="G96" s="50" t="str">
        <f>_xlfn.IFNA(S109,"")</f>
        <v/>
      </c>
      <c r="H96" s="50" t="str">
        <f>_xlfn.IFNA(S110,"")</f>
        <v/>
      </c>
      <c r="I96" s="50" t="str">
        <f>_xlfn.IFNA(S111,"")</f>
        <v/>
      </c>
      <c r="J96" s="50" t="str">
        <f>_xlfn.IFNA(S112,"")</f>
        <v/>
      </c>
      <c r="K96" s="50" t="str">
        <f>_xlfn.IFNA(S113,"")</f>
        <v/>
      </c>
    </row>
    <row r="97" spans="2:23" s="7" customFormat="1" ht="17.399999999999999" customHeight="1" x14ac:dyDescent="0.35">
      <c r="B97" s="98"/>
      <c r="C97" s="109"/>
      <c r="D97" s="99"/>
      <c r="E97" s="51" t="s">
        <v>65</v>
      </c>
      <c r="F97" s="51"/>
      <c r="G97" s="52" t="str">
        <f>_xlfn.IFNA(R109,"")</f>
        <v/>
      </c>
      <c r="H97" s="52" t="str">
        <f>_xlfn.IFNA(R110,"")</f>
        <v/>
      </c>
      <c r="I97" s="52" t="str">
        <f>_xlfn.IFNA(R111,"")</f>
        <v/>
      </c>
      <c r="J97" s="52" t="str">
        <f>_xlfn.IFNA(R112,"")</f>
        <v/>
      </c>
      <c r="K97" s="52" t="str">
        <f>_xlfn.IFNA(R113,"")</f>
        <v/>
      </c>
    </row>
    <row r="98" spans="2:23" s="7" customFormat="1" ht="17.399999999999999" customHeight="1" x14ac:dyDescent="0.35">
      <c r="B98" s="96" t="s">
        <v>197</v>
      </c>
      <c r="C98" s="107"/>
      <c r="D98" s="97"/>
      <c r="E98" s="53" t="s">
        <v>196</v>
      </c>
      <c r="F98" s="50" t="str">
        <f>_xlfn.IFNA(U108,"")</f>
        <v/>
      </c>
      <c r="G98" s="50" t="str">
        <f>_xlfn.IFNA(U109,"")</f>
        <v/>
      </c>
      <c r="H98" s="50" t="str">
        <f>_xlfn.IFNA(U110,"")</f>
        <v/>
      </c>
      <c r="I98" s="50" t="str">
        <f>_xlfn.IFNA(U111,"")</f>
        <v/>
      </c>
      <c r="J98" s="50" t="str">
        <f>_xlfn.IFNA(U112,"")</f>
        <v/>
      </c>
      <c r="K98" s="50" t="str">
        <f>_xlfn.IFNA(U113,"")</f>
        <v/>
      </c>
    </row>
    <row r="99" spans="2:23" s="7" customFormat="1" ht="17.399999999999999" customHeight="1" x14ac:dyDescent="0.35">
      <c r="B99" s="98"/>
      <c r="C99" s="109"/>
      <c r="D99" s="99"/>
      <c r="E99" s="51" t="s">
        <v>65</v>
      </c>
      <c r="F99" s="51"/>
      <c r="G99" s="52" t="str">
        <f>_xlfn.IFNA(T109,"")</f>
        <v/>
      </c>
      <c r="H99" s="52" t="str">
        <f>_xlfn.IFNA(T110,"")</f>
        <v/>
      </c>
      <c r="I99" s="52" t="str">
        <f>_xlfn.IFNA(T111,"")</f>
        <v/>
      </c>
      <c r="J99" s="52" t="str">
        <f>_xlfn.IFNA(T112,"")</f>
        <v/>
      </c>
      <c r="K99" s="52" t="str">
        <f>_xlfn.IFNA(T113,"")</f>
        <v/>
      </c>
    </row>
    <row r="100" spans="2:23" ht="17.399999999999999" customHeight="1" x14ac:dyDescent="0.35">
      <c r="B100" s="96" t="s">
        <v>198</v>
      </c>
      <c r="C100" s="107"/>
      <c r="D100" s="97"/>
      <c r="E100" s="53" t="s">
        <v>196</v>
      </c>
      <c r="F100" s="50" t="str">
        <f>_xlfn.IFNA(W108,"")</f>
        <v/>
      </c>
      <c r="G100" s="50" t="str">
        <f>_xlfn.IFNA(W109,"")</f>
        <v/>
      </c>
      <c r="H100" s="50" t="str">
        <f>_xlfn.IFNA(W110,"")</f>
        <v/>
      </c>
      <c r="I100" s="50" t="str">
        <f>_xlfn.IFNA(W111,"")</f>
        <v/>
      </c>
      <c r="J100" s="50" t="str">
        <f>_xlfn.IFNA(W112,"")</f>
        <v/>
      </c>
      <c r="K100" s="50" t="str">
        <f>_xlfn.IFNA(W113,"")</f>
        <v/>
      </c>
    </row>
    <row r="101" spans="2:23" ht="17.399999999999999" customHeight="1" x14ac:dyDescent="0.35">
      <c r="B101" s="98"/>
      <c r="C101" s="107"/>
      <c r="D101" s="106"/>
      <c r="E101" s="51" t="s">
        <v>65</v>
      </c>
      <c r="F101" s="51"/>
      <c r="G101" s="52" t="str">
        <f>_xlfn.IFNA(V109,"")</f>
        <v/>
      </c>
      <c r="H101" s="52" t="str">
        <f>_xlfn.IFNA(V110,"")</f>
        <v/>
      </c>
      <c r="I101" s="52" t="str">
        <f>_xlfn.IFNA(V111,"")</f>
        <v/>
      </c>
      <c r="J101" s="52" t="str">
        <f>_xlfn.IFNA(V112,"")</f>
        <v/>
      </c>
      <c r="K101" s="52" t="str">
        <f>_xlfn.IFNA(V113,"")</f>
        <v/>
      </c>
    </row>
    <row r="102" spans="2:23" ht="17.399999999999999" customHeight="1" x14ac:dyDescent="0.35">
      <c r="B102" s="93" t="s">
        <v>199</v>
      </c>
      <c r="C102" s="110"/>
      <c r="D102" s="113"/>
      <c r="E102" s="112" t="s">
        <v>196</v>
      </c>
      <c r="F102" s="50" t="str">
        <f>_xlfn.IFNA(Q108,"")</f>
        <v/>
      </c>
      <c r="G102" s="50" t="str">
        <f>_xlfn.IFNA(Q109,"")</f>
        <v/>
      </c>
      <c r="H102" s="50" t="str">
        <f>_xlfn.IFNA(Q110,"")</f>
        <v/>
      </c>
      <c r="I102" s="50" t="str">
        <f>_xlfn.IFNA(Q111,"")</f>
        <v/>
      </c>
      <c r="J102" s="50" t="str">
        <f>_xlfn.IFNA(Q112,"")</f>
        <v/>
      </c>
      <c r="K102" s="50" t="str">
        <f>_xlfn.IFNA(Q113,"")</f>
        <v/>
      </c>
    </row>
    <row r="103" spans="2:23" ht="17.399999999999999" customHeight="1" x14ac:dyDescent="0.35">
      <c r="B103" s="94"/>
      <c r="C103" s="111"/>
      <c r="D103" s="110"/>
      <c r="E103" s="114" t="s">
        <v>65</v>
      </c>
      <c r="F103" s="51"/>
      <c r="G103" s="54" t="str">
        <f>_xlfn.IFNA(P109,"")</f>
        <v/>
      </c>
      <c r="H103" s="54" t="str">
        <f>_xlfn.IFNA(P110,"")</f>
        <v/>
      </c>
      <c r="I103" s="54" t="str">
        <f>_xlfn.IFNA(P111,"")</f>
        <v/>
      </c>
      <c r="J103" s="54" t="str">
        <f>_xlfn.IFNA(P112,"")</f>
        <v/>
      </c>
      <c r="K103" s="54" t="str">
        <f>_xlfn.IFNA(P113,"")</f>
        <v/>
      </c>
    </row>
    <row r="106" spans="2:23" x14ac:dyDescent="0.35">
      <c r="O106" s="55" t="s">
        <v>200</v>
      </c>
      <c r="P106" s="5"/>
      <c r="Q106" s="5"/>
      <c r="R106" s="5"/>
      <c r="S106" s="5"/>
      <c r="T106" s="5"/>
      <c r="U106" s="6"/>
      <c r="V106" s="5"/>
      <c r="W106" s="5"/>
    </row>
    <row r="107" spans="2:23" x14ac:dyDescent="0.35">
      <c r="O107" s="56" t="s">
        <v>68</v>
      </c>
      <c r="P107" s="56" t="s">
        <v>201</v>
      </c>
      <c r="Q107" s="56" t="s">
        <v>202</v>
      </c>
      <c r="R107" s="56" t="s">
        <v>203</v>
      </c>
      <c r="S107" s="56" t="s">
        <v>204</v>
      </c>
      <c r="T107" s="56" t="s">
        <v>205</v>
      </c>
      <c r="U107" s="57" t="s">
        <v>206</v>
      </c>
      <c r="V107" s="56" t="s">
        <v>207</v>
      </c>
      <c r="W107" s="56" t="s">
        <v>208</v>
      </c>
    </row>
    <row r="108" spans="2:23" x14ac:dyDescent="0.35">
      <c r="O108" s="56" t="s">
        <v>71</v>
      </c>
      <c r="P108" s="58"/>
      <c r="Q108" s="59" t="e">
        <f>IF(BJ37="",NA(),BJ37)</f>
        <v>#N/A</v>
      </c>
      <c r="R108" s="60"/>
      <c r="S108" s="59" t="e">
        <f>IF(BJ38="",NA(),BJ38)</f>
        <v>#N/A</v>
      </c>
      <c r="T108" s="60"/>
      <c r="U108" s="59" t="e">
        <f>IF(BJ39="",NA(),BJ39)</f>
        <v>#N/A</v>
      </c>
      <c r="V108" s="60"/>
      <c r="W108" s="59" t="e">
        <f>IF(BJ40="",NA(),BJ40)</f>
        <v>#N/A</v>
      </c>
    </row>
    <row r="109" spans="2:23" x14ac:dyDescent="0.35">
      <c r="O109" s="56" t="s">
        <v>72</v>
      </c>
      <c r="P109" s="61" t="e">
        <f>IF(BV37="",NA(),BV37)</f>
        <v>#N/A</v>
      </c>
      <c r="Q109" s="59" t="e">
        <f>IF(BK37="",NA(),BK37)</f>
        <v>#N/A</v>
      </c>
      <c r="R109" s="61" t="e">
        <f>IF(BV38="",NA(),BV38)</f>
        <v>#N/A</v>
      </c>
      <c r="S109" s="59" t="e">
        <f>IF(BK38="",NA(),BK38)</f>
        <v>#N/A</v>
      </c>
      <c r="T109" s="61" t="e">
        <f>IF(BV39="",NA(),BV39)</f>
        <v>#N/A</v>
      </c>
      <c r="U109" s="59" t="e">
        <f>IF(BK39="",NA(),BK39)</f>
        <v>#N/A</v>
      </c>
      <c r="V109" s="61" t="e">
        <f>IF(BV40="",NA(),BV40)</f>
        <v>#N/A</v>
      </c>
      <c r="W109" s="59" t="e">
        <f>IF(BK40="",NA(),BK40)</f>
        <v>#N/A</v>
      </c>
    </row>
    <row r="110" spans="2:23" x14ac:dyDescent="0.35">
      <c r="O110" s="56" t="s">
        <v>73</v>
      </c>
      <c r="P110" s="61" t="e">
        <f>IF(BW37="",NA(),BW37)</f>
        <v>#N/A</v>
      </c>
      <c r="Q110" s="59" t="e">
        <f>IF(BL37="",NA(),BL37)</f>
        <v>#N/A</v>
      </c>
      <c r="R110" s="61" t="e">
        <f>IF(BW38="",NA(),BW38)</f>
        <v>#N/A</v>
      </c>
      <c r="S110" s="59" t="e">
        <f>IF(BL38="",NA(),BL38)</f>
        <v>#N/A</v>
      </c>
      <c r="T110" s="61" t="e">
        <f>IF(BW39="",NA(),BW39)</f>
        <v>#N/A</v>
      </c>
      <c r="U110" s="59" t="e">
        <f>IF(BL39="",NA(),BL39)</f>
        <v>#N/A</v>
      </c>
      <c r="V110" s="61" t="e">
        <f>IF(BW40="",NA(),BW40)</f>
        <v>#N/A</v>
      </c>
      <c r="W110" s="59" t="e">
        <f>IF(BL40="",NA(),BL40)</f>
        <v>#N/A</v>
      </c>
    </row>
    <row r="111" spans="2:23" x14ac:dyDescent="0.35">
      <c r="O111" s="56" t="s">
        <v>74</v>
      </c>
      <c r="P111" s="61" t="e">
        <f>IF(BX37="",NA(),BX37)</f>
        <v>#N/A</v>
      </c>
      <c r="Q111" s="59" t="e">
        <f>IF(BM37="",NA(),BM37)</f>
        <v>#N/A</v>
      </c>
      <c r="R111" s="62" t="e">
        <f>IF(BX38="",NA(),BX38)</f>
        <v>#N/A</v>
      </c>
      <c r="S111" s="59" t="e">
        <f>IF(BM38="",NA(),BM38)</f>
        <v>#N/A</v>
      </c>
      <c r="T111" s="62" t="e">
        <f>IF(BX39="",NA(),BX39)</f>
        <v>#N/A</v>
      </c>
      <c r="U111" s="59" t="e">
        <f>IF(BM39="",NA(),BM39)</f>
        <v>#N/A</v>
      </c>
      <c r="V111" s="62" t="e">
        <f>IF(BX40="",NA(),BX40)</f>
        <v>#N/A</v>
      </c>
      <c r="W111" s="59" t="e">
        <f>IF(BM40="",NA(),BM40)</f>
        <v>#N/A</v>
      </c>
    </row>
    <row r="112" spans="2:23" x14ac:dyDescent="0.35">
      <c r="O112" s="56" t="s">
        <v>75</v>
      </c>
      <c r="P112" s="61" t="e">
        <f>IF(BY37="",NA(),BY37)</f>
        <v>#N/A</v>
      </c>
      <c r="Q112" s="59" t="e">
        <f>IF(BN37="",NA(),BN37)</f>
        <v>#N/A</v>
      </c>
      <c r="R112" s="62" t="e">
        <f>IF(BY38="",NA(),BY38)</f>
        <v>#N/A</v>
      </c>
      <c r="S112" s="59" t="e">
        <f>IF(BN38="",NA(),BN38)</f>
        <v>#N/A</v>
      </c>
      <c r="T112" s="62" t="e">
        <f>IF(BY39="",NA(),BY39)</f>
        <v>#N/A</v>
      </c>
      <c r="U112" s="59" t="e">
        <f>IF(BN39="",NA(),BN39)</f>
        <v>#N/A</v>
      </c>
      <c r="V112" s="62" t="e">
        <f>IF(BY40="",NA(),BY40)</f>
        <v>#N/A</v>
      </c>
      <c r="W112" s="59" t="e">
        <f>IF(BN40="",NA(),BN40)</f>
        <v>#N/A</v>
      </c>
    </row>
    <row r="113" spans="2:23" x14ac:dyDescent="0.35">
      <c r="O113" s="56" t="s">
        <v>76</v>
      </c>
      <c r="P113" s="61" t="e">
        <f>IF(BZ37="",NA(),BZ37)</f>
        <v>#N/A</v>
      </c>
      <c r="Q113" s="59" t="e">
        <f>IF(BO37="",NA(),BO37)</f>
        <v>#N/A</v>
      </c>
      <c r="R113" s="62" t="e">
        <f>IF(BZ38="",NA(),BZ38)</f>
        <v>#N/A</v>
      </c>
      <c r="S113" s="59" t="e">
        <f>IF(BO38="",NA(),BO38)</f>
        <v>#N/A</v>
      </c>
      <c r="T113" s="62" t="e">
        <f>IF(BZ39="",NA(),BZ39)</f>
        <v>#N/A</v>
      </c>
      <c r="U113" s="59" t="e">
        <f>IF(BO39="",NA(),BO39)</f>
        <v>#N/A</v>
      </c>
      <c r="V113" s="62" t="e">
        <f>IF(BZ40="",NA(),BZ40)</f>
        <v>#N/A</v>
      </c>
      <c r="W113" s="59" t="e">
        <f>IF(BO40="",NA(),BO40)</f>
        <v>#N/A</v>
      </c>
    </row>
    <row r="114" spans="2:23" x14ac:dyDescent="0.35">
      <c r="O114" s="56" t="s">
        <v>77</v>
      </c>
      <c r="P114" s="61" t="e">
        <f>IF(CA37="",NA(),CA37)</f>
        <v>#N/A</v>
      </c>
      <c r="Q114" s="59" t="e">
        <f>IF(BP37="",NA(),BP37)</f>
        <v>#N/A</v>
      </c>
      <c r="R114" s="62" t="e">
        <f>IF(CA38="",NA(),CA38)</f>
        <v>#N/A</v>
      </c>
      <c r="S114" s="59" t="e">
        <f>IF(BP38="",NA(),BP38)</f>
        <v>#N/A</v>
      </c>
      <c r="T114" s="62" t="e">
        <f>IF(CA39="",NA(),CA39)</f>
        <v>#N/A</v>
      </c>
      <c r="U114" s="59" t="e">
        <f>IF(BP39="",NA(),BP39)</f>
        <v>#N/A</v>
      </c>
      <c r="V114" s="62" t="e">
        <f>IF(CA40="",NA(),CA40)</f>
        <v>#N/A</v>
      </c>
      <c r="W114" s="59" t="e">
        <f>IF(BP40="",NA(),BP40)</f>
        <v>#N/A</v>
      </c>
    </row>
    <row r="115" spans="2:23" x14ac:dyDescent="0.35">
      <c r="O115" s="56" t="s">
        <v>78</v>
      </c>
      <c r="P115" s="61" t="e">
        <f>IF(CB37="",NA(),CB37)</f>
        <v>#N/A</v>
      </c>
      <c r="Q115" s="59" t="e">
        <f>IF(BQ37="",NA(),BQ37)</f>
        <v>#N/A</v>
      </c>
      <c r="R115" s="62" t="e">
        <f>IF(CB38="",NA(),CB38)</f>
        <v>#N/A</v>
      </c>
      <c r="S115" s="59" t="e">
        <f>IF(BQ38="",NA(),BQ38)</f>
        <v>#N/A</v>
      </c>
      <c r="T115" s="62" t="e">
        <f>IF(CB39="",NA(),CB39)</f>
        <v>#N/A</v>
      </c>
      <c r="U115" s="59" t="e">
        <f>IF(BQ39="",NA(),BQ39)</f>
        <v>#N/A</v>
      </c>
      <c r="V115" s="62" t="e">
        <f>IF(CB40="",NA(),CB40)</f>
        <v>#N/A</v>
      </c>
      <c r="W115" s="59" t="e">
        <f>IF(BQ40="",NA(),BQ40)</f>
        <v>#N/A</v>
      </c>
    </row>
    <row r="116" spans="2:23" s="7" customFormat="1" x14ac:dyDescent="0.35">
      <c r="B116" s="1"/>
      <c r="C116" s="1"/>
      <c r="D116" s="1"/>
      <c r="E116" s="1"/>
      <c r="F116" s="1"/>
      <c r="G116" s="1"/>
      <c r="O116" s="56" t="s">
        <v>79</v>
      </c>
      <c r="P116" s="61" t="e">
        <f>IF(CC37="",NA(),CC37)</f>
        <v>#N/A</v>
      </c>
      <c r="Q116" s="59" t="e">
        <f>IF(BR37="",NA(),BR37)</f>
        <v>#N/A</v>
      </c>
      <c r="R116" s="62" t="e">
        <f>IF(CC38="",NA(),CC38)</f>
        <v>#N/A</v>
      </c>
      <c r="S116" s="59" t="e">
        <f>IF(BR38="",NA(),BR38)</f>
        <v>#N/A</v>
      </c>
      <c r="T116" s="62" t="e">
        <f>IF(CC39="",NA(),CC39)</f>
        <v>#N/A</v>
      </c>
      <c r="U116" s="59" t="e">
        <f>IF(BR39="",NA(),BR39)</f>
        <v>#N/A</v>
      </c>
      <c r="V116" s="62" t="e">
        <f>IF(CC40="",NA(),CC40)</f>
        <v>#N/A</v>
      </c>
      <c r="W116" s="59" t="e">
        <f>IF(BR40="",NA(),BR40)</f>
        <v>#N/A</v>
      </c>
    </row>
    <row r="117" spans="2:23" s="7" customFormat="1" x14ac:dyDescent="0.35">
      <c r="B117" s="1"/>
      <c r="C117" s="1"/>
      <c r="D117" s="1"/>
      <c r="E117" s="1"/>
      <c r="F117" s="1"/>
      <c r="G117" s="1"/>
      <c r="O117" s="56" t="s">
        <v>80</v>
      </c>
      <c r="P117" s="61" t="e">
        <f>IF(CD37="",NA(),CD37)</f>
        <v>#N/A</v>
      </c>
      <c r="Q117" s="59" t="e">
        <f>IF(BS37="",NA(),BS37)</f>
        <v>#N/A</v>
      </c>
      <c r="R117" s="62" t="e">
        <f>IF(CD38="",NA(),CD38)</f>
        <v>#N/A</v>
      </c>
      <c r="S117" s="59" t="e">
        <f>IF(BS38="",NA(),BS38)</f>
        <v>#N/A</v>
      </c>
      <c r="T117" s="62" t="e">
        <f>IF(CD39="",NA(),CD39)</f>
        <v>#N/A</v>
      </c>
      <c r="U117" s="59" t="e">
        <f>IF(BS39="",NA(),BS39)</f>
        <v>#N/A</v>
      </c>
      <c r="V117" s="62" t="e">
        <f>IF(CD40="",NA(),CD40)</f>
        <v>#N/A</v>
      </c>
      <c r="W117" s="59" t="e">
        <f>IF(BS40="",NA(),BS40)</f>
        <v>#N/A</v>
      </c>
    </row>
    <row r="118" spans="2:23" s="7" customFormat="1" x14ac:dyDescent="0.35">
      <c r="B118" s="1"/>
      <c r="C118" s="1"/>
      <c r="D118" s="1"/>
      <c r="E118" s="1"/>
      <c r="F118" s="1"/>
      <c r="G118" s="1"/>
      <c r="O118" s="56" t="s">
        <v>81</v>
      </c>
      <c r="P118" s="61" t="e">
        <f>IF(CE37="",NA(),BWK37)</f>
        <v>#N/A</v>
      </c>
      <c r="Q118" s="59" t="e">
        <f>IF(BT37="",NA(),BT37)</f>
        <v>#N/A</v>
      </c>
      <c r="R118" s="62" t="e">
        <f>IF(CE38="",NA(),CE38)</f>
        <v>#N/A</v>
      </c>
      <c r="S118" s="59" t="e">
        <f>IF(BT38="",NA(),BT38)</f>
        <v>#N/A</v>
      </c>
      <c r="T118" s="62" t="e">
        <f>IF(CE39="",NA(),CE39)</f>
        <v>#N/A</v>
      </c>
      <c r="U118" s="59" t="e">
        <f>IF(BT39="",NA(),BT39)</f>
        <v>#N/A</v>
      </c>
      <c r="V118" s="62" t="e">
        <f>IF(CE40="",NA(),CE40)</f>
        <v>#N/A</v>
      </c>
      <c r="W118" s="59" t="e">
        <f>IF(BT40="",NA(),BT40)</f>
        <v>#N/A</v>
      </c>
    </row>
    <row r="121" spans="2:23" s="7" customFormat="1" ht="15" customHeight="1" x14ac:dyDescent="0.35">
      <c r="B121" s="1"/>
      <c r="C121" s="1"/>
      <c r="D121" s="1"/>
      <c r="E121" s="1"/>
      <c r="F121" s="1"/>
      <c r="G121" s="1"/>
      <c r="Q121" s="1"/>
      <c r="R121" s="1"/>
      <c r="S121" s="1"/>
      <c r="T121" s="1"/>
      <c r="U121" s="1"/>
      <c r="V121" s="1"/>
      <c r="W121" s="1"/>
    </row>
    <row r="122" spans="2:23" s="7" customFormat="1" ht="15" customHeight="1" x14ac:dyDescent="0.35">
      <c r="B122" s="1"/>
      <c r="C122" s="1"/>
      <c r="D122" s="1"/>
      <c r="E122" s="1"/>
      <c r="F122" s="1"/>
      <c r="G122" s="1"/>
      <c r="Q122" s="1"/>
      <c r="R122" s="1"/>
      <c r="S122" s="1"/>
      <c r="T122" s="1"/>
      <c r="U122" s="1"/>
      <c r="V122" s="1"/>
      <c r="W122" s="1"/>
    </row>
    <row r="123" spans="2:23" s="7" customFormat="1" ht="15" customHeight="1" x14ac:dyDescent="0.35">
      <c r="B123" s="1"/>
      <c r="C123" s="1"/>
      <c r="D123" s="1"/>
      <c r="E123" s="1"/>
      <c r="F123" s="1"/>
      <c r="G123" s="1"/>
      <c r="Q123" s="1"/>
      <c r="R123" s="1"/>
      <c r="S123" s="1"/>
      <c r="T123" s="1"/>
      <c r="U123" s="1"/>
      <c r="V123" s="1"/>
      <c r="W123" s="1"/>
    </row>
    <row r="124" spans="2:23" s="7" customFormat="1" ht="15" customHeight="1" x14ac:dyDescent="0.35">
      <c r="B124" s="1"/>
      <c r="C124" s="1"/>
      <c r="D124" s="1"/>
      <c r="E124" s="1"/>
      <c r="F124" s="1"/>
      <c r="G124" s="1"/>
      <c r="Q124" s="1"/>
      <c r="R124" s="1"/>
      <c r="S124" s="1"/>
      <c r="T124" s="1"/>
      <c r="U124" s="1"/>
      <c r="V124" s="1"/>
      <c r="W124" s="1"/>
    </row>
    <row r="125" spans="2:23" s="7" customFormat="1" ht="15" customHeight="1" x14ac:dyDescent="0.35">
      <c r="B125" s="1"/>
      <c r="C125" s="1"/>
      <c r="D125" s="1"/>
      <c r="E125" s="1"/>
      <c r="F125" s="1"/>
      <c r="G125" s="1"/>
      <c r="Q125" s="1"/>
      <c r="R125" s="1"/>
      <c r="S125" s="1"/>
      <c r="T125" s="1"/>
      <c r="U125" s="1"/>
      <c r="V125" s="1"/>
      <c r="W125" s="1"/>
    </row>
    <row r="126" spans="2:23" s="7" customFormat="1" ht="15" customHeight="1" x14ac:dyDescent="0.35">
      <c r="B126" s="1"/>
      <c r="C126" s="1"/>
      <c r="D126" s="1"/>
      <c r="E126" s="1"/>
      <c r="F126" s="1"/>
      <c r="G126" s="1"/>
      <c r="Q126" s="1"/>
      <c r="R126" s="1"/>
      <c r="S126" s="1"/>
      <c r="T126" s="1"/>
      <c r="U126" s="1"/>
      <c r="V126" s="1"/>
      <c r="W126" s="1"/>
    </row>
    <row r="127" spans="2:23" s="7" customFormat="1" ht="15.65" customHeight="1" x14ac:dyDescent="0.35">
      <c r="B127" s="1"/>
      <c r="C127" s="1"/>
      <c r="D127" s="1"/>
      <c r="E127" s="1"/>
      <c r="F127" s="1"/>
      <c r="G127" s="1"/>
      <c r="Q127" s="1"/>
      <c r="R127" s="1"/>
      <c r="S127" s="1"/>
      <c r="T127" s="1"/>
      <c r="U127" s="1"/>
      <c r="V127" s="1"/>
      <c r="W127" s="1"/>
    </row>
    <row r="128" spans="2:23" s="7" customFormat="1" ht="15.65" customHeight="1" x14ac:dyDescent="0.35">
      <c r="B128" s="1"/>
      <c r="C128" s="1"/>
      <c r="D128" s="1"/>
      <c r="E128" s="1"/>
      <c r="F128" s="1"/>
      <c r="G128" s="1"/>
      <c r="Q128" s="1"/>
      <c r="R128" s="1"/>
      <c r="S128" s="1"/>
      <c r="T128" s="1"/>
      <c r="U128" s="1"/>
      <c r="V128" s="1"/>
      <c r="W128" s="1"/>
    </row>
    <row r="130" spans="2:23" s="7" customFormat="1" x14ac:dyDescent="0.35">
      <c r="B130" s="1"/>
      <c r="C130" s="1"/>
      <c r="D130" s="1"/>
      <c r="E130" s="1"/>
      <c r="F130" s="1"/>
      <c r="G130" s="1"/>
      <c r="Q130" s="1"/>
      <c r="R130" s="1"/>
      <c r="S130" s="1"/>
      <c r="T130" s="1"/>
      <c r="U130" s="1"/>
      <c r="V130" s="1"/>
      <c r="W130" s="1"/>
    </row>
    <row r="131" spans="2:23" s="7" customFormat="1" ht="19" thickBot="1" x14ac:dyDescent="0.5">
      <c r="B131" s="41" t="s">
        <v>209</v>
      </c>
      <c r="C131" s="41"/>
      <c r="D131" s="1"/>
      <c r="E131" s="1"/>
      <c r="Q131" s="1"/>
      <c r="R131" s="1"/>
      <c r="S131" s="1"/>
      <c r="T131" s="1"/>
      <c r="U131" s="1"/>
      <c r="V131" s="1"/>
      <c r="W131" s="1"/>
    </row>
    <row r="132" spans="2:23" s="7" customFormat="1" ht="62.75" customHeight="1" thickBot="1" x14ac:dyDescent="0.4">
      <c r="B132" s="63" t="s">
        <v>28</v>
      </c>
      <c r="C132" s="338" t="s">
        <v>29</v>
      </c>
      <c r="D132" s="339"/>
      <c r="E132" s="340" t="s">
        <v>30</v>
      </c>
      <c r="F132" s="341"/>
      <c r="G132" s="342"/>
      <c r="H132" s="63" t="s">
        <v>210</v>
      </c>
      <c r="I132" s="63" t="s">
        <v>211</v>
      </c>
      <c r="J132" s="63" t="s">
        <v>67</v>
      </c>
      <c r="K132" s="63" t="s">
        <v>212</v>
      </c>
    </row>
    <row r="133" spans="2:23" s="7" customFormat="1" ht="16.5" thickBot="1" x14ac:dyDescent="0.4">
      <c r="B133" s="319">
        <v>1</v>
      </c>
      <c r="C133" s="322" t="s">
        <v>92</v>
      </c>
      <c r="D133" s="323"/>
      <c r="E133" s="100" t="s">
        <v>93</v>
      </c>
      <c r="F133" s="64"/>
      <c r="G133" s="101"/>
      <c r="H133" s="66" t="str">
        <f>AZ3</f>
        <v>---</v>
      </c>
      <c r="I133" s="66" t="str">
        <f>AX3</f>
        <v>---</v>
      </c>
      <c r="J133" s="66" t="str">
        <f>BB3</f>
        <v>---</v>
      </c>
      <c r="K133" s="66" t="str">
        <f>RIGHT(BC3,6)</f>
        <v>---</v>
      </c>
    </row>
    <row r="134" spans="2:23" s="7" customFormat="1" ht="15.65" customHeight="1" thickBot="1" x14ac:dyDescent="0.4">
      <c r="B134" s="320"/>
      <c r="C134" s="326"/>
      <c r="D134" s="327"/>
      <c r="E134" s="100" t="s">
        <v>213</v>
      </c>
      <c r="F134" s="64"/>
      <c r="G134" s="65"/>
      <c r="H134" s="66" t="str">
        <f>AZ4</f>
        <v>---</v>
      </c>
      <c r="I134" s="66" t="str">
        <f>AX4</f>
        <v>---</v>
      </c>
      <c r="J134" s="66" t="str">
        <f>BB4</f>
        <v>---</v>
      </c>
      <c r="K134" s="66" t="str">
        <f>RIGHT(BC4,6)</f>
        <v>---</v>
      </c>
    </row>
    <row r="135" spans="2:23" s="7" customFormat="1" ht="15.65" customHeight="1" thickBot="1" x14ac:dyDescent="0.4">
      <c r="B135" s="320"/>
      <c r="C135" s="322" t="s">
        <v>99</v>
      </c>
      <c r="D135" s="323"/>
      <c r="E135" s="100" t="s">
        <v>100</v>
      </c>
      <c r="F135" s="64"/>
      <c r="G135" s="65"/>
      <c r="H135" s="66" t="str">
        <f>AZ5</f>
        <v>---</v>
      </c>
      <c r="I135" s="66" t="str">
        <f>AX5</f>
        <v>---</v>
      </c>
      <c r="J135" s="66" t="str">
        <f>BB5</f>
        <v>---</v>
      </c>
      <c r="K135" s="66" t="str">
        <f>RIGHT(BC5,6)</f>
        <v>---</v>
      </c>
    </row>
    <row r="136" spans="2:23" s="7" customFormat="1" ht="15.65" customHeight="1" thickBot="1" x14ac:dyDescent="0.4">
      <c r="B136" s="320"/>
      <c r="C136" s="324"/>
      <c r="D136" s="325"/>
      <c r="E136" s="100" t="s">
        <v>103</v>
      </c>
      <c r="F136" s="64"/>
      <c r="G136" s="65"/>
      <c r="H136" s="66" t="str">
        <f>AZ6</f>
        <v>---</v>
      </c>
      <c r="I136" s="66" t="str">
        <f>AX6</f>
        <v>---</v>
      </c>
      <c r="J136" s="66" t="str">
        <f>BB6</f>
        <v>---</v>
      </c>
      <c r="K136" s="66" t="str">
        <f>RIGHT(BC6,6)</f>
        <v>---</v>
      </c>
    </row>
    <row r="137" spans="2:23" s="7" customFormat="1" ht="15.65" customHeight="1" thickBot="1" x14ac:dyDescent="0.4">
      <c r="B137" s="320"/>
      <c r="C137" s="324"/>
      <c r="D137" s="325"/>
      <c r="E137" s="100" t="s">
        <v>106</v>
      </c>
      <c r="F137" s="64"/>
      <c r="G137" s="65"/>
      <c r="H137" s="66" t="str">
        <f>AZ7</f>
        <v>---</v>
      </c>
      <c r="I137" s="66" t="str">
        <f>AX7</f>
        <v>---</v>
      </c>
      <c r="J137" s="66" t="str">
        <f>BB7</f>
        <v>---</v>
      </c>
      <c r="K137" s="66" t="str">
        <f>RIGHT(BC7,6)</f>
        <v>---</v>
      </c>
    </row>
    <row r="138" spans="2:23" s="7" customFormat="1" ht="15.65" customHeight="1" thickBot="1" x14ac:dyDescent="0.4">
      <c r="B138" s="321"/>
      <c r="C138" s="326"/>
      <c r="D138" s="327"/>
      <c r="E138" s="100" t="s">
        <v>108</v>
      </c>
      <c r="F138" s="64"/>
      <c r="G138" s="65"/>
      <c r="H138" s="66" t="str">
        <f>AZ8</f>
        <v>---</v>
      </c>
      <c r="I138" s="66" t="str">
        <f>AX8</f>
        <v>---</v>
      </c>
      <c r="J138" s="66" t="str">
        <f>BB8</f>
        <v>---</v>
      </c>
      <c r="K138" s="66" t="str">
        <f>RIGHT(BC8,6)</f>
        <v>---</v>
      </c>
    </row>
    <row r="139" spans="2:23" s="7" customFormat="1" ht="15.65" customHeight="1" thickBot="1" x14ac:dyDescent="0.4">
      <c r="B139" s="319">
        <v>2</v>
      </c>
      <c r="C139" s="322" t="s">
        <v>110</v>
      </c>
      <c r="D139" s="323"/>
      <c r="E139" s="100" t="s">
        <v>111</v>
      </c>
      <c r="F139" s="64"/>
      <c r="G139" s="65"/>
      <c r="H139" s="66" t="str">
        <f t="shared" ref="H139:H160" si="56">AZ12</f>
        <v>---</v>
      </c>
      <c r="I139" s="66" t="str">
        <f t="shared" ref="I139:I160" si="57">AX12</f>
        <v>---</v>
      </c>
      <c r="J139" s="66" t="str">
        <f t="shared" ref="J139:J160" si="58">BB12</f>
        <v>---</v>
      </c>
      <c r="K139" s="66" t="str">
        <f t="shared" ref="K139:K160" si="59">RIGHT(BC12,6)</f>
        <v>---</v>
      </c>
    </row>
    <row r="140" spans="2:23" s="7" customFormat="1" ht="15.65" customHeight="1" thickBot="1" x14ac:dyDescent="0.4">
      <c r="B140" s="320"/>
      <c r="C140" s="324"/>
      <c r="D140" s="325"/>
      <c r="E140" s="100" t="s">
        <v>113</v>
      </c>
      <c r="F140" s="64"/>
      <c r="G140" s="65"/>
      <c r="H140" s="66" t="str">
        <f t="shared" si="56"/>
        <v>---</v>
      </c>
      <c r="I140" s="66" t="str">
        <f t="shared" si="57"/>
        <v>---</v>
      </c>
      <c r="J140" s="66" t="str">
        <f t="shared" si="58"/>
        <v>---</v>
      </c>
      <c r="K140" s="66" t="str">
        <f t="shared" si="59"/>
        <v>---</v>
      </c>
    </row>
    <row r="141" spans="2:23" s="7" customFormat="1" ht="15.65" customHeight="1" thickBot="1" x14ac:dyDescent="0.4">
      <c r="B141" s="320"/>
      <c r="C141" s="326"/>
      <c r="D141" s="327"/>
      <c r="E141" s="100" t="s">
        <v>115</v>
      </c>
      <c r="F141" s="64"/>
      <c r="G141" s="65"/>
      <c r="H141" s="66" t="str">
        <f t="shared" si="56"/>
        <v>---</v>
      </c>
      <c r="I141" s="66" t="str">
        <f t="shared" si="57"/>
        <v>---</v>
      </c>
      <c r="J141" s="66" t="str">
        <f t="shared" si="58"/>
        <v>---</v>
      </c>
      <c r="K141" s="66" t="str">
        <f t="shared" si="59"/>
        <v>---</v>
      </c>
    </row>
    <row r="142" spans="2:23" s="7" customFormat="1" ht="15.65" customHeight="1" thickBot="1" x14ac:dyDescent="0.4">
      <c r="B142" s="320"/>
      <c r="C142" s="322" t="s">
        <v>117</v>
      </c>
      <c r="D142" s="323"/>
      <c r="E142" s="100" t="s">
        <v>118</v>
      </c>
      <c r="F142" s="64"/>
      <c r="G142" s="65"/>
      <c r="H142" s="66" t="str">
        <f t="shared" si="56"/>
        <v>---</v>
      </c>
      <c r="I142" s="66" t="str">
        <f t="shared" si="57"/>
        <v>---</v>
      </c>
      <c r="J142" s="66" t="str">
        <f t="shared" si="58"/>
        <v>---</v>
      </c>
      <c r="K142" s="66" t="str">
        <f t="shared" si="59"/>
        <v>---</v>
      </c>
    </row>
    <row r="143" spans="2:23" s="7" customFormat="1" ht="15.65" customHeight="1" thickBot="1" x14ac:dyDescent="0.4">
      <c r="B143" s="320"/>
      <c r="C143" s="324"/>
      <c r="D143" s="325"/>
      <c r="E143" s="100" t="s">
        <v>120</v>
      </c>
      <c r="F143" s="64"/>
      <c r="G143" s="65"/>
      <c r="H143" s="66" t="str">
        <f t="shared" si="56"/>
        <v>---</v>
      </c>
      <c r="I143" s="66" t="str">
        <f t="shared" si="57"/>
        <v>---</v>
      </c>
      <c r="J143" s="66" t="str">
        <f t="shared" si="58"/>
        <v>---</v>
      </c>
      <c r="K143" s="66" t="str">
        <f t="shared" si="59"/>
        <v>---</v>
      </c>
    </row>
    <row r="144" spans="2:23" s="7" customFormat="1" ht="15.65" customHeight="1" thickBot="1" x14ac:dyDescent="0.4">
      <c r="B144" s="320"/>
      <c r="C144" s="326"/>
      <c r="D144" s="327"/>
      <c r="E144" s="100" t="s">
        <v>122</v>
      </c>
      <c r="F144" s="64"/>
      <c r="G144" s="65"/>
      <c r="H144" s="66" t="str">
        <f t="shared" si="56"/>
        <v>---</v>
      </c>
      <c r="I144" s="66" t="str">
        <f t="shared" si="57"/>
        <v>---</v>
      </c>
      <c r="J144" s="66" t="str">
        <f t="shared" si="58"/>
        <v>---</v>
      </c>
      <c r="K144" s="66" t="str">
        <f t="shared" si="59"/>
        <v>---</v>
      </c>
    </row>
    <row r="145" spans="2:11" s="7" customFormat="1" ht="15.65" customHeight="1" thickBot="1" x14ac:dyDescent="0.4">
      <c r="B145" s="320"/>
      <c r="C145" s="322" t="s">
        <v>124</v>
      </c>
      <c r="D145" s="323"/>
      <c r="E145" s="100" t="s">
        <v>125</v>
      </c>
      <c r="F145" s="64"/>
      <c r="G145" s="65"/>
      <c r="H145" s="66" t="str">
        <f t="shared" si="56"/>
        <v>---</v>
      </c>
      <c r="I145" s="66" t="str">
        <f t="shared" si="57"/>
        <v>---</v>
      </c>
      <c r="J145" s="66" t="str">
        <f t="shared" si="58"/>
        <v>---</v>
      </c>
      <c r="K145" s="66" t="str">
        <f t="shared" si="59"/>
        <v>---</v>
      </c>
    </row>
    <row r="146" spans="2:11" s="7" customFormat="1" ht="16.5" thickBot="1" x14ac:dyDescent="0.4">
      <c r="B146" s="320"/>
      <c r="C146" s="324"/>
      <c r="D146" s="325"/>
      <c r="E146" s="100" t="s">
        <v>127</v>
      </c>
      <c r="F146" s="64"/>
      <c r="G146" s="65"/>
      <c r="H146" s="66" t="str">
        <f t="shared" si="56"/>
        <v>---</v>
      </c>
      <c r="I146" s="66" t="str">
        <f t="shared" si="57"/>
        <v>---</v>
      </c>
      <c r="J146" s="66" t="str">
        <f t="shared" si="58"/>
        <v>---</v>
      </c>
      <c r="K146" s="66" t="str">
        <f t="shared" si="59"/>
        <v>---</v>
      </c>
    </row>
    <row r="147" spans="2:11" s="7" customFormat="1" ht="15.65" customHeight="1" thickBot="1" x14ac:dyDescent="0.4">
      <c r="B147" s="320"/>
      <c r="C147" s="326"/>
      <c r="D147" s="327"/>
      <c r="E147" s="100" t="s">
        <v>129</v>
      </c>
      <c r="F147" s="64"/>
      <c r="G147" s="65"/>
      <c r="H147" s="66" t="str">
        <f t="shared" si="56"/>
        <v>---</v>
      </c>
      <c r="I147" s="66" t="str">
        <f t="shared" si="57"/>
        <v>---</v>
      </c>
      <c r="J147" s="66" t="str">
        <f t="shared" si="58"/>
        <v>---</v>
      </c>
      <c r="K147" s="66" t="str">
        <f t="shared" si="59"/>
        <v>---</v>
      </c>
    </row>
    <row r="148" spans="2:11" s="7" customFormat="1" ht="15.65" customHeight="1" thickBot="1" x14ac:dyDescent="0.4">
      <c r="B148" s="320"/>
      <c r="C148" s="322" t="s">
        <v>131</v>
      </c>
      <c r="D148" s="323"/>
      <c r="E148" s="100" t="s">
        <v>132</v>
      </c>
      <c r="F148" s="64"/>
      <c r="G148" s="65"/>
      <c r="H148" s="66" t="str">
        <f t="shared" si="56"/>
        <v>---</v>
      </c>
      <c r="I148" s="66" t="str">
        <f t="shared" si="57"/>
        <v>---</v>
      </c>
      <c r="J148" s="66" t="str">
        <f t="shared" si="58"/>
        <v>---</v>
      </c>
      <c r="K148" s="66" t="str">
        <f t="shared" si="59"/>
        <v>---</v>
      </c>
    </row>
    <row r="149" spans="2:11" s="7" customFormat="1" ht="15.65" customHeight="1" thickBot="1" x14ac:dyDescent="0.4">
      <c r="B149" s="320"/>
      <c r="C149" s="324"/>
      <c r="D149" s="325"/>
      <c r="E149" s="100" t="s">
        <v>134</v>
      </c>
      <c r="F149" s="64"/>
      <c r="G149" s="65"/>
      <c r="H149" s="66" t="str">
        <f t="shared" si="56"/>
        <v>---</v>
      </c>
      <c r="I149" s="66" t="str">
        <f t="shared" si="57"/>
        <v>---</v>
      </c>
      <c r="J149" s="66" t="str">
        <f t="shared" si="58"/>
        <v>---</v>
      </c>
      <c r="K149" s="66" t="str">
        <f t="shared" si="59"/>
        <v>---</v>
      </c>
    </row>
    <row r="150" spans="2:11" s="7" customFormat="1" ht="15.65" customHeight="1" thickBot="1" x14ac:dyDescent="0.4">
      <c r="B150" s="320"/>
      <c r="C150" s="326"/>
      <c r="D150" s="327"/>
      <c r="E150" s="100" t="s">
        <v>136</v>
      </c>
      <c r="F150" s="64"/>
      <c r="G150" s="65"/>
      <c r="H150" s="66" t="str">
        <f t="shared" si="56"/>
        <v>---</v>
      </c>
      <c r="I150" s="66" t="str">
        <f t="shared" si="57"/>
        <v>---</v>
      </c>
      <c r="J150" s="66" t="str">
        <f t="shared" si="58"/>
        <v>---</v>
      </c>
      <c r="K150" s="66" t="str">
        <f t="shared" si="59"/>
        <v>---</v>
      </c>
    </row>
    <row r="151" spans="2:11" s="7" customFormat="1" ht="15.65" customHeight="1" thickBot="1" x14ac:dyDescent="0.4">
      <c r="B151" s="320"/>
      <c r="C151" s="322" t="s">
        <v>138</v>
      </c>
      <c r="D151" s="323"/>
      <c r="E151" s="100" t="s">
        <v>139</v>
      </c>
      <c r="F151" s="64"/>
      <c r="G151" s="65"/>
      <c r="H151" s="66" t="str">
        <f t="shared" si="56"/>
        <v>---</v>
      </c>
      <c r="I151" s="66" t="str">
        <f t="shared" si="57"/>
        <v>---</v>
      </c>
      <c r="J151" s="66" t="str">
        <f t="shared" si="58"/>
        <v>---</v>
      </c>
      <c r="K151" s="66" t="str">
        <f t="shared" si="59"/>
        <v>---</v>
      </c>
    </row>
    <row r="152" spans="2:11" s="7" customFormat="1" ht="15.65" customHeight="1" thickBot="1" x14ac:dyDescent="0.4">
      <c r="B152" s="320"/>
      <c r="C152" s="324"/>
      <c r="D152" s="325"/>
      <c r="E152" s="100" t="s">
        <v>141</v>
      </c>
      <c r="F152" s="64"/>
      <c r="G152" s="65"/>
      <c r="H152" s="66" t="str">
        <f t="shared" si="56"/>
        <v>---</v>
      </c>
      <c r="I152" s="66" t="str">
        <f t="shared" si="57"/>
        <v>---</v>
      </c>
      <c r="J152" s="66" t="str">
        <f t="shared" si="58"/>
        <v>---</v>
      </c>
      <c r="K152" s="66" t="str">
        <f t="shared" si="59"/>
        <v>---</v>
      </c>
    </row>
    <row r="153" spans="2:11" s="7" customFormat="1" ht="15.65" customHeight="1" thickBot="1" x14ac:dyDescent="0.4">
      <c r="B153" s="321"/>
      <c r="C153" s="326"/>
      <c r="D153" s="327"/>
      <c r="E153" s="100" t="s">
        <v>143</v>
      </c>
      <c r="F153" s="64"/>
      <c r="G153" s="65"/>
      <c r="H153" s="66" t="str">
        <f t="shared" si="56"/>
        <v>---</v>
      </c>
      <c r="I153" s="66" t="str">
        <f t="shared" si="57"/>
        <v>---</v>
      </c>
      <c r="J153" s="66" t="str">
        <f t="shared" si="58"/>
        <v>---</v>
      </c>
      <c r="K153" s="66" t="str">
        <f t="shared" si="59"/>
        <v>---</v>
      </c>
    </row>
    <row r="154" spans="2:11" s="7" customFormat="1" ht="15.65" customHeight="1" thickBot="1" x14ac:dyDescent="0.4">
      <c r="B154" s="319">
        <v>3</v>
      </c>
      <c r="C154" s="322" t="s">
        <v>145</v>
      </c>
      <c r="D154" s="323"/>
      <c r="E154" s="100" t="s">
        <v>146</v>
      </c>
      <c r="F154" s="64"/>
      <c r="G154" s="65"/>
      <c r="H154" s="66" t="str">
        <f t="shared" si="56"/>
        <v>---</v>
      </c>
      <c r="I154" s="66" t="str">
        <f t="shared" si="57"/>
        <v>---</v>
      </c>
      <c r="J154" s="66" t="str">
        <f t="shared" si="58"/>
        <v>---</v>
      </c>
      <c r="K154" s="66" t="str">
        <f t="shared" si="59"/>
        <v>---</v>
      </c>
    </row>
    <row r="155" spans="2:11" s="7" customFormat="1" ht="15.65" customHeight="1" thickBot="1" x14ac:dyDescent="0.4">
      <c r="B155" s="320"/>
      <c r="C155" s="324"/>
      <c r="D155" s="325"/>
      <c r="E155" s="100" t="s">
        <v>148</v>
      </c>
      <c r="F155" s="64"/>
      <c r="G155" s="65"/>
      <c r="H155" s="66" t="str">
        <f t="shared" si="56"/>
        <v>---</v>
      </c>
      <c r="I155" s="66" t="str">
        <f t="shared" si="57"/>
        <v>---</v>
      </c>
      <c r="J155" s="66" t="str">
        <f t="shared" si="58"/>
        <v>---</v>
      </c>
      <c r="K155" s="66" t="str">
        <f t="shared" si="59"/>
        <v>---</v>
      </c>
    </row>
    <row r="156" spans="2:11" s="7" customFormat="1" ht="15.65" customHeight="1" thickBot="1" x14ac:dyDescent="0.4">
      <c r="B156" s="320"/>
      <c r="C156" s="326"/>
      <c r="D156" s="327"/>
      <c r="E156" s="100" t="s">
        <v>150</v>
      </c>
      <c r="F156" s="64"/>
      <c r="G156" s="65"/>
      <c r="H156" s="66" t="str">
        <f t="shared" si="56"/>
        <v>---</v>
      </c>
      <c r="I156" s="66" t="str">
        <f t="shared" si="57"/>
        <v>---</v>
      </c>
      <c r="J156" s="66" t="str">
        <f t="shared" si="58"/>
        <v>---</v>
      </c>
      <c r="K156" s="66" t="str">
        <f t="shared" si="59"/>
        <v>---</v>
      </c>
    </row>
    <row r="157" spans="2:11" s="7" customFormat="1" ht="15.65" customHeight="1" thickBot="1" x14ac:dyDescent="0.4">
      <c r="B157" s="320"/>
      <c r="C157" s="328" t="s">
        <v>152</v>
      </c>
      <c r="D157" s="329"/>
      <c r="E157" s="100" t="s">
        <v>153</v>
      </c>
      <c r="F157" s="64"/>
      <c r="G157" s="65"/>
      <c r="H157" s="66" t="str">
        <f t="shared" si="56"/>
        <v>---</v>
      </c>
      <c r="I157" s="66" t="str">
        <f t="shared" si="57"/>
        <v>---</v>
      </c>
      <c r="J157" s="66" t="str">
        <f t="shared" si="58"/>
        <v>---</v>
      </c>
      <c r="K157" s="66" t="str">
        <f t="shared" si="59"/>
        <v>---</v>
      </c>
    </row>
    <row r="158" spans="2:11" s="7" customFormat="1" ht="15.65" customHeight="1" thickBot="1" x14ac:dyDescent="0.4">
      <c r="B158" s="320"/>
      <c r="C158" s="330"/>
      <c r="D158" s="331"/>
      <c r="E158" s="100" t="s">
        <v>155</v>
      </c>
      <c r="F158" s="64"/>
      <c r="G158" s="65"/>
      <c r="H158" s="66" t="str">
        <f t="shared" si="56"/>
        <v>---</v>
      </c>
      <c r="I158" s="66" t="str">
        <f t="shared" si="57"/>
        <v>---</v>
      </c>
      <c r="J158" s="66" t="str">
        <f t="shared" si="58"/>
        <v>---</v>
      </c>
      <c r="K158" s="66" t="str">
        <f t="shared" si="59"/>
        <v>---</v>
      </c>
    </row>
    <row r="159" spans="2:11" s="7" customFormat="1" ht="15.65" customHeight="1" thickBot="1" x14ac:dyDescent="0.4">
      <c r="B159" s="320"/>
      <c r="C159" s="330"/>
      <c r="D159" s="331"/>
      <c r="E159" s="100" t="s">
        <v>157</v>
      </c>
      <c r="F159" s="64"/>
      <c r="G159" s="65"/>
      <c r="H159" s="66" t="str">
        <f t="shared" si="56"/>
        <v>---</v>
      </c>
      <c r="I159" s="66" t="str">
        <f t="shared" si="57"/>
        <v>---</v>
      </c>
      <c r="J159" s="66" t="str">
        <f t="shared" si="58"/>
        <v>---</v>
      </c>
      <c r="K159" s="66" t="str">
        <f t="shared" si="59"/>
        <v>---</v>
      </c>
    </row>
    <row r="160" spans="2:11" s="7" customFormat="1" ht="15.65" customHeight="1" thickBot="1" x14ac:dyDescent="0.4">
      <c r="B160" s="321"/>
      <c r="C160" s="332"/>
      <c r="D160" s="333"/>
      <c r="E160" s="100" t="s">
        <v>159</v>
      </c>
      <c r="F160" s="64"/>
      <c r="G160" s="67"/>
      <c r="H160" s="66" t="str">
        <f t="shared" si="56"/>
        <v>---</v>
      </c>
      <c r="I160" s="66" t="str">
        <f t="shared" si="57"/>
        <v>---</v>
      </c>
      <c r="J160" s="66" t="str">
        <f t="shared" si="58"/>
        <v>---</v>
      </c>
      <c r="K160" s="66" t="str">
        <f t="shared" si="59"/>
        <v>---</v>
      </c>
    </row>
    <row r="161" spans="2:11" s="7" customFormat="1" ht="16.5" thickBot="1" x14ac:dyDescent="0.4">
      <c r="B161" s="100" t="s">
        <v>161</v>
      </c>
      <c r="C161" s="105"/>
      <c r="D161" s="105"/>
      <c r="E161" s="105"/>
      <c r="F161" s="68"/>
      <c r="G161" s="65"/>
      <c r="H161" s="69">
        <f>AX47</f>
        <v>0</v>
      </c>
      <c r="I161" s="69">
        <f>AX41</f>
        <v>0</v>
      </c>
    </row>
    <row r="162" spans="2:11" s="7" customFormat="1" ht="16.5" thickBot="1" x14ac:dyDescent="0.4">
      <c r="B162" s="100" t="s">
        <v>163</v>
      </c>
      <c r="C162" s="105"/>
      <c r="D162" s="105"/>
      <c r="E162" s="105"/>
      <c r="F162" s="68"/>
      <c r="G162" s="65"/>
      <c r="H162" s="69">
        <f>AY47</f>
        <v>0</v>
      </c>
      <c r="I162" s="69">
        <f>AY41</f>
        <v>0</v>
      </c>
    </row>
    <row r="163" spans="2:11" s="7" customFormat="1" ht="16.5" thickBot="1" x14ac:dyDescent="0.4">
      <c r="B163" s="100" t="s">
        <v>165</v>
      </c>
      <c r="C163" s="105"/>
      <c r="D163" s="105"/>
      <c r="E163" s="105"/>
      <c r="F163" s="68"/>
      <c r="G163" s="65"/>
      <c r="H163" s="69">
        <f>AZ47</f>
        <v>0</v>
      </c>
      <c r="I163" s="69">
        <f>AZ41</f>
        <v>0</v>
      </c>
    </row>
    <row r="164" spans="2:11" s="7" customFormat="1" ht="16.5" thickBot="1" x14ac:dyDescent="0.45">
      <c r="B164" s="70"/>
      <c r="C164" s="102"/>
      <c r="D164" s="103" t="s">
        <v>167</v>
      </c>
      <c r="E164" s="104"/>
      <c r="F164" s="71"/>
      <c r="G164" s="72"/>
      <c r="H164" s="73" t="str">
        <f>BA48</f>
        <v/>
      </c>
      <c r="I164" s="73" t="str">
        <f>BA42</f>
        <v/>
      </c>
    </row>
    <row r="165" spans="2:11" s="7" customFormat="1" x14ac:dyDescent="0.35">
      <c r="B165" s="1"/>
      <c r="C165" s="1"/>
      <c r="D165" s="1"/>
      <c r="E165" s="1"/>
      <c r="F165" s="1"/>
      <c r="G165" s="1"/>
    </row>
    <row r="166" spans="2:11" s="7" customFormat="1" ht="13.25" customHeight="1" x14ac:dyDescent="0.35">
      <c r="B166" s="310" t="s">
        <v>214</v>
      </c>
      <c r="C166" s="311"/>
      <c r="D166" s="311"/>
      <c r="E166" s="311"/>
      <c r="F166" s="311"/>
      <c r="G166" s="311"/>
      <c r="H166" s="311"/>
      <c r="I166" s="311"/>
      <c r="J166" s="311"/>
      <c r="K166" s="312"/>
    </row>
    <row r="167" spans="2:11" s="7" customFormat="1" x14ac:dyDescent="0.35">
      <c r="B167" s="313"/>
      <c r="C167" s="314"/>
      <c r="D167" s="314"/>
      <c r="E167" s="314"/>
      <c r="F167" s="314"/>
      <c r="G167" s="314"/>
      <c r="H167" s="314"/>
      <c r="I167" s="314"/>
      <c r="J167" s="314"/>
      <c r="K167" s="315"/>
    </row>
    <row r="168" spans="2:11" s="7" customFormat="1" x14ac:dyDescent="0.35">
      <c r="B168" s="313"/>
      <c r="C168" s="314"/>
      <c r="D168" s="314"/>
      <c r="E168" s="314"/>
      <c r="F168" s="314"/>
      <c r="G168" s="314"/>
      <c r="H168" s="314"/>
      <c r="I168" s="314"/>
      <c r="J168" s="314"/>
      <c r="K168" s="315"/>
    </row>
    <row r="169" spans="2:11" s="7" customFormat="1" x14ac:dyDescent="0.35">
      <c r="B169" s="313"/>
      <c r="C169" s="314"/>
      <c r="D169" s="314"/>
      <c r="E169" s="314"/>
      <c r="F169" s="314"/>
      <c r="G169" s="314"/>
      <c r="H169" s="314"/>
      <c r="I169" s="314"/>
      <c r="J169" s="314"/>
      <c r="K169" s="315"/>
    </row>
    <row r="170" spans="2:11" s="7" customFormat="1" x14ac:dyDescent="0.35">
      <c r="B170" s="313"/>
      <c r="C170" s="314"/>
      <c r="D170" s="314"/>
      <c r="E170" s="314"/>
      <c r="F170" s="314"/>
      <c r="G170" s="314"/>
      <c r="H170" s="314"/>
      <c r="I170" s="314"/>
      <c r="J170" s="314"/>
      <c r="K170" s="315"/>
    </row>
    <row r="171" spans="2:11" s="7" customFormat="1" x14ac:dyDescent="0.35">
      <c r="B171" s="313"/>
      <c r="C171" s="314"/>
      <c r="D171" s="314"/>
      <c r="E171" s="314"/>
      <c r="F171" s="314"/>
      <c r="G171" s="314"/>
      <c r="H171" s="314"/>
      <c r="I171" s="314"/>
      <c r="J171" s="314"/>
      <c r="K171" s="315"/>
    </row>
    <row r="172" spans="2:11" s="7" customFormat="1" x14ac:dyDescent="0.35">
      <c r="B172" s="313"/>
      <c r="C172" s="314"/>
      <c r="D172" s="314"/>
      <c r="E172" s="314"/>
      <c r="F172" s="314"/>
      <c r="G172" s="314"/>
      <c r="H172" s="314"/>
      <c r="I172" s="314"/>
      <c r="J172" s="314"/>
      <c r="K172" s="315"/>
    </row>
    <row r="173" spans="2:11" s="7" customFormat="1" x14ac:dyDescent="0.35">
      <c r="B173" s="313"/>
      <c r="C173" s="314"/>
      <c r="D173" s="314"/>
      <c r="E173" s="314"/>
      <c r="F173" s="314"/>
      <c r="G173" s="314"/>
      <c r="H173" s="314"/>
      <c r="I173" s="314"/>
      <c r="J173" s="314"/>
      <c r="K173" s="315"/>
    </row>
    <row r="174" spans="2:11" s="7" customFormat="1" x14ac:dyDescent="0.35">
      <c r="B174" s="313"/>
      <c r="C174" s="314"/>
      <c r="D174" s="314"/>
      <c r="E174" s="314"/>
      <c r="F174" s="314"/>
      <c r="G174" s="314"/>
      <c r="H174" s="314"/>
      <c r="I174" s="314"/>
      <c r="J174" s="314"/>
      <c r="K174" s="315"/>
    </row>
    <row r="175" spans="2:11" s="7" customFormat="1" x14ac:dyDescent="0.35">
      <c r="B175" s="313"/>
      <c r="C175" s="314"/>
      <c r="D175" s="314"/>
      <c r="E175" s="314"/>
      <c r="F175" s="314"/>
      <c r="G175" s="314"/>
      <c r="H175" s="314"/>
      <c r="I175" s="314"/>
      <c r="J175" s="314"/>
      <c r="K175" s="315"/>
    </row>
    <row r="176" spans="2:11" s="7" customFormat="1" x14ac:dyDescent="0.35">
      <c r="B176" s="313"/>
      <c r="C176" s="314"/>
      <c r="D176" s="314"/>
      <c r="E176" s="314"/>
      <c r="F176" s="314"/>
      <c r="G176" s="314"/>
      <c r="H176" s="314"/>
      <c r="I176" s="314"/>
      <c r="J176" s="314"/>
      <c r="K176" s="315"/>
    </row>
    <row r="177" spans="2:11" s="7" customFormat="1" x14ac:dyDescent="0.35">
      <c r="B177" s="313"/>
      <c r="C177" s="314"/>
      <c r="D177" s="314"/>
      <c r="E177" s="314"/>
      <c r="F177" s="314"/>
      <c r="G177" s="314"/>
      <c r="H177" s="314"/>
      <c r="I177" s="314"/>
      <c r="J177" s="314"/>
      <c r="K177" s="315"/>
    </row>
    <row r="178" spans="2:11" s="7" customFormat="1" x14ac:dyDescent="0.35">
      <c r="B178" s="313"/>
      <c r="C178" s="314"/>
      <c r="D178" s="314"/>
      <c r="E178" s="314"/>
      <c r="F178" s="314"/>
      <c r="G178" s="314"/>
      <c r="H178" s="314"/>
      <c r="I178" s="314"/>
      <c r="J178" s="314"/>
      <c r="K178" s="315"/>
    </row>
    <row r="179" spans="2:11" s="7" customFormat="1" x14ac:dyDescent="0.35">
      <c r="B179" s="313"/>
      <c r="C179" s="314"/>
      <c r="D179" s="314"/>
      <c r="E179" s="314"/>
      <c r="F179" s="314"/>
      <c r="G179" s="314"/>
      <c r="H179" s="314"/>
      <c r="I179" s="314"/>
      <c r="J179" s="314"/>
      <c r="K179" s="315"/>
    </row>
    <row r="180" spans="2:11" s="7" customFormat="1" x14ac:dyDescent="0.35">
      <c r="B180" s="316"/>
      <c r="C180" s="317"/>
      <c r="D180" s="317"/>
      <c r="E180" s="317"/>
      <c r="F180" s="317"/>
      <c r="G180" s="317"/>
      <c r="H180" s="317"/>
      <c r="I180" s="317"/>
      <c r="J180" s="317"/>
      <c r="K180" s="318"/>
    </row>
  </sheetData>
  <protectedRanges>
    <protectedRange sqref="AR135:AT162 BL59:BV80 BR100:BR129 AD3:AH33 BV3:CE33" name="Expected"/>
    <protectedRange sqref="X3:AC33 H3:R33" name="Year5Range"/>
  </protectedRanges>
  <mergeCells count="79">
    <mergeCell ref="C27:D29"/>
    <mergeCell ref="C30:D33"/>
    <mergeCell ref="B3:B11"/>
    <mergeCell ref="B12:B26"/>
    <mergeCell ref="B27:B33"/>
    <mergeCell ref="C132:D132"/>
    <mergeCell ref="E132:G132"/>
    <mergeCell ref="B57:K57"/>
    <mergeCell ref="B58:D58"/>
    <mergeCell ref="E58:H58"/>
    <mergeCell ref="I58:K58"/>
    <mergeCell ref="B59:D59"/>
    <mergeCell ref="E59:H59"/>
    <mergeCell ref="I59:K59"/>
    <mergeCell ref="C21:D23"/>
    <mergeCell ref="B166:K180"/>
    <mergeCell ref="B139:B153"/>
    <mergeCell ref="C139:D141"/>
    <mergeCell ref="C142:D144"/>
    <mergeCell ref="C145:D147"/>
    <mergeCell ref="C148:D150"/>
    <mergeCell ref="C151:D153"/>
    <mergeCell ref="B154:B160"/>
    <mergeCell ref="C154:D156"/>
    <mergeCell ref="C157:D160"/>
    <mergeCell ref="B133:B138"/>
    <mergeCell ref="C133:D134"/>
    <mergeCell ref="C135:D138"/>
    <mergeCell ref="B37:F37"/>
    <mergeCell ref="B55:C56"/>
    <mergeCell ref="C2:D2"/>
    <mergeCell ref="E2:G2"/>
    <mergeCell ref="B34:G34"/>
    <mergeCell ref="B35:G35"/>
    <mergeCell ref="B36:G36"/>
    <mergeCell ref="C24:D26"/>
    <mergeCell ref="C3:D4"/>
    <mergeCell ref="C5:D8"/>
    <mergeCell ref="C9:D11"/>
    <mergeCell ref="C12:D14"/>
    <mergeCell ref="C15:D17"/>
    <mergeCell ref="C18:D20"/>
    <mergeCell ref="C45:F45"/>
    <mergeCell ref="G45:J45"/>
    <mergeCell ref="K45:M45"/>
    <mergeCell ref="C46:F46"/>
    <mergeCell ref="G46:J46"/>
    <mergeCell ref="K46:M46"/>
    <mergeCell ref="C47:F47"/>
    <mergeCell ref="G47:J47"/>
    <mergeCell ref="K47:M47"/>
    <mergeCell ref="C48:F48"/>
    <mergeCell ref="G48:J48"/>
    <mergeCell ref="K48:M48"/>
    <mergeCell ref="C49:F49"/>
    <mergeCell ref="G49:J49"/>
    <mergeCell ref="K49:M49"/>
    <mergeCell ref="C50:F50"/>
    <mergeCell ref="G50:J50"/>
    <mergeCell ref="K50:M50"/>
    <mergeCell ref="C53:F53"/>
    <mergeCell ref="G53:J53"/>
    <mergeCell ref="K53:M53"/>
    <mergeCell ref="C51:F51"/>
    <mergeCell ref="G51:J51"/>
    <mergeCell ref="K51:M51"/>
    <mergeCell ref="C52:F52"/>
    <mergeCell ref="G52:J52"/>
    <mergeCell ref="K52:M52"/>
    <mergeCell ref="B38:G38"/>
    <mergeCell ref="C44:F44"/>
    <mergeCell ref="G44:J44"/>
    <mergeCell ref="K44:M44"/>
    <mergeCell ref="C43:F43"/>
    <mergeCell ref="G43:J43"/>
    <mergeCell ref="K43:M43"/>
    <mergeCell ref="B39:G39"/>
    <mergeCell ref="B40:G40"/>
    <mergeCell ref="B41:G41"/>
  </mergeCells>
  <conditionalFormatting sqref="D65:D67 F65:F67 H65:H67 J65:J67">
    <cfRule type="containsErrors" dxfId="160" priority="66">
      <formula>ISERROR(D65)</formula>
    </cfRule>
  </conditionalFormatting>
  <conditionalFormatting sqref="H133:H164">
    <cfRule type="containsText" dxfId="159" priority="35" operator="containsText" text="80">
      <formula>NOT(ISERROR(SEARCH("80",H133)))</formula>
    </cfRule>
    <cfRule type="containsText" dxfId="158" priority="36" operator="containsText" text="60-79">
      <formula>NOT(ISERROR(SEARCH("60-79",H133)))</formula>
    </cfRule>
    <cfRule type="containsText" dxfId="157" priority="37" operator="containsText" text="&lt;60">
      <formula>NOT(ISERROR(SEARCH("&lt;60",H133)))</formula>
    </cfRule>
  </conditionalFormatting>
  <conditionalFormatting sqref="H133:I160">
    <cfRule type="containsText" dxfId="156" priority="34" operator="containsText" text="error">
      <formula>NOT(ISERROR(SEARCH("error",H133)))</formula>
    </cfRule>
  </conditionalFormatting>
  <conditionalFormatting sqref="H3:R33">
    <cfRule type="containsText" dxfId="155" priority="16" operator="containsText" text="*80">
      <formula>NOT(ISERROR(SEARCH("*80",H3)))</formula>
    </cfRule>
    <cfRule type="containsText" dxfId="154" priority="17" operator="containsText" text="60-79">
      <formula>NOT(ISERROR(SEARCH("60-79",H3)))</formula>
    </cfRule>
    <cfRule type="containsText" dxfId="153" priority="18" operator="containsText" text="&lt;60">
      <formula>NOT(ISERROR(SEARCH("&lt;60",H3)))</formula>
    </cfRule>
  </conditionalFormatting>
  <conditionalFormatting sqref="I133:K160">
    <cfRule type="containsText" dxfId="152" priority="39" operator="containsText" text="80">
      <formula>NOT(ISERROR(SEARCH("80",I133)))</formula>
    </cfRule>
    <cfRule type="containsText" dxfId="151" priority="40" operator="containsText" text="60-79">
      <formula>NOT(ISERROR(SEARCH("60-79",I133)))</formula>
    </cfRule>
    <cfRule type="containsText" dxfId="150" priority="41" operator="containsText" text="&lt;60">
      <formula>NOT(ISERROR(SEARCH("&lt;60",I133)))</formula>
    </cfRule>
  </conditionalFormatting>
  <conditionalFormatting sqref="Y3:AH33">
    <cfRule type="containsText" dxfId="149" priority="1" operator="containsText" text="*80">
      <formula>NOT(ISERROR(SEARCH("*80",Y3)))</formula>
    </cfRule>
    <cfRule type="containsText" dxfId="148" priority="2" operator="containsText" text="60-79">
      <formula>NOT(ISERROR(SEARCH("60-79",Y3)))</formula>
    </cfRule>
    <cfRule type="containsText" dxfId="147" priority="3" operator="containsText" text="&lt;60">
      <formula>NOT(ISERROR(SEARCH("&lt;60",Y3)))</formula>
    </cfRule>
  </conditionalFormatting>
  <conditionalFormatting sqref="AK3:AT33 AV3:AV33">
    <cfRule type="containsText" dxfId="146" priority="63" operator="containsText" text="*80">
      <formula>NOT(ISERROR(SEARCH("*80",AK3)))</formula>
    </cfRule>
    <cfRule type="containsText" dxfId="145" priority="64" operator="containsText" text="60-79">
      <formula>NOT(ISERROR(SEARCH("60-79",AK3)))</formula>
    </cfRule>
    <cfRule type="containsText" dxfId="144" priority="65" operator="containsText" text="&lt;60">
      <formula>NOT(ISERROR(SEARCH("&lt;60",AK3)))</formula>
    </cfRule>
  </conditionalFormatting>
  <dataValidations count="3">
    <dataValidation allowBlank="1" showInputMessage="1" showErrorMessage="1" errorTitle="Error in entry" error="Please use list items only." sqref="AU135:BE162 AK3:AT36 BL59:BV80 BJ57:BT57 BJ34:BT37 BV34:CE37" xr:uid="{C261CB3F-8D0D-4743-AB7B-CC449AB9B919}"/>
    <dataValidation type="list" allowBlank="1" showInputMessage="1" showErrorMessage="1" errorTitle="Error in entry" error="Please use list items only." sqref="Y3:AH33 H3:R33" xr:uid="{A3F18FE8-F8E0-4EB0-A8FA-4464AFE2F915}">
      <formula1>ValidDepts</formula1>
    </dataValidation>
    <dataValidation type="list" allowBlank="1" showInputMessage="1" showErrorMessage="1" sqref="I40:R40" xr:uid="{2CDE6E07-55BC-424C-81AC-CA68840F5C43}">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0"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BD08-21CA-44D2-B31B-A76CBF01B53B}">
  <sheetPr>
    <pageSetUpPr fitToPage="1"/>
  </sheetPr>
  <dimension ref="A1:DW180"/>
  <sheetViews>
    <sheetView showGridLines="0" zoomScale="70" zoomScaleNormal="70" zoomScaleSheetLayoutView="80" zoomScalePageLayoutView="25" workbookViewId="0"/>
  </sheetViews>
  <sheetFormatPr defaultColWidth="0" defaultRowHeight="13.5" x14ac:dyDescent="0.35"/>
  <cols>
    <col min="1" max="1" width="1.36328125" style="384" customWidth="1"/>
    <col min="2" max="7" width="10.6328125" style="384" customWidth="1"/>
    <col min="8" max="13" width="10.6328125" style="385" customWidth="1"/>
    <col min="14" max="16" width="10.6328125" style="385" hidden="1" customWidth="1"/>
    <col min="17" max="23" width="10.6328125" style="384" hidden="1" customWidth="1"/>
    <col min="24" max="24" width="3" style="384" customWidth="1"/>
    <col min="25" max="26" width="10.6328125" style="384" customWidth="1"/>
    <col min="27" max="27" width="10.6328125" style="385" customWidth="1"/>
    <col min="28" max="28" width="10.6328125" style="384" customWidth="1"/>
    <col min="29" max="29" width="11.6328125" style="384" customWidth="1"/>
    <col min="30" max="34" width="10.6328125" style="385" hidden="1" customWidth="1"/>
    <col min="35" max="35" width="2.90625" style="385" customWidth="1"/>
    <col min="36" max="36" width="5.453125" style="385" customWidth="1"/>
    <col min="37" max="37" width="12.36328125" style="384" hidden="1" customWidth="1"/>
    <col min="38" max="38" width="9.08984375" style="384" hidden="1" customWidth="1"/>
    <col min="39" max="39" width="15.08984375" style="384" hidden="1" customWidth="1"/>
    <col min="40" max="40" width="10" style="384" hidden="1" customWidth="1"/>
    <col min="41" max="41" width="13.453125" style="384" hidden="1" customWidth="1"/>
    <col min="42" max="42" width="15.6328125" style="384" hidden="1" customWidth="1"/>
    <col min="43" max="43" width="13.90625" style="384" hidden="1" customWidth="1"/>
    <col min="44" max="44" width="12.6328125" style="384" hidden="1" customWidth="1"/>
    <col min="45" max="49" width="8.90625" style="384" hidden="1" customWidth="1"/>
    <col min="50" max="50" width="16.6328125" style="384" hidden="1" customWidth="1"/>
    <col min="51" max="51" width="10.90625" style="384" hidden="1" customWidth="1"/>
    <col min="52" max="53" width="11.6328125" style="384" hidden="1" customWidth="1"/>
    <col min="54" max="63" width="8.90625" style="384" hidden="1" customWidth="1"/>
    <col min="64" max="64" width="13" style="385" hidden="1" customWidth="1"/>
    <col min="65" max="65" width="11.36328125" style="385" hidden="1" customWidth="1"/>
    <col min="66" max="68" width="8.6328125" style="385" hidden="1" customWidth="1"/>
    <col min="69" max="71" width="13" style="385" hidden="1" customWidth="1"/>
    <col min="72" max="72" width="11.90625" style="385" hidden="1" customWidth="1"/>
    <col min="73" max="73" width="7.453125" style="385" hidden="1" customWidth="1"/>
    <col min="74" max="74" width="13.08984375" style="385" hidden="1" customWidth="1"/>
    <col min="75" max="82" width="7.453125" style="385" hidden="1" customWidth="1"/>
    <col min="83" max="84" width="6.90625" style="385" hidden="1" customWidth="1"/>
    <col min="85" max="85" width="8.90625" style="384" hidden="1" customWidth="1"/>
    <col min="86" max="86" width="11.36328125" style="385" hidden="1" customWidth="1"/>
    <col min="87" max="87" width="8.90625" style="384" hidden="1" customWidth="1"/>
    <col min="88" max="88" width="8.6328125" style="385" hidden="1" customWidth="1"/>
    <col min="89" max="89" width="8.90625" style="384" hidden="1" customWidth="1"/>
    <col min="90" max="90" width="8.6328125" style="385" hidden="1" customWidth="1"/>
    <col min="91" max="91" width="8.90625" style="384" hidden="1" customWidth="1"/>
    <col min="92" max="92" width="8.6328125" style="385" hidden="1" customWidth="1"/>
    <col min="93" max="16384" width="8.90625" style="384" hidden="1"/>
  </cols>
  <sheetData>
    <row r="1" spans="2:127" ht="7.25" customHeight="1" thickBot="1" x14ac:dyDescent="0.4">
      <c r="H1" s="386"/>
      <c r="I1" s="387"/>
      <c r="J1" s="387"/>
      <c r="K1" s="387"/>
      <c r="L1" s="387"/>
      <c r="M1" s="388"/>
      <c r="N1" s="388"/>
      <c r="O1" s="388"/>
      <c r="P1" s="388"/>
      <c r="AA1" s="387"/>
      <c r="AD1" s="387"/>
      <c r="AE1" s="387"/>
      <c r="AF1" s="387"/>
      <c r="AG1" s="387"/>
      <c r="AH1" s="387"/>
      <c r="AI1" s="387"/>
      <c r="AJ1" s="387"/>
      <c r="AW1" s="389" t="s">
        <v>24</v>
      </c>
      <c r="AX1" s="389"/>
      <c r="BE1" s="384" t="s">
        <v>25</v>
      </c>
      <c r="BJ1" s="389" t="s">
        <v>26</v>
      </c>
      <c r="BK1" s="389"/>
      <c r="BL1" s="390"/>
      <c r="BM1" s="391"/>
      <c r="BN1" s="392"/>
      <c r="BO1" s="392"/>
      <c r="BP1" s="392"/>
      <c r="BT1" s="393"/>
      <c r="BU1" s="393"/>
      <c r="BV1" s="394" t="s">
        <v>27</v>
      </c>
      <c r="BW1" s="395"/>
      <c r="BX1" s="395"/>
      <c r="BY1" s="395"/>
      <c r="BZ1" s="396"/>
      <c r="CG1" s="397" t="s">
        <v>235</v>
      </c>
      <c r="CH1" s="397" t="s">
        <v>236</v>
      </c>
      <c r="CI1" s="398"/>
      <c r="CJ1" s="398"/>
      <c r="CK1" s="399"/>
      <c r="CL1" s="400"/>
      <c r="CM1" s="397"/>
      <c r="CN1" s="400"/>
      <c r="CO1" s="397"/>
      <c r="CP1" s="397"/>
      <c r="CQ1" s="397"/>
      <c r="CR1" s="397"/>
      <c r="CS1" s="389"/>
      <c r="CT1" s="389" t="s">
        <v>237</v>
      </c>
      <c r="CU1" s="401"/>
      <c r="CV1" s="402"/>
      <c r="CW1" s="392"/>
      <c r="CY1" s="392"/>
      <c r="DI1" s="403"/>
      <c r="DJ1" s="403"/>
      <c r="DK1" s="403"/>
      <c r="DL1" s="403"/>
      <c r="DM1" s="403"/>
      <c r="DN1" s="403"/>
      <c r="DO1" s="403"/>
      <c r="DP1" s="403"/>
      <c r="DQ1" s="403"/>
      <c r="DR1" s="403"/>
      <c r="DS1" s="403"/>
      <c r="DT1" s="403"/>
      <c r="DU1" s="403"/>
      <c r="DV1" s="403"/>
      <c r="DW1" s="403"/>
    </row>
    <row r="2" spans="2:127" ht="41.4" customHeight="1" thickBot="1" x14ac:dyDescent="0.4">
      <c r="B2" s="404" t="s">
        <v>28</v>
      </c>
      <c r="C2" s="405" t="s">
        <v>29</v>
      </c>
      <c r="D2" s="406"/>
      <c r="E2" s="405" t="s">
        <v>30</v>
      </c>
      <c r="F2" s="407"/>
      <c r="G2" s="406"/>
      <c r="H2" s="408" t="s">
        <v>31</v>
      </c>
      <c r="I2" s="409" t="s">
        <v>32</v>
      </c>
      <c r="J2" s="410" t="s">
        <v>33</v>
      </c>
      <c r="K2" s="411" t="s">
        <v>34</v>
      </c>
      <c r="L2" s="412" t="s">
        <v>35</v>
      </c>
      <c r="M2" s="413" t="s">
        <v>36</v>
      </c>
      <c r="N2" s="413" t="s">
        <v>37</v>
      </c>
      <c r="O2" s="413" t="s">
        <v>38</v>
      </c>
      <c r="P2" s="413" t="s">
        <v>39</v>
      </c>
      <c r="Q2" s="413" t="s">
        <v>40</v>
      </c>
      <c r="R2" s="414" t="s">
        <v>41</v>
      </c>
      <c r="Y2" s="408" t="s">
        <v>42</v>
      </c>
      <c r="Z2" s="415" t="s">
        <v>43</v>
      </c>
      <c r="AA2" s="416" t="s">
        <v>44</v>
      </c>
      <c r="AB2" s="417" t="s">
        <v>45</v>
      </c>
      <c r="AC2" s="418" t="s">
        <v>46</v>
      </c>
      <c r="AD2" s="419" t="s">
        <v>47</v>
      </c>
      <c r="AE2" s="419" t="s">
        <v>48</v>
      </c>
      <c r="AF2" s="419" t="s">
        <v>49</v>
      </c>
      <c r="AG2" s="419" t="s">
        <v>50</v>
      </c>
      <c r="AH2" s="419" t="s">
        <v>51</v>
      </c>
      <c r="AK2" s="420" t="s">
        <v>52</v>
      </c>
      <c r="AL2" s="420" t="s">
        <v>53</v>
      </c>
      <c r="AM2" s="420" t="s">
        <v>54</v>
      </c>
      <c r="AN2" s="420" t="s">
        <v>55</v>
      </c>
      <c r="AO2" s="420" t="s">
        <v>56</v>
      </c>
      <c r="AP2" s="420" t="s">
        <v>57</v>
      </c>
      <c r="AQ2" s="420" t="s">
        <v>58</v>
      </c>
      <c r="AR2" s="420" t="s">
        <v>59</v>
      </c>
      <c r="AS2" s="420" t="s">
        <v>60</v>
      </c>
      <c r="AT2" s="420" t="s">
        <v>61</v>
      </c>
      <c r="AW2" s="421" t="s">
        <v>62</v>
      </c>
      <c r="AX2" s="421" t="s">
        <v>63</v>
      </c>
      <c r="AY2" s="421" t="s">
        <v>64</v>
      </c>
      <c r="AZ2" s="421" t="s">
        <v>65</v>
      </c>
      <c r="BA2" s="421" t="s">
        <v>66</v>
      </c>
      <c r="BB2" s="421" t="s">
        <v>67</v>
      </c>
      <c r="BC2" s="421" t="s">
        <v>68</v>
      </c>
      <c r="BE2" s="384" t="s">
        <v>69</v>
      </c>
      <c r="BF2" s="384" t="s">
        <v>70</v>
      </c>
      <c r="BJ2" s="422" t="s">
        <v>71</v>
      </c>
      <c r="BK2" s="422" t="s">
        <v>72</v>
      </c>
      <c r="BL2" s="422" t="s">
        <v>73</v>
      </c>
      <c r="BM2" s="422" t="s">
        <v>74</v>
      </c>
      <c r="BN2" s="422" t="s">
        <v>75</v>
      </c>
      <c r="BO2" s="422" t="s">
        <v>76</v>
      </c>
      <c r="BP2" s="422" t="s">
        <v>77</v>
      </c>
      <c r="BQ2" s="422" t="s">
        <v>78</v>
      </c>
      <c r="BR2" s="422" t="s">
        <v>79</v>
      </c>
      <c r="BS2" s="422" t="s">
        <v>80</v>
      </c>
      <c r="BT2" s="422" t="s">
        <v>81</v>
      </c>
      <c r="BV2" s="423" t="s">
        <v>82</v>
      </c>
      <c r="BW2" s="423" t="s">
        <v>83</v>
      </c>
      <c r="BX2" s="423" t="s">
        <v>84</v>
      </c>
      <c r="BY2" s="423" t="s">
        <v>85</v>
      </c>
      <c r="BZ2" s="423" t="s">
        <v>86</v>
      </c>
      <c r="CA2" s="423" t="s">
        <v>87</v>
      </c>
      <c r="CB2" s="423" t="s">
        <v>88</v>
      </c>
      <c r="CC2" s="423" t="s">
        <v>89</v>
      </c>
      <c r="CD2" s="423" t="s">
        <v>90</v>
      </c>
      <c r="CE2" s="423" t="s">
        <v>91</v>
      </c>
      <c r="CF2" s="384"/>
      <c r="CG2" s="424" t="s">
        <v>238</v>
      </c>
      <c r="CH2" s="424" t="s">
        <v>239</v>
      </c>
      <c r="CI2" s="424" t="s">
        <v>240</v>
      </c>
      <c r="CJ2" s="424" t="s">
        <v>241</v>
      </c>
      <c r="CK2" s="424" t="s">
        <v>242</v>
      </c>
      <c r="CL2" s="424" t="s">
        <v>243</v>
      </c>
      <c r="CM2" s="424" t="s">
        <v>244</v>
      </c>
      <c r="CN2" s="424" t="s">
        <v>245</v>
      </c>
      <c r="CO2" s="424" t="s">
        <v>246</v>
      </c>
      <c r="CP2" s="424" t="s">
        <v>247</v>
      </c>
      <c r="CR2" s="424" t="s">
        <v>248</v>
      </c>
      <c r="CS2" s="424" t="s">
        <v>249</v>
      </c>
      <c r="CT2" s="424" t="s">
        <v>250</v>
      </c>
      <c r="CU2" s="424" t="s">
        <v>251</v>
      </c>
      <c r="CV2" s="424" t="s">
        <v>252</v>
      </c>
      <c r="CW2" s="424" t="s">
        <v>253</v>
      </c>
      <c r="CX2" s="424" t="s">
        <v>254</v>
      </c>
      <c r="CY2" s="424" t="s">
        <v>255</v>
      </c>
      <c r="CZ2" s="424" t="s">
        <v>256</v>
      </c>
      <c r="DA2" s="424" t="s">
        <v>257</v>
      </c>
      <c r="DI2" s="403"/>
      <c r="DJ2" s="403"/>
      <c r="DK2" s="403"/>
      <c r="DL2" s="403"/>
      <c r="DM2" s="403"/>
      <c r="DN2" s="403"/>
      <c r="DO2" s="403"/>
      <c r="DP2" s="403"/>
      <c r="DQ2" s="403"/>
      <c r="DR2" s="403"/>
      <c r="DS2" s="403"/>
      <c r="DT2" s="403"/>
      <c r="DU2" s="403"/>
      <c r="DV2" s="403"/>
      <c r="DW2" s="403"/>
    </row>
    <row r="3" spans="2:127" ht="13.75" customHeight="1" thickBot="1" x14ac:dyDescent="0.4">
      <c r="B3" s="372">
        <v>1</v>
      </c>
      <c r="C3" s="360" t="s">
        <v>92</v>
      </c>
      <c r="D3" s="361"/>
      <c r="E3" s="359" t="s">
        <v>93</v>
      </c>
      <c r="F3" s="425"/>
      <c r="G3" s="426"/>
      <c r="H3" s="190" t="s">
        <v>94</v>
      </c>
      <c r="I3" s="190" t="s">
        <v>94</v>
      </c>
      <c r="J3" s="190" t="s">
        <v>94</v>
      </c>
      <c r="K3" s="190" t="s">
        <v>94</v>
      </c>
      <c r="L3" s="190" t="s">
        <v>94</v>
      </c>
      <c r="M3" s="190" t="s">
        <v>94</v>
      </c>
      <c r="N3" s="190" t="s">
        <v>94</v>
      </c>
      <c r="O3" s="190" t="s">
        <v>94</v>
      </c>
      <c r="P3" s="190" t="s">
        <v>94</v>
      </c>
      <c r="Q3" s="190" t="s">
        <v>94</v>
      </c>
      <c r="R3" s="378" t="s">
        <v>94</v>
      </c>
      <c r="Y3" s="190" t="s">
        <v>94</v>
      </c>
      <c r="Z3" s="190" t="s">
        <v>94</v>
      </c>
      <c r="AA3" s="190" t="s">
        <v>94</v>
      </c>
      <c r="AB3" s="190" t="s">
        <v>94</v>
      </c>
      <c r="AC3" s="190" t="s">
        <v>94</v>
      </c>
      <c r="AD3" s="192" t="s">
        <v>94</v>
      </c>
      <c r="AE3" s="192" t="s">
        <v>94</v>
      </c>
      <c r="AF3" s="192" t="s">
        <v>94</v>
      </c>
      <c r="AG3" s="192" t="s">
        <v>94</v>
      </c>
      <c r="AH3" s="378" t="s">
        <v>94</v>
      </c>
      <c r="AK3" s="427" t="str">
        <f>IFERROR(IF(I3="---","",IF(Y3="---","No Target Set",IF(BV3=BK3,"On Target",IF(BV3&gt;BK3,"Behind",IF(BV3&lt;BK3,"On Target"))))),"")</f>
        <v/>
      </c>
      <c r="AL3" s="427" t="str">
        <f>IFERROR(IF(J3="---","",IF(Z3="---","No Target Set",IF(BW3=BL3,"On Target",IF(BW3&gt;BL3,"Behind",IF(BW3&lt;BL3,"On Target"))))),"")</f>
        <v/>
      </c>
      <c r="AM3" s="427" t="str">
        <f>IFERROR(IF(K3="---","",IF(AA3="---","No Target Set",IF(BX3=BM3,"On Target",IF(BX3&gt;BM3,"Behind",IF(BX3&lt;BM3,"On Target"))))),"")</f>
        <v/>
      </c>
      <c r="AN3" s="427" t="str">
        <f>IFERROR(IF(L3="---","",IF(AB3="---","No Target Set",IF(BY3=BN3,"On Target",IF(BY3&gt;BN3,"Behind",IF(BY3&lt;BN3,"On Target"))))),"")</f>
        <v/>
      </c>
      <c r="AO3" s="427" t="str">
        <f>IFERROR(IF(M3="---","",IF(AC3="---","No Target Set",IF(BZ3=BO3,"On Target",IF(BZ3&gt;BO3,"Behind",IF(BZ3&lt;BO3,"On Target"))))),"")</f>
        <v/>
      </c>
      <c r="AP3" s="427" t="str">
        <f>IFERROR(IF(N3="---","",IF(AD3="---","No Target Set",IF(CA3=BP3,"On Target",IF(CA3&gt;BP3,"Behind",IF(CA3&lt;BP3,"On Target"))))),"")</f>
        <v/>
      </c>
      <c r="AQ3" s="427" t="str">
        <f>IFERROR(IF(O3="---","",IF(AE3="---","No Target Set",IF(CB3=BQ3,"On Target",IF(CB3&gt;BQ3,"Behind",IF(CB3&lt;BQ3,"On Target"))))),"")</f>
        <v/>
      </c>
      <c r="AR3" s="427" t="str">
        <f>IFERROR(IF(P3="---","",IF(AF3="---","No Target Set",IF(CC3=BR3,"On Target",IF(CC3&gt;BR3,"Behind",IF(CC3&lt;BR3,"On Target"))))),"")</f>
        <v/>
      </c>
      <c r="AS3" s="427" t="str">
        <f>IFERROR(IF(Q3="---","",IF(AG3="---","No Target Set",IF(CD3=BS3,"On Target",IF(CD3&gt;BS3,"Behind",IF(CD3&lt;BS3,"On Target"))))),"")</f>
        <v/>
      </c>
      <c r="AT3" s="427" t="str">
        <f>IFERROR(IF(R3="---","",IF(AH3="---","No Target Set",IF(CE3=BT3,"On Target",IF(CE3&gt;BT3,"Behind",IF(CE3&lt;BT3,"On Target"))))),"")</f>
        <v/>
      </c>
      <c r="AV3" s="428"/>
      <c r="AW3" s="222" t="s">
        <v>95</v>
      </c>
      <c r="AX3" s="381" t="str">
        <f>_xlfn.IFNA(LOOKUP(2,1/(H3:R3&lt;&gt;"---"),H3:R3),"---")</f>
        <v>---</v>
      </c>
      <c r="AY3" s="381" t="e">
        <f>VALUE(IF(AX3="---","",VLOOKUP(AX3,List16782[],2,FALSE)))</f>
        <v>#VALUE!</v>
      </c>
      <c r="AZ3" s="381" t="str">
        <f>_xlfn.IFNA(LOOKUP(2,1/(H3:Q3&lt;&gt;"---"),X3:AF3),"---")</f>
        <v>---</v>
      </c>
      <c r="BA3" s="381" t="e">
        <f>VALUE(IF(AZ3="---","",VLOOKUP(AZ3,List16782[],2,FALSE)))</f>
        <v>#VALUE!</v>
      </c>
      <c r="BB3" s="381" t="str">
        <f>_xlfn.IFNA(LOOKUP(2,1/(AK3:AT3&lt;&gt;""),AK3:AT3),"---")</f>
        <v>---</v>
      </c>
      <c r="BC3" s="381" t="str">
        <f>_xlfn.IFNA(LOOKUP(2,1/(H3:R3&lt;&gt;"---"),H$2:R$2),"---")</f>
        <v>---</v>
      </c>
      <c r="BE3" s="587" t="s">
        <v>94</v>
      </c>
      <c r="BI3" s="222" t="s">
        <v>95</v>
      </c>
      <c r="BJ3" s="381" t="str">
        <f>IF(H3="---","",IF(H3="","",(VLOOKUP(H3,List16782[],2,FALSE))))</f>
        <v/>
      </c>
      <c r="BK3" s="381" t="str">
        <f>IF(I3="---","",IF(I3="","",(VLOOKUP(I3,List16782[],2,FALSE))))</f>
        <v/>
      </c>
      <c r="BL3" s="381" t="str">
        <f>IF(J3="---","",IF(J3="","",(VLOOKUP(J3,List16782[],2,FALSE))))</f>
        <v/>
      </c>
      <c r="BM3" s="381" t="str">
        <f>IF(K3="---","",IF(K3="","",(VLOOKUP(K3,List16782[],2,FALSE))))</f>
        <v/>
      </c>
      <c r="BN3" s="381" t="str">
        <f>IF(L3="---","",IF(L3="","",(VLOOKUP(L3,List16782[],2,FALSE))))</f>
        <v/>
      </c>
      <c r="BO3" s="381" t="str">
        <f>IF(M3="---","",IF(M3="","",(VLOOKUP(M3,List16782[],2,FALSE))))</f>
        <v/>
      </c>
      <c r="BP3" s="381" t="str">
        <f>IF(N3="---","",IF(N3="","",(VLOOKUP(N3,List16782[],2,FALSE))))</f>
        <v/>
      </c>
      <c r="BQ3" s="381" t="str">
        <f>IF(O3="---","",IF(O3="","",(VLOOKUP(O3,List16782[],2,FALSE))))</f>
        <v/>
      </c>
      <c r="BR3" s="381" t="str">
        <f>IF(P3="---","",IF(P3="","",(VLOOKUP(P3,List16782[],2,FALSE))))</f>
        <v/>
      </c>
      <c r="BS3" s="381" t="str">
        <f>IF(Q3="---","",IF(Q3="","",(VLOOKUP(Q3,List16782[],2,FALSE))))</f>
        <v/>
      </c>
      <c r="BT3" s="381" t="str">
        <f>IF(R3="---","",IF(R3="","",(VLOOKUP(R3,List16782[],2,FALSE))))</f>
        <v/>
      </c>
      <c r="BU3" s="222" t="s">
        <v>95</v>
      </c>
      <c r="BV3" s="381" t="str">
        <f>IF(Y3="---","",IF(Y3="","",VLOOKUP(Y3,List16782[],2,FALSE)))</f>
        <v/>
      </c>
      <c r="BW3" s="381" t="str">
        <f>IF(Z3="---","",IF(Z3="","",VLOOKUP(Z3,List16782[],2,FALSE)))</f>
        <v/>
      </c>
      <c r="BX3" s="381" t="str">
        <f>IF(AA3="---","",IF(AA3="","",VLOOKUP(AA3,List16782[],2,FALSE)))</f>
        <v/>
      </c>
      <c r="BY3" s="381" t="str">
        <f>IF(AB3="---","",IF(AB3="","",VLOOKUP(AB3,List16782[],2,FALSE)))</f>
        <v/>
      </c>
      <c r="BZ3" s="381" t="str">
        <f>IF(AC3="---","",IF(AC3="","",VLOOKUP(AC3,List16782[],2,FALSE)))</f>
        <v/>
      </c>
      <c r="CA3" s="381" t="str">
        <f>IF(AD3="---","",IF(AD3="","",VLOOKUP(AD3,List16782[],2,FALSE)))</f>
        <v/>
      </c>
      <c r="CB3" s="381" t="str">
        <f>IF(AE3="---","",IF(AE3="","",VLOOKUP(AE3,List16782[],2,FALSE)))</f>
        <v/>
      </c>
      <c r="CC3" s="381" t="str">
        <f>IF(AF3="---","",IF(AF3="","",VLOOKUP(AF3,List16782[],2,FALSE)))</f>
        <v/>
      </c>
      <c r="CD3" s="381" t="str">
        <f>IF(AG3="---","",IF(AG3="","",VLOOKUP(AG3,List16782[],2,FALSE)))</f>
        <v/>
      </c>
      <c r="CE3" s="381" t="str">
        <f>IF(AH3="---","",IF(AH3="","",VLOOKUP(AH3,List16782[],2,FALSE)))</f>
        <v/>
      </c>
      <c r="CF3" s="222" t="s">
        <v>95</v>
      </c>
      <c r="CG3" s="381" t="str">
        <f>IFERROR(
    IF(H3="---", "NA",
        IF(Y3="---", "NA",
            IF(BJ3 &gt; BK3,
                IF(BV3 &gt; BJ3, 1.1, 0.1),
                IF(BV3 &gt; BJ3, 1, 0)
            )
        )
    ),
    -1
)</f>
        <v>NA</v>
      </c>
      <c r="CH3" s="381" t="str">
        <f>IFERROR(
    IF(I3="---", "NA",
        IF(Z3="---", "NA",IF(J3="---","NA",
            IF(BK3 &gt; BL3,
                IF(MIN(BV3, BK3) = BW3, 0.1,
                    IF(MIN(BV3, BK3) &lt; BW3, 1.1)
                ),
                IF(MIN(BV3, BK3) = BW3, 0,
                    IF(MIN(BV3, BK3) &lt; BW3, 1)
                )
            ))
        )
    ),
-5)</f>
        <v>NA</v>
      </c>
      <c r="CI3" s="381" t="str">
        <f>IFERROR(
    IF(J3="---", "NA",
        IF(AA3="---", "NA",IF(K3="---","NA",
            IF(BL3 &gt; BM3,
                IF(MIN(BW3, BL3) = BX3, 0.1,
                    IF(MIN(BW3, BL3) &lt; BX3, 1.1)
                ),
                IF(MIN(BW3, BL3) = BX3, 0,
                    IF(MIN(BW3, BL3) &lt; BX3, 1)
                )
            ))
        )
    ),
-5)</f>
        <v>NA</v>
      </c>
      <c r="CJ3" s="381" t="str">
        <f>IFERROR(
    IF(K3="---", "NA",
        IF(AB3="---", "NA",IF(L3="---","NA",
            IF(BM3 &gt; BN3,
                IF(MIN(BX3, BM3) = BY3, 0.1,
                    IF(MIN(BX3, BM3) &lt; BY3, 1.1)
                ),
                IF(MIN(BX3, BM3) = BY3, 0,
                    IF(MIN(BX3, BM3) &lt; BY3, 1)
                )
            ))
        )
    ),
-5)</f>
        <v>NA</v>
      </c>
      <c r="CK3" s="381" t="str">
        <f>IFERROR(
    IF(L3="---", "NA",
        IF(AC3="---", "NA",IF(M3="---","NA",
            IF(BN3 &gt; BO3,
                IF(MIN(BY3, BN3) = BZ3, 0.1,
                    IF(MIN(BY3, BN3) &lt; BZ3, 1.1)
                ),
                IF(MIN(BY3, BN3) = BZ3, 0,
                    IF(MIN(BY3, BN3) &lt; BZ3, 1)
                )
            ))
        )
    ),
-5)</f>
        <v>NA</v>
      </c>
      <c r="CL3" s="381" t="str">
        <f>IFERROR(
    IF(M3="---", "NA",
        IF(AD3="---", "NA",IF(N3="---","NA",
            IF(BO3 &gt; BP3,
                IF(MIN(BZ3, BO3) = CA3, 0.1,
                    IF(MIN(BZ3, BO3) &lt; CA3, 1.1)
                ),
                IF(MIN(BZ3, BO3) = CA3, 0,
                    IF(MIN(BZ3, BO3) &lt; CA3, 1)
                )
            ))
        )
    ),
-5)</f>
        <v>NA</v>
      </c>
      <c r="CM3" s="381" t="str">
        <f>IFERROR(
    IF(N3="---", "NA",
        IF(AE3="---", "NA",IF(O3="---","NA",
            IF(BP3 &gt; BQ3,
                IF(MIN(CA3, BP3) = CB3, 0.1,
                    IF(MIN(CA3, BP3) &lt; CB3, 1.1)
                ),
                IF(MIN(CA3, BP3) = CB3, 0,
                    IF(MIN(CA3, BP3) &lt; CB3, 1)
                )
            ))
        )
    ),
-5)</f>
        <v>NA</v>
      </c>
      <c r="CN3" s="381" t="str">
        <f>IFERROR(
    IF(O3="---", "NA",
        IF(AF3="---", "NA",IF(P3="---","NA",
            IF(BQ3 &gt; BR3,
                IF(MIN(CB3, BQ3) = CC3, 0.1,
                    IF(MIN(CB3, BQ3) &lt; CC3, 1.1)
                ),
                IF(MIN(CB3, BQ3) = CC3, 0,
                    IF(MIN(CB3, BQ3) &lt; CC3, 1)
                )
            ))
        )
    ),
-5)</f>
        <v>NA</v>
      </c>
      <c r="CO3" s="381" t="str">
        <f>IFERROR(
    IF(P3="---", "NA",
        IF(AG3="---", "NA",IF(Q3="---","NA",
            IF(BR3 &gt; BS3,
                IF(MIN(CC3, BR3) = CD3, 0.1,
                    IF(MIN(CC3, BR3) &lt; CD3, 1.1)
                ),
                IF(MIN(CC3, BR3) = CD3, 0,
                    IF(MIN(CC3, BR3) &lt; CD3, 1)
                )
            ))
        )
    ),
-5)</f>
        <v>NA</v>
      </c>
      <c r="CP3" s="381" t="str">
        <f>IFERROR(
    IF(Q3="---", "NA",
        IF(AH3="---", "NA",IF(R3="---","NA",
            IF(BS3 &gt; BT3,
                IF(MIN(CD3, BS3) = CE3, 0.1,
                    IF(MIN(CD3, BS3) &lt; CE3, 1.1)
                ),
                IF(MIN(CD3, BS3) = CE3, 0,
                    IF(MIN(CD3, BS3) &lt; CE3, 1)
                )
            ))
        )
    ),
-5)</f>
        <v>NA</v>
      </c>
      <c r="CQ3" s="222" t="s">
        <v>95</v>
      </c>
      <c r="CR3" s="381" t="str">
        <f>IF(AND(OR(CG3=1, CG3=1.1),BK3&gt;=BV3),"Achieved",IF(AND(OR(CG3=1, CG3=1.1),BK3&lt;BV3),"Not Achieved","NA"))</f>
        <v>NA</v>
      </c>
      <c r="CS3" s="381" t="str">
        <f>IF(AND(OR(CH3=1, CH3=1.1),BL3&gt;=BW3),"Achieved",IF(AND(OR(CH3=1, CH3=1.1),BL3&lt;BW3),"Not Achieved","NA"))</f>
        <v>NA</v>
      </c>
      <c r="CT3" s="381" t="str">
        <f>IF(AND(OR(CI3=1, CI3=1.1),BM3&gt;=BX3),"Achieved",IF(AND(OR(CI3=1, CI3=1.1),BM3&lt;BX3),"Not Achieved","NA"))</f>
        <v>NA</v>
      </c>
      <c r="CU3" s="381" t="str">
        <f>IF(AND(OR(CJ3=1, CJ3=1.1),BN3&gt;=BY3),"Achieved",IF(AND(OR(CJ3=1, CJ3=1.1),BN3&lt;BY3),"Not Achieved","NA"))</f>
        <v>NA</v>
      </c>
      <c r="CV3" s="381" t="str">
        <f>IF(AND(OR(CK3=1, CK3=1.1),BO3&gt;=BZ3),"Achieved",IF(AND(OR(CK3=1, CK3=1.1),BO3&lt;BZ3),"Not Achieved","NA"))</f>
        <v>NA</v>
      </c>
      <c r="CW3" s="381" t="str">
        <f>IF(AND(OR(CL3=1, CL3=1.1),BP3&gt;=CA3),"Achieved",IF(AND(OR(CL3=1, CL3=1.1),BP3&lt;CA3),"Not Achieved","NA"))</f>
        <v>NA</v>
      </c>
      <c r="CX3" s="381" t="str">
        <f>IF(AND(OR(CM3=1, CM3=1.1),BQ3&gt;=CB3),"Achieved",IF(AND(OR(CM3=1, CM3=1.1),BQ3&lt;CB3),"Not Achieved","NA"))</f>
        <v>NA</v>
      </c>
      <c r="CY3" s="381" t="str">
        <f>IF(AND(OR(CN3=1, CN3=1.1),BR3&gt;=CC3),"Achieved",IF(AND(OR(CN3=1, CN3=1.1),BR3&lt;CC3),"Not Achieved","NA"))</f>
        <v>NA</v>
      </c>
      <c r="CZ3" s="381" t="str">
        <f>IF(AND(OR(CO3=1, CO3=1.1),BS3&gt;=CD3),"Achieved",IF(AND(OR(CO3=1, CO3=1.1),BS3&lt;CD3),"Not Achieved","NA"))</f>
        <v>NA</v>
      </c>
      <c r="DA3" s="381" t="str">
        <f>IF(AND(OR(CP3=1, CP3=1.1),BT3&gt;=CE3),"Achieved",IF(AND(OR(CP3=1, CP3=1.1),BT3&lt;CE3),"Not Achieved","NA"))</f>
        <v>NA</v>
      </c>
      <c r="DI3" s="403"/>
      <c r="DJ3" s="403"/>
      <c r="DK3" s="403"/>
      <c r="DL3" s="403"/>
      <c r="DM3" s="403"/>
      <c r="DN3" s="403"/>
      <c r="DO3" s="403"/>
      <c r="DP3" s="403"/>
      <c r="DQ3" s="403"/>
      <c r="DR3" s="403"/>
      <c r="DS3" s="403"/>
      <c r="DT3" s="403"/>
      <c r="DU3" s="403"/>
      <c r="DV3" s="403"/>
      <c r="DW3" s="403"/>
    </row>
    <row r="4" spans="2:127" ht="13.75" customHeight="1" thickBot="1" x14ac:dyDescent="0.4">
      <c r="B4" s="373"/>
      <c r="C4" s="362"/>
      <c r="D4" s="363"/>
      <c r="E4" s="359" t="s">
        <v>96</v>
      </c>
      <c r="F4" s="425"/>
      <c r="G4" s="426"/>
      <c r="H4" s="192" t="s">
        <v>94</v>
      </c>
      <c r="I4" s="192" t="s">
        <v>94</v>
      </c>
      <c r="J4" s="192" t="s">
        <v>94</v>
      </c>
      <c r="K4" s="192" t="s">
        <v>94</v>
      </c>
      <c r="L4" s="192" t="s">
        <v>94</v>
      </c>
      <c r="M4" s="192" t="s">
        <v>94</v>
      </c>
      <c r="N4" s="192" t="s">
        <v>94</v>
      </c>
      <c r="O4" s="192" t="s">
        <v>94</v>
      </c>
      <c r="P4" s="192" t="s">
        <v>94</v>
      </c>
      <c r="Q4" s="192" t="s">
        <v>94</v>
      </c>
      <c r="R4" s="379" t="s">
        <v>94</v>
      </c>
      <c r="Y4" s="192" t="s">
        <v>94</v>
      </c>
      <c r="Z4" s="192" t="s">
        <v>94</v>
      </c>
      <c r="AA4" s="192" t="s">
        <v>94</v>
      </c>
      <c r="AB4" s="192" t="s">
        <v>94</v>
      </c>
      <c r="AC4" s="192" t="s">
        <v>94</v>
      </c>
      <c r="AD4" s="192" t="s">
        <v>94</v>
      </c>
      <c r="AE4" s="192" t="s">
        <v>94</v>
      </c>
      <c r="AF4" s="192" t="s">
        <v>94</v>
      </c>
      <c r="AG4" s="192" t="s">
        <v>94</v>
      </c>
      <c r="AH4" s="379" t="s">
        <v>94</v>
      </c>
      <c r="AK4" s="427" t="str">
        <f>IFERROR(IF(I4="---","",IF(Y4="---","No Target Set",IF(BV4=BK4,"On Target",IF(BV4&gt;BK4,"Behind",IF(BV4&lt;BK4,"On Target"))))),"")</f>
        <v/>
      </c>
      <c r="AL4" s="427" t="str">
        <f>IFERROR(IF(J4="---","",IF(Z4="---","No Target Set",IF(BW4=BL4,"On Target",IF(BW4&gt;BL4,"Behind",IF(BW4&lt;BL4,"On Target"))))),"")</f>
        <v/>
      </c>
      <c r="AM4" s="427" t="str">
        <f>IFERROR(IF(K4="---","",IF(AA4="---","No Target Set",IF(BX4=BM4,"On Target",IF(BX4&gt;BM4,"Behind",IF(BX4&lt;BM4,"On Target"))))),"")</f>
        <v/>
      </c>
      <c r="AN4" s="427" t="str">
        <f>IFERROR(IF(L4="---","",IF(AB4="---","No Target Set",IF(BY4=BN4,"On Target",IF(BY4&gt;BN4,"Behind",IF(BY4&lt;BN4,"On Target"))))),"")</f>
        <v/>
      </c>
      <c r="AO4" s="427" t="str">
        <f>IFERROR(IF(M4="---","",IF(AC4="---","No Target Set",IF(BZ4=BO4,"On Target",IF(BZ4&gt;BO4,"Behind",IF(BZ4&lt;BO4,"On Target"))))),"")</f>
        <v/>
      </c>
      <c r="AP4" s="427" t="str">
        <f>IFERROR(IF(N4="---","",IF(AD4="---","No Target Set",IF(CA4=BP4,"On Target",IF(CA4&gt;BP4,"Behind",IF(CA4&lt;BP4,"On Target"))))),"")</f>
        <v/>
      </c>
      <c r="AQ4" s="427" t="str">
        <f>IFERROR(IF(O4="---","",IF(AE4="---","No Target Set",IF(CB4=BQ4,"On Target",IF(CB4&gt;BQ4,"Behind",IF(CB4&lt;BQ4,"On Target"))))),"")</f>
        <v/>
      </c>
      <c r="AR4" s="427" t="str">
        <f>IFERROR(IF(P4="---","",IF(AF4="---","No Target Set",IF(CC4=BR4,"On Target",IF(CC4&gt;BR4,"Behind",IF(CC4&lt;BR4,"On Target"))))),"")</f>
        <v/>
      </c>
      <c r="AS4" s="427" t="str">
        <f>IFERROR(IF(Q4="---","",IF(AG4="---","No Target Set",IF(CD4=BS4,"On Target",IF(CD4&gt;BS4,"Behind",IF(CD4&lt;BS4,"On Target"))))),"")</f>
        <v/>
      </c>
      <c r="AT4" s="427" t="str">
        <f>IFERROR(IF(R4="---","",IF(AH4="---","No Target Set",IF(CE4=BT4,"On Target",IF(CE4&gt;BT4,"Behind",IF(CE4&lt;BT4,"On Target"))))),"")</f>
        <v/>
      </c>
      <c r="AV4" s="428"/>
      <c r="AW4" s="222" t="s">
        <v>97</v>
      </c>
      <c r="AX4" s="381" t="str">
        <f>_xlfn.IFNA(LOOKUP(2,1/(H4:R4&lt;&gt;"---"),H4:R4),"---")</f>
        <v>---</v>
      </c>
      <c r="AY4" s="381" t="e">
        <f>VALUE(IF(AX4="---","",VLOOKUP(AX4,List16782[],2,FALSE)))</f>
        <v>#VALUE!</v>
      </c>
      <c r="AZ4" s="381" t="str">
        <f>_xlfn.IFNA(LOOKUP(2,1/(H4:Q4&lt;&gt;"---"),X4:AF4),"---")</f>
        <v>---</v>
      </c>
      <c r="BA4" s="381" t="e">
        <f>VALUE(IF(AZ4="---","",VLOOKUP(AZ4,List16782[],2,FALSE)))</f>
        <v>#VALUE!</v>
      </c>
      <c r="BB4" s="381" t="str">
        <f>_xlfn.IFNA(LOOKUP(2,1/(AK4:AT4&lt;&gt;""),AK4:AT4),"---")</f>
        <v>---</v>
      </c>
      <c r="BC4" s="381" t="str">
        <f>_xlfn.IFNA(LOOKUP(2,1/(H4:R4&lt;&gt;"---"),H$2:R$2),"---")</f>
        <v>---</v>
      </c>
      <c r="BE4" s="429" t="s">
        <v>98</v>
      </c>
      <c r="BF4" s="384">
        <v>1</v>
      </c>
      <c r="BI4" s="222" t="s">
        <v>97</v>
      </c>
      <c r="BJ4" s="381" t="str">
        <f>IF(H4="---","",IF(H4="","",(VLOOKUP(H4,List16782[],2,FALSE))))</f>
        <v/>
      </c>
      <c r="BK4" s="381" t="str">
        <f>IF(I4="---","",IF(I4="","",(VLOOKUP(I4,List16782[],2,FALSE))))</f>
        <v/>
      </c>
      <c r="BL4" s="381" t="str">
        <f>IF(J4="---","",IF(J4="","",(VLOOKUP(J4,List16782[],2,FALSE))))</f>
        <v/>
      </c>
      <c r="BM4" s="381" t="str">
        <f>IF(K4="---","",IF(K4="","",(VLOOKUP(K4,List16782[],2,FALSE))))</f>
        <v/>
      </c>
      <c r="BN4" s="381" t="str">
        <f>IF(L4="---","",IF(L4="","",(VLOOKUP(L4,List16782[],2,FALSE))))</f>
        <v/>
      </c>
      <c r="BO4" s="381" t="str">
        <f>IF(M4="---","",IF(M4="","",(VLOOKUP(M4,List16782[],2,FALSE))))</f>
        <v/>
      </c>
      <c r="BP4" s="381" t="str">
        <f>IF(N4="---","",IF(N4="","",(VLOOKUP(N4,List16782[],2,FALSE))))</f>
        <v/>
      </c>
      <c r="BQ4" s="381" t="str">
        <f>IF(O4="---","",IF(O4="","",(VLOOKUP(O4,List16782[],2,FALSE))))</f>
        <v/>
      </c>
      <c r="BR4" s="381" t="str">
        <f>IF(P4="---","",IF(P4="","",(VLOOKUP(P4,List16782[],2,FALSE))))</f>
        <v/>
      </c>
      <c r="BS4" s="381" t="str">
        <f>IF(Q4="---","",IF(Q4="","",(VLOOKUP(Q4,List16782[],2,FALSE))))</f>
        <v/>
      </c>
      <c r="BT4" s="381" t="str">
        <f>IF(R4="---","",IF(R4="","",(VLOOKUP(R4,List16782[],2,FALSE))))</f>
        <v/>
      </c>
      <c r="BU4" s="222" t="s">
        <v>97</v>
      </c>
      <c r="BV4" s="381" t="str">
        <f>IF(Y4="---","",IF(Y4="","",VLOOKUP(Y4,List16782[],2,FALSE)))</f>
        <v/>
      </c>
      <c r="BW4" s="381" t="str">
        <f>IF(Z4="---","",IF(Z4="","",VLOOKUP(Z4,List16782[],2,FALSE)))</f>
        <v/>
      </c>
      <c r="BX4" s="381" t="str">
        <f>IF(AA4="---","",IF(AA4="","",VLOOKUP(AA4,List16782[],2,FALSE)))</f>
        <v/>
      </c>
      <c r="BY4" s="381" t="str">
        <f>IF(AB4="---","",IF(AB4="","",VLOOKUP(AB4,List16782[],2,FALSE)))</f>
        <v/>
      </c>
      <c r="BZ4" s="381" t="str">
        <f>IF(AC4="---","",IF(AC4="","",VLOOKUP(AC4,List16782[],2,FALSE)))</f>
        <v/>
      </c>
      <c r="CA4" s="381" t="str">
        <f>IF(AD4="---","",IF(AD4="","",VLOOKUP(AD4,List16782[],2,FALSE)))</f>
        <v/>
      </c>
      <c r="CB4" s="381" t="str">
        <f>IF(AE4="---","",IF(AE4="","",VLOOKUP(AE4,List16782[],2,FALSE)))</f>
        <v/>
      </c>
      <c r="CC4" s="381" t="str">
        <f>IF(AF4="---","",IF(AF4="","",VLOOKUP(AF4,List16782[],2,FALSE)))</f>
        <v/>
      </c>
      <c r="CD4" s="381" t="str">
        <f>IF(AG4="---","",IF(AG4="","",VLOOKUP(AG4,List16782[],2,FALSE)))</f>
        <v/>
      </c>
      <c r="CE4" s="381" t="str">
        <f>IF(AH4="---","",IF(AH4="","",VLOOKUP(AH4,List16782[],2,FALSE)))</f>
        <v/>
      </c>
      <c r="CF4" s="222" t="s">
        <v>97</v>
      </c>
      <c r="CG4" s="381" t="str">
        <f>IFERROR(
    IF(H4="---", "NA",
        IF(Y4="---", "NA",
            IF(BJ4 &gt; BK4,
                IF(BV4 &gt; BJ4, 1.1, 0.1),
                IF(BV4 &gt; BJ4, 1, 0)
            )
        )
    ),
    -1
)</f>
        <v>NA</v>
      </c>
      <c r="CH4" s="381" t="str">
        <f>IFERROR(
    IF(I4="---", "NA",
        IF(Z4="---", "NA",IF(J4="---","NA",
            IF(BK4 &gt; BL4,
                IF(MIN(BV4, BK4) = BW4, 0.1,
                    IF(MIN(BV4, BK4) &lt; BW4, 1.1)
                ),
                IF(MIN(BV4, BK4) = BW4, 0,
                    IF(MIN(BV4, BK4) &lt; BW4, 1)
                )
            ))
        )
    ),
-5)</f>
        <v>NA</v>
      </c>
      <c r="CI4" s="381" t="str">
        <f>IFERROR(
    IF(J4="---", "NA",
        IF(AA4="---", "NA",IF(K4="---","NA",
            IF(BL4 &gt; BM4,
                IF(MIN(BW4, BL4) = BX4, 0.1,
                    IF(MIN(BW4, BL4) &lt; BX4, 1.1)
                ),
                IF(MIN(BW4, BL4) = BX4, 0,
                    IF(MIN(BW4, BL4) &lt; BX4, 1)
                )
            ))
        )
    ),
-5)</f>
        <v>NA</v>
      </c>
      <c r="CJ4" s="381" t="str">
        <f>IFERROR(
    IF(K4="---", "NA",
        IF(AB4="---", "NA",IF(L4="---","NA",
            IF(BM4 &gt; BN4,
                IF(MIN(BX4, BM4) = BY4, 0.1,
                    IF(MIN(BX4, BM4) &lt; BY4, 1.1)
                ),
                IF(MIN(BX4, BM4) = BY4, 0,
                    IF(MIN(BX4, BM4) &lt; BY4, 1)
                )
            ))
        )
    ),
-5)</f>
        <v>NA</v>
      </c>
      <c r="CK4" s="381" t="str">
        <f>IFERROR(
    IF(L4="---", "NA",
        IF(AC4="---", "NA",IF(M4="---","NA",
            IF(BN4 &gt; BO4,
                IF(MIN(BY4, BN4) = BZ4, 0.1,
                    IF(MIN(BY4, BN4) &lt; BZ4, 1.1)
                ),
                IF(MIN(BY4, BN4) = BZ4, 0,
                    IF(MIN(BY4, BN4) &lt; BZ4, 1)
                )
            ))
        )
    ),
-5)</f>
        <v>NA</v>
      </c>
      <c r="CL4" s="381" t="str">
        <f>IFERROR(
    IF(M4="---", "NA",
        IF(AD4="---", "NA",IF(N4="---","NA",
            IF(BO4 &gt; BP4,
                IF(MIN(BZ4, BO4) = CA4, 0.1,
                    IF(MIN(BZ4, BO4) &lt; CA4, 1.1)
                ),
                IF(MIN(BZ4, BO4) = CA4, 0,
                    IF(MIN(BZ4, BO4) &lt; CA4, 1)
                )
            ))
        )
    ),
-5)</f>
        <v>NA</v>
      </c>
      <c r="CM4" s="381" t="str">
        <f>IFERROR(
    IF(N4="---", "NA",
        IF(AE4="---", "NA",IF(O4="---","NA",
            IF(BP4 &gt; BQ4,
                IF(MIN(CA4, BP4) = CB4, 0.1,
                    IF(MIN(CA4, BP4) &lt; CB4, 1.1)
                ),
                IF(MIN(CA4, BP4) = CB4, 0,
                    IF(MIN(CA4, BP4) &lt; CB4, 1)
                )
            ))
        )
    ),
-5)</f>
        <v>NA</v>
      </c>
      <c r="CN4" s="381" t="str">
        <f>IFERROR(
    IF(O4="---", "NA",
        IF(AF4="---", "NA",IF(P4="---","NA",
            IF(BQ4 &gt; BR4,
                IF(MIN(CB4, BQ4) = CC4, 0.1,
                    IF(MIN(CB4, BQ4) &lt; CC4, 1.1)
                ),
                IF(MIN(CB4, BQ4) = CC4, 0,
                    IF(MIN(CB4, BQ4) &lt; CC4, 1)
                )
            ))
        )
    ),
-5)</f>
        <v>NA</v>
      </c>
      <c r="CO4" s="381" t="str">
        <f>IFERROR(
    IF(P4="---", "NA",
        IF(AG4="---", "NA",IF(Q4="---","NA",
            IF(BR4 &gt; BS4,
                IF(MIN(CC4, BR4) = CD4, 0.1,
                    IF(MIN(CC4, BR4) &lt; CD4, 1.1)
                ),
                IF(MIN(CC4, BR4) = CD4, 0,
                    IF(MIN(CC4, BR4) &lt; CD4, 1)
                )
            ))
        )
    ),
-5)</f>
        <v>NA</v>
      </c>
      <c r="CP4" s="381" t="str">
        <f>IFERROR(
    IF(Q4="---", "NA",
        IF(AH4="---", "NA",IF(R4="---","NA",
            IF(BS4 &gt; BT4,
                IF(MIN(CD4, BS4) = CE4, 0.1,
                    IF(MIN(CD4, BS4) &lt; CE4, 1.1)
                ),
                IF(MIN(CD4, BS4) = CE4, 0,
                    IF(MIN(CD4, BS4) &lt; CE4, 1)
                )
            ))
        )
    ),
-5)</f>
        <v>NA</v>
      </c>
      <c r="CQ4" s="222" t="s">
        <v>97</v>
      </c>
      <c r="CR4" s="381" t="str">
        <f>IF(AND(OR(CG4=1, CG4=1.1),BK4&gt;=BV4),"Achieved",IF(AND(OR(CG4=1, CG4=1.1),BK4&lt;BV4),"Not Achieved","NA"))</f>
        <v>NA</v>
      </c>
      <c r="CS4" s="381" t="str">
        <f>IF(AND(OR(CH4=1, CH4=1.1),BL4&gt;=BW4),"Achieved",IF(AND(OR(CH4=1, CH4=1.1),BL4&lt;BW4),"Not Achieved","NA"))</f>
        <v>NA</v>
      </c>
      <c r="CT4" s="381" t="str">
        <f>IF(AND(OR(CI4=1, CI4=1.1),BM4&gt;=BX4),"Achieved",IF(AND(OR(CI4=1, CI4=1.1),BM4&lt;BX4),"Not Achieved","NA"))</f>
        <v>NA</v>
      </c>
      <c r="CU4" s="381" t="str">
        <f>IF(AND(OR(CJ4=1, CJ4=1.1),BN4&gt;=BY4),"Achieved",IF(AND(OR(CJ4=1, CJ4=1.1),BN4&lt;BY4),"Not Achieved","NA"))</f>
        <v>NA</v>
      </c>
      <c r="CV4" s="381" t="str">
        <f>IF(AND(OR(CK4=1, CK4=1.1),BO4&gt;=BZ4),"Achieved",IF(AND(OR(CK4=1, CK4=1.1),BO4&lt;BZ4),"Not Achieved","NA"))</f>
        <v>NA</v>
      </c>
      <c r="CW4" s="381" t="str">
        <f>IF(AND(OR(CL4=1, CL4=1.1),BP4&gt;=CA4),"Achieved",IF(AND(OR(CL4=1, CL4=1.1),BP4&lt;CA4),"Not Achieved","NA"))</f>
        <v>NA</v>
      </c>
      <c r="CX4" s="381" t="str">
        <f>IF(AND(OR(CM4=1, CM4=1.1),BQ4&gt;=CB4),"Achieved",IF(AND(OR(CM4=1, CM4=1.1),BQ4&lt;CB4),"Not Achieved","NA"))</f>
        <v>NA</v>
      </c>
      <c r="CY4" s="381" t="str">
        <f>IF(AND(OR(CN4=1, CN4=1.1),BR4&gt;=CC4),"Achieved",IF(AND(OR(CN4=1, CN4=1.1),BR4&lt;CC4),"Not Achieved","NA"))</f>
        <v>NA</v>
      </c>
      <c r="CZ4" s="381" t="str">
        <f>IF(AND(OR(CO4=1, CO4=1.1),BS4&gt;=CD4),"Achieved",IF(AND(OR(CO4=1, CO4=1.1),BS4&lt;CD4),"Not Achieved","NA"))</f>
        <v>NA</v>
      </c>
      <c r="DA4" s="381" t="str">
        <f>IF(AND(OR(CP4=1, CP4=1.1),BT4&gt;=CE4),"Achieved",IF(AND(OR(CP4=1, CP4=1.1),BT4&lt;CE4),"Not Achieved","NA"))</f>
        <v>NA</v>
      </c>
      <c r="DI4" s="403"/>
      <c r="DJ4" s="403"/>
      <c r="DK4" s="403"/>
      <c r="DL4" s="403"/>
      <c r="DM4" s="403"/>
      <c r="DN4" s="403"/>
      <c r="DO4" s="403"/>
      <c r="DP4" s="403"/>
      <c r="DQ4" s="403"/>
      <c r="DR4" s="403"/>
      <c r="DS4" s="403"/>
      <c r="DT4" s="403"/>
      <c r="DU4" s="403"/>
      <c r="DV4" s="403"/>
      <c r="DW4" s="403"/>
    </row>
    <row r="5" spans="2:127" ht="13.75" customHeight="1" thickBot="1" x14ac:dyDescent="0.4">
      <c r="B5" s="373"/>
      <c r="C5" s="360" t="s">
        <v>278</v>
      </c>
      <c r="D5" s="361"/>
      <c r="E5" s="359" t="s">
        <v>100</v>
      </c>
      <c r="F5" s="425"/>
      <c r="G5" s="426"/>
      <c r="H5" s="192" t="s">
        <v>94</v>
      </c>
      <c r="I5" s="192" t="s">
        <v>94</v>
      </c>
      <c r="J5" s="192" t="s">
        <v>94</v>
      </c>
      <c r="K5" s="192" t="s">
        <v>94</v>
      </c>
      <c r="L5" s="192" t="s">
        <v>94</v>
      </c>
      <c r="M5" s="192" t="s">
        <v>94</v>
      </c>
      <c r="N5" s="192" t="s">
        <v>94</v>
      </c>
      <c r="O5" s="192" t="s">
        <v>94</v>
      </c>
      <c r="P5" s="192" t="s">
        <v>94</v>
      </c>
      <c r="Q5" s="192" t="s">
        <v>94</v>
      </c>
      <c r="R5" s="379" t="s">
        <v>94</v>
      </c>
      <c r="Y5" s="192" t="s">
        <v>94</v>
      </c>
      <c r="Z5" s="192" t="s">
        <v>94</v>
      </c>
      <c r="AA5" s="192" t="s">
        <v>94</v>
      </c>
      <c r="AB5" s="192" t="s">
        <v>94</v>
      </c>
      <c r="AC5" s="192" t="s">
        <v>94</v>
      </c>
      <c r="AD5" s="192" t="s">
        <v>94</v>
      </c>
      <c r="AE5" s="192" t="s">
        <v>94</v>
      </c>
      <c r="AF5" s="192" t="s">
        <v>94</v>
      </c>
      <c r="AG5" s="192" t="s">
        <v>94</v>
      </c>
      <c r="AH5" s="379" t="s">
        <v>94</v>
      </c>
      <c r="AK5" s="427" t="str">
        <f>IFERROR(IF(I5="---","",IF(Y5="---","No Target Set",IF(BV5=BK5,"On Target",IF(BV5&gt;BK5,"Behind",IF(BV5&lt;BK5,"On Target"))))),"")</f>
        <v/>
      </c>
      <c r="AL5" s="427" t="str">
        <f>IFERROR(IF(J5="---","",IF(Z5="---","No Target Set",IF(BW5=BL5,"On Target",IF(BW5&gt;BL5,"Behind",IF(BW5&lt;BL5,"On Target"))))),"")</f>
        <v/>
      </c>
      <c r="AM5" s="427" t="str">
        <f>IFERROR(IF(K5="---","",IF(AA5="---","No Target Set",IF(BX5=BM5,"On Target",IF(BX5&gt;BM5,"Behind",IF(BX5&lt;BM5,"On Target"))))),"")</f>
        <v/>
      </c>
      <c r="AN5" s="427" t="str">
        <f>IFERROR(IF(L5="---","",IF(AB5="---","No Target Set",IF(BY5=BN5,"On Target",IF(BY5&gt;BN5,"Behind",IF(BY5&lt;BN5,"On Target"))))),"")</f>
        <v/>
      </c>
      <c r="AO5" s="427" t="str">
        <f>IFERROR(IF(M5="---","",IF(AC5="---","No Target Set",IF(BZ5=BO5,"On Target",IF(BZ5&gt;BO5,"Behind",IF(BZ5&lt;BO5,"On Target"))))),"")</f>
        <v/>
      </c>
      <c r="AP5" s="427" t="str">
        <f>IFERROR(IF(N5="---","",IF(AD5="---","No Target Set",IF(CA5=BP5,"On Target",IF(CA5&gt;BP5,"Behind",IF(CA5&lt;BP5,"On Target"))))),"")</f>
        <v/>
      </c>
      <c r="AQ5" s="427" t="str">
        <f>IFERROR(IF(O5="---","",IF(AE5="---","No Target Set",IF(CB5=BQ5,"On Target",IF(CB5&gt;BQ5,"Behind",IF(CB5&lt;BQ5,"On Target"))))),"")</f>
        <v/>
      </c>
      <c r="AR5" s="427" t="str">
        <f>IFERROR(IF(P5="---","",IF(AF5="---","No Target Set",IF(CC5=BR5,"On Target",IF(CC5&gt;BR5,"Behind",IF(CC5&lt;BR5,"On Target"))))),"")</f>
        <v/>
      </c>
      <c r="AS5" s="427" t="str">
        <f>IFERROR(IF(Q5="---","",IF(AG5="---","No Target Set",IF(CD5=BS5,"On Target",IF(CD5&gt;BS5,"Behind",IF(CD5&lt;BS5,"On Target"))))),"")</f>
        <v/>
      </c>
      <c r="AT5" s="427" t="str">
        <f>IFERROR(IF(R5="---","",IF(AH5="---","No Target Set",IF(CE5=BT5,"On Target",IF(CE5&gt;BT5,"Behind",IF(CE5&lt;BT5,"On Target"))))),"")</f>
        <v/>
      </c>
      <c r="AV5" s="428"/>
      <c r="AW5" s="222" t="s">
        <v>101</v>
      </c>
      <c r="AX5" s="381" t="str">
        <f>_xlfn.IFNA(LOOKUP(2,1/(H5:R5&lt;&gt;"---"),H5:R5),"---")</f>
        <v>---</v>
      </c>
      <c r="AY5" s="381" t="e">
        <f>VALUE(IF(AX5="---","",VLOOKUP(AX5,List16782[],2,FALSE)))</f>
        <v>#VALUE!</v>
      </c>
      <c r="AZ5" s="381" t="str">
        <f>_xlfn.IFNA(LOOKUP(2,1/(H5:Q5&lt;&gt;"---"),X5:AF5),"---")</f>
        <v>---</v>
      </c>
      <c r="BA5" s="381" t="e">
        <f>VALUE(IF(AZ5="---","",VLOOKUP(AZ5,List16782[],2,FALSE)))</f>
        <v>#VALUE!</v>
      </c>
      <c r="BB5" s="381" t="str">
        <f>_xlfn.IFNA(LOOKUP(2,1/(AK5:AT5&lt;&gt;""),AK5:AT5),"---")</f>
        <v>---</v>
      </c>
      <c r="BC5" s="381" t="str">
        <f>_xlfn.IFNA(LOOKUP(2,1/(H5:R5&lt;&gt;"---"),H$2:R$2),"---")</f>
        <v>---</v>
      </c>
      <c r="BE5" s="430" t="s">
        <v>102</v>
      </c>
      <c r="BF5" s="384">
        <v>0.5</v>
      </c>
      <c r="BI5" s="222" t="s">
        <v>101</v>
      </c>
      <c r="BJ5" s="381" t="str">
        <f>IF(H5="---","",IF(H5="","",(VLOOKUP(H5,List16782[],2,FALSE))))</f>
        <v/>
      </c>
      <c r="BK5" s="381" t="str">
        <f>IF(I5="---","",IF(I5="","",(VLOOKUP(I5,List16782[],2,FALSE))))</f>
        <v/>
      </c>
      <c r="BL5" s="381" t="str">
        <f>IF(J5="---","",IF(J5="","",(VLOOKUP(J5,List16782[],2,FALSE))))</f>
        <v/>
      </c>
      <c r="BM5" s="381" t="str">
        <f>IF(K5="---","",IF(K5="","",(VLOOKUP(K5,List16782[],2,FALSE))))</f>
        <v/>
      </c>
      <c r="BN5" s="381" t="str">
        <f>IF(L5="---","",IF(L5="","",(VLOOKUP(L5,List16782[],2,FALSE))))</f>
        <v/>
      </c>
      <c r="BO5" s="381" t="str">
        <f>IF(M5="---","",IF(M5="","",(VLOOKUP(M5,List16782[],2,FALSE))))</f>
        <v/>
      </c>
      <c r="BP5" s="381" t="str">
        <f>IF(N5="---","",IF(N5="","",(VLOOKUP(N5,List16782[],2,FALSE))))</f>
        <v/>
      </c>
      <c r="BQ5" s="381" t="str">
        <f>IF(O5="---","",IF(O5="","",(VLOOKUP(O5,List16782[],2,FALSE))))</f>
        <v/>
      </c>
      <c r="BR5" s="381" t="str">
        <f>IF(P5="---","",IF(P5="","",(VLOOKUP(P5,List16782[],2,FALSE))))</f>
        <v/>
      </c>
      <c r="BS5" s="381" t="str">
        <f>IF(Q5="---","",IF(Q5="","",(VLOOKUP(Q5,List16782[],2,FALSE))))</f>
        <v/>
      </c>
      <c r="BT5" s="381" t="str">
        <f>IF(R5="---","",IF(R5="","",(VLOOKUP(R5,List16782[],2,FALSE))))</f>
        <v/>
      </c>
      <c r="BU5" s="222" t="s">
        <v>101</v>
      </c>
      <c r="BV5" s="381" t="str">
        <f>IF(Y5="---","",IF(Y5="","",VLOOKUP(Y5,List16782[],2,FALSE)))</f>
        <v/>
      </c>
      <c r="BW5" s="381" t="str">
        <f>IF(Z5="---","",IF(Z5="","",VLOOKUP(Z5,List16782[],2,FALSE)))</f>
        <v/>
      </c>
      <c r="BX5" s="381" t="str">
        <f>IF(AA5="---","",IF(AA5="","",VLOOKUP(AA5,List16782[],2,FALSE)))</f>
        <v/>
      </c>
      <c r="BY5" s="381" t="str">
        <f>IF(AB5="---","",IF(AB5="","",VLOOKUP(AB5,List16782[],2,FALSE)))</f>
        <v/>
      </c>
      <c r="BZ5" s="381" t="str">
        <f>IF(AC5="---","",IF(AC5="","",VLOOKUP(AC5,List16782[],2,FALSE)))</f>
        <v/>
      </c>
      <c r="CA5" s="381" t="str">
        <f>IF(AD5="---","",IF(AD5="","",VLOOKUP(AD5,List16782[],2,FALSE)))</f>
        <v/>
      </c>
      <c r="CB5" s="381" t="str">
        <f>IF(AE5="---","",IF(AE5="","",VLOOKUP(AE5,List16782[],2,FALSE)))</f>
        <v/>
      </c>
      <c r="CC5" s="381" t="str">
        <f>IF(AF5="---","",IF(AF5="","",VLOOKUP(AF5,List16782[],2,FALSE)))</f>
        <v/>
      </c>
      <c r="CD5" s="381" t="str">
        <f>IF(AG5="---","",IF(AG5="","",VLOOKUP(AG5,List16782[],2,FALSE)))</f>
        <v/>
      </c>
      <c r="CE5" s="381" t="str">
        <f>IF(AH5="---","",IF(AH5="","",VLOOKUP(AH5,List16782[],2,FALSE)))</f>
        <v/>
      </c>
      <c r="CF5" s="222" t="s">
        <v>101</v>
      </c>
      <c r="CG5" s="381" t="str">
        <f>IFERROR(
    IF(H5="---", "NA",
        IF(Y5="---", "NA",
            IF(BJ5 &gt; BK5,
                IF(BV5 &gt; BJ5, 1.1, 0.1),
                IF(BV5 &gt; BJ5, 1, 0)
            )
        )
    ),
    -1
)</f>
        <v>NA</v>
      </c>
      <c r="CH5" s="381" t="str">
        <f>IFERROR(
    IF(I5="---", "NA",
        IF(Z5="---", "NA",IF(J5="---","NA",
            IF(BK5 &gt; BL5,
                IF(MIN(BV5, BK5) = BW5, 0.1,
                    IF(MIN(BV5, BK5) &lt; BW5, 1.1)
                ),
                IF(MIN(BV5, BK5) = BW5, 0,
                    IF(MIN(BV5, BK5) &lt; BW5, 1)
                )
            ))
        )
    ),
-5)</f>
        <v>NA</v>
      </c>
      <c r="CI5" s="381" t="str">
        <f>IFERROR(
    IF(J5="---", "NA",
        IF(AA5="---", "NA",IF(K5="---","NA",
            IF(BL5 &gt; BM5,
                IF(MIN(BW5, BL5) = BX5, 0.1,
                    IF(MIN(BW5, BL5) &lt; BX5, 1.1)
                ),
                IF(MIN(BW5, BL5) = BX5, 0,
                    IF(MIN(BW5, BL5) &lt; BX5, 1)
                )
            ))
        )
    ),
-5)</f>
        <v>NA</v>
      </c>
      <c r="CJ5" s="381" t="str">
        <f>IFERROR(
    IF(K5="---", "NA",
        IF(AB5="---", "NA",IF(L5="---","NA",
            IF(BM5 &gt; BN5,
                IF(MIN(BX5, BM5) = BY5, 0.1,
                    IF(MIN(BX5, BM5) &lt; BY5, 1.1)
                ),
                IF(MIN(BX5, BM5) = BY5, 0,
                    IF(MIN(BX5, BM5) &lt; BY5, 1)
                )
            ))
        )
    ),
-5)</f>
        <v>NA</v>
      </c>
      <c r="CK5" s="381" t="str">
        <f>IFERROR(
    IF(L5="---", "NA",
        IF(AC5="---", "NA",IF(M5="---","NA",
            IF(BN5 &gt; BO5,
                IF(MIN(BY5, BN5) = BZ5, 0.1,
                    IF(MIN(BY5, BN5) &lt; BZ5, 1.1)
                ),
                IF(MIN(BY5, BN5) = BZ5, 0,
                    IF(MIN(BY5, BN5) &lt; BZ5, 1)
                )
            ))
        )
    ),
-5)</f>
        <v>NA</v>
      </c>
      <c r="CL5" s="381" t="str">
        <f>IFERROR(
    IF(M5="---", "NA",
        IF(AD5="---", "NA",IF(N5="---","NA",
            IF(BO5 &gt; BP5,
                IF(MIN(BZ5, BO5) = CA5, 0.1,
                    IF(MIN(BZ5, BO5) &lt; CA5, 1.1)
                ),
                IF(MIN(BZ5, BO5) = CA5, 0,
                    IF(MIN(BZ5, BO5) &lt; CA5, 1)
                )
            ))
        )
    ),
-5)</f>
        <v>NA</v>
      </c>
      <c r="CM5" s="381" t="str">
        <f>IFERROR(
    IF(N5="---", "NA",
        IF(AE5="---", "NA",IF(O5="---","NA",
            IF(BP5 &gt; BQ5,
                IF(MIN(CA5, BP5) = CB5, 0.1,
                    IF(MIN(CA5, BP5) &lt; CB5, 1.1)
                ),
                IF(MIN(CA5, BP5) = CB5, 0,
                    IF(MIN(CA5, BP5) &lt; CB5, 1)
                )
            ))
        )
    ),
-5)</f>
        <v>NA</v>
      </c>
      <c r="CN5" s="381" t="str">
        <f>IFERROR(
    IF(O5="---", "NA",
        IF(AF5="---", "NA",IF(P5="---","NA",
            IF(BQ5 &gt; BR5,
                IF(MIN(CB5, BQ5) = CC5, 0.1,
                    IF(MIN(CB5, BQ5) &lt; CC5, 1.1)
                ),
                IF(MIN(CB5, BQ5) = CC5, 0,
                    IF(MIN(CB5, BQ5) &lt; CC5, 1)
                )
            ))
        )
    ),
-5)</f>
        <v>NA</v>
      </c>
      <c r="CO5" s="381" t="str">
        <f>IFERROR(
    IF(P5="---", "NA",
        IF(AG5="---", "NA",IF(Q5="---","NA",
            IF(BR5 &gt; BS5,
                IF(MIN(CC5, BR5) = CD5, 0.1,
                    IF(MIN(CC5, BR5) &lt; CD5, 1.1)
                ),
                IF(MIN(CC5, BR5) = CD5, 0,
                    IF(MIN(CC5, BR5) &lt; CD5, 1)
                )
            ))
        )
    ),
-5)</f>
        <v>NA</v>
      </c>
      <c r="CP5" s="381" t="str">
        <f>IFERROR(
    IF(Q5="---", "NA",
        IF(AH5="---", "NA",IF(R5="---","NA",
            IF(BS5 &gt; BT5,
                IF(MIN(CD5, BS5) = CE5, 0.1,
                    IF(MIN(CD5, BS5) &lt; CE5, 1.1)
                ),
                IF(MIN(CD5, BS5) = CE5, 0,
                    IF(MIN(CD5, BS5) &lt; CE5, 1)
                )
            ))
        )
    ),
-5)</f>
        <v>NA</v>
      </c>
      <c r="CQ5" s="222" t="s">
        <v>101</v>
      </c>
      <c r="CR5" s="381" t="str">
        <f>IF(AND(OR(CG5=1, CG5=1.1),BK5&gt;=BV5),"Achieved",IF(AND(OR(CG5=1, CG5=1.1),BK5&lt;BV5),"Not Achieved","NA"))</f>
        <v>NA</v>
      </c>
      <c r="CS5" s="381" t="str">
        <f>IF(AND(OR(CH5=1, CH5=1.1),BL5&gt;=BW5),"Achieved",IF(AND(OR(CH5=1, CH5=1.1),BL5&lt;BW5),"Not Achieved","NA"))</f>
        <v>NA</v>
      </c>
      <c r="CT5" s="381" t="str">
        <f>IF(AND(OR(CI5=1, CI5=1.1),BM5&gt;=BX5),"Achieved",IF(AND(OR(CI5=1, CI5=1.1),BM5&lt;BX5),"Not Achieved","NA"))</f>
        <v>NA</v>
      </c>
      <c r="CU5" s="381" t="str">
        <f>IF(AND(OR(CJ5=1, CJ5=1.1),BN5&gt;=BY5),"Achieved",IF(AND(OR(CJ5=1, CJ5=1.1),BN5&lt;BY5),"Not Achieved","NA"))</f>
        <v>NA</v>
      </c>
      <c r="CV5" s="381" t="str">
        <f>IF(AND(OR(CK5=1, CK5=1.1),BO5&gt;=BZ5),"Achieved",IF(AND(OR(CK5=1, CK5=1.1),BO5&lt;BZ5),"Not Achieved","NA"))</f>
        <v>NA</v>
      </c>
      <c r="CW5" s="381" t="str">
        <f>IF(AND(OR(CL5=1, CL5=1.1),BP5&gt;=CA5),"Achieved",IF(AND(OR(CL5=1, CL5=1.1),BP5&lt;CA5),"Not Achieved","NA"))</f>
        <v>NA</v>
      </c>
      <c r="CX5" s="381" t="str">
        <f>IF(AND(OR(CM5=1, CM5=1.1),BQ5&gt;=CB5),"Achieved",IF(AND(OR(CM5=1, CM5=1.1),BQ5&lt;CB5),"Not Achieved","NA"))</f>
        <v>NA</v>
      </c>
      <c r="CY5" s="381" t="str">
        <f>IF(AND(OR(CN5=1, CN5=1.1),BR5&gt;=CC5),"Achieved",IF(AND(OR(CN5=1, CN5=1.1),BR5&lt;CC5),"Not Achieved","NA"))</f>
        <v>NA</v>
      </c>
      <c r="CZ5" s="381" t="str">
        <f>IF(AND(OR(CO5=1, CO5=1.1),BS5&gt;=CD5),"Achieved",IF(AND(OR(CO5=1, CO5=1.1),BS5&lt;CD5),"Not Achieved","NA"))</f>
        <v>NA</v>
      </c>
      <c r="DA5" s="381" t="str">
        <f>IF(AND(OR(CP5=1, CP5=1.1),BT5&gt;=CE5),"Achieved",IF(AND(OR(CP5=1, CP5=1.1),BT5&lt;CE5),"Not Achieved","NA"))</f>
        <v>NA</v>
      </c>
      <c r="DI5" s="403"/>
      <c r="DJ5" s="403"/>
      <c r="DK5" s="403"/>
      <c r="DL5" s="403"/>
      <c r="DM5" s="403"/>
      <c r="DN5" s="403"/>
      <c r="DO5" s="403"/>
      <c r="DP5" s="403"/>
      <c r="DQ5" s="403"/>
      <c r="DR5" s="403"/>
      <c r="DS5" s="403"/>
      <c r="DT5" s="403"/>
      <c r="DU5" s="403"/>
      <c r="DV5" s="403"/>
      <c r="DW5" s="403"/>
    </row>
    <row r="6" spans="2:127" ht="13.75" customHeight="1" thickBot="1" x14ac:dyDescent="0.4">
      <c r="B6" s="373"/>
      <c r="C6" s="364"/>
      <c r="D6" s="365"/>
      <c r="E6" s="359" t="s">
        <v>103</v>
      </c>
      <c r="F6" s="425"/>
      <c r="G6" s="426"/>
      <c r="H6" s="192" t="s">
        <v>94</v>
      </c>
      <c r="I6" s="192" t="s">
        <v>94</v>
      </c>
      <c r="J6" s="192" t="s">
        <v>94</v>
      </c>
      <c r="K6" s="192" t="s">
        <v>94</v>
      </c>
      <c r="L6" s="192" t="s">
        <v>94</v>
      </c>
      <c r="M6" s="192" t="s">
        <v>94</v>
      </c>
      <c r="N6" s="192" t="s">
        <v>94</v>
      </c>
      <c r="O6" s="192" t="s">
        <v>94</v>
      </c>
      <c r="P6" s="192" t="s">
        <v>94</v>
      </c>
      <c r="Q6" s="192" t="s">
        <v>94</v>
      </c>
      <c r="R6" s="379" t="s">
        <v>94</v>
      </c>
      <c r="Y6" s="192" t="s">
        <v>94</v>
      </c>
      <c r="Z6" s="192" t="s">
        <v>94</v>
      </c>
      <c r="AA6" s="192" t="s">
        <v>94</v>
      </c>
      <c r="AB6" s="192" t="s">
        <v>94</v>
      </c>
      <c r="AC6" s="192" t="s">
        <v>94</v>
      </c>
      <c r="AD6" s="192" t="s">
        <v>94</v>
      </c>
      <c r="AE6" s="192" t="s">
        <v>94</v>
      </c>
      <c r="AF6" s="192" t="s">
        <v>94</v>
      </c>
      <c r="AG6" s="192" t="s">
        <v>94</v>
      </c>
      <c r="AH6" s="379" t="s">
        <v>94</v>
      </c>
      <c r="AK6" s="427" t="str">
        <f>IFERROR(IF(I6="---","",IF(Y6="---","No Target Set",IF(BV6=BK6,"On Target",IF(BV6&gt;BK6,"Behind",IF(BV6&lt;BK6,"On Target"))))),"")</f>
        <v/>
      </c>
      <c r="AL6" s="427" t="str">
        <f>IFERROR(IF(J6="---","",IF(Z6="---","No Target Set",IF(BW6=BL6,"On Target",IF(BW6&gt;BL6,"Behind",IF(BW6&lt;BL6,"On Target"))))),"")</f>
        <v/>
      </c>
      <c r="AM6" s="427" t="str">
        <f>IFERROR(IF(K6="---","",IF(AA6="---","No Target Set",IF(BX6=BM6,"On Target",IF(BX6&gt;BM6,"Behind",IF(BX6&lt;BM6,"On Target"))))),"")</f>
        <v/>
      </c>
      <c r="AN6" s="427" t="str">
        <f>IFERROR(IF(L6="---","",IF(AB6="---","No Target Set",IF(BY6=BN6,"On Target",IF(BY6&gt;BN6,"Behind",IF(BY6&lt;BN6,"On Target"))))),"")</f>
        <v/>
      </c>
      <c r="AO6" s="427" t="str">
        <f>IFERROR(IF(M6="---","",IF(AC6="---","No Target Set",IF(BZ6=BO6,"On Target",IF(BZ6&gt;BO6,"Behind",IF(BZ6&lt;BO6,"On Target"))))),"")</f>
        <v/>
      </c>
      <c r="AP6" s="427" t="str">
        <f>IFERROR(IF(N6="---","",IF(AD6="---","No Target Set",IF(CA6=BP6,"On Target",IF(CA6&gt;BP6,"Behind",IF(CA6&lt;BP6,"On Target"))))),"")</f>
        <v/>
      </c>
      <c r="AQ6" s="427" t="str">
        <f>IFERROR(IF(O6="---","",IF(AE6="---","No Target Set",IF(CB6=BQ6,"On Target",IF(CB6&gt;BQ6,"Behind",IF(CB6&lt;BQ6,"On Target"))))),"")</f>
        <v/>
      </c>
      <c r="AR6" s="427" t="str">
        <f>IFERROR(IF(P6="---","",IF(AF6="---","No Target Set",IF(CC6=BR6,"On Target",IF(CC6&gt;BR6,"Behind",IF(CC6&lt;BR6,"On Target"))))),"")</f>
        <v/>
      </c>
      <c r="AS6" s="427" t="str">
        <f>IFERROR(IF(Q6="---","",IF(AG6="---","No Target Set",IF(CD6=BS6,"On Target",IF(CD6&gt;BS6,"Behind",IF(CD6&lt;BS6,"On Target"))))),"")</f>
        <v/>
      </c>
      <c r="AT6" s="427" t="str">
        <f>IFERROR(IF(R6="---","",IF(AH6="---","No Target Set",IF(CE6=BT6,"On Target",IF(CE6&gt;BT6,"Behind",IF(CE6&lt;BT6,"On Target"))))),"")</f>
        <v/>
      </c>
      <c r="AV6" s="428"/>
      <c r="AW6" s="222" t="s">
        <v>104</v>
      </c>
      <c r="AX6" s="381" t="str">
        <f>_xlfn.IFNA(LOOKUP(2,1/(H6:R6&lt;&gt;"---"),H6:R6),"---")</f>
        <v>---</v>
      </c>
      <c r="AY6" s="381" t="e">
        <f>VALUE(IF(AX6="---","",VLOOKUP(AX6,List16782[],2,FALSE)))</f>
        <v>#VALUE!</v>
      </c>
      <c r="AZ6" s="381" t="str">
        <f>_xlfn.IFNA(LOOKUP(2,1/(H6:Q6&lt;&gt;"---"),X6:AF6),"---")</f>
        <v>---</v>
      </c>
      <c r="BA6" s="381" t="e">
        <f>VALUE(IF(AZ6="---","",VLOOKUP(AZ6,List16782[],2,FALSE)))</f>
        <v>#VALUE!</v>
      </c>
      <c r="BB6" s="381" t="str">
        <f>_xlfn.IFNA(LOOKUP(2,1/(AK6:AT6&lt;&gt;""),AK6:AT6),"---")</f>
        <v>---</v>
      </c>
      <c r="BC6" s="381" t="str">
        <f>_xlfn.IFNA(LOOKUP(2,1/(H6:R6&lt;&gt;"---"),H$2:R$2),"---")</f>
        <v>---</v>
      </c>
      <c r="BE6" s="431" t="s">
        <v>105</v>
      </c>
      <c r="BF6" s="384">
        <v>0</v>
      </c>
      <c r="BI6" s="222" t="s">
        <v>104</v>
      </c>
      <c r="BJ6" s="381" t="str">
        <f>IF(H6="---","",IF(H6="","",(VLOOKUP(H6,List16782[],2,FALSE))))</f>
        <v/>
      </c>
      <c r="BK6" s="381" t="str">
        <f>IF(I6="---","",IF(I6="","",(VLOOKUP(I6,List16782[],2,FALSE))))</f>
        <v/>
      </c>
      <c r="BL6" s="381" t="str">
        <f>IF(J6="---","",IF(J6="","",(VLOOKUP(J6,List16782[],2,FALSE))))</f>
        <v/>
      </c>
      <c r="BM6" s="381" t="str">
        <f>IF(K6="---","",IF(K6="","",(VLOOKUP(K6,List16782[],2,FALSE))))</f>
        <v/>
      </c>
      <c r="BN6" s="381" t="str">
        <f>IF(L6="---","",IF(L6="","",(VLOOKUP(L6,List16782[],2,FALSE))))</f>
        <v/>
      </c>
      <c r="BO6" s="381" t="str">
        <f>IF(M6="---","",IF(M6="","",(VLOOKUP(M6,List16782[],2,FALSE))))</f>
        <v/>
      </c>
      <c r="BP6" s="381" t="str">
        <f>IF(N6="---","",IF(N6="","",(VLOOKUP(N6,List16782[],2,FALSE))))</f>
        <v/>
      </c>
      <c r="BQ6" s="381" t="str">
        <f>IF(O6="---","",IF(O6="","",(VLOOKUP(O6,List16782[],2,FALSE))))</f>
        <v/>
      </c>
      <c r="BR6" s="381" t="str">
        <f>IF(P6="---","",IF(P6="","",(VLOOKUP(P6,List16782[],2,FALSE))))</f>
        <v/>
      </c>
      <c r="BS6" s="381" t="str">
        <f>IF(Q6="---","",IF(Q6="","",(VLOOKUP(Q6,List16782[],2,FALSE))))</f>
        <v/>
      </c>
      <c r="BT6" s="381" t="str">
        <f>IF(R6="---","",IF(R6="","",(VLOOKUP(R6,List16782[],2,FALSE))))</f>
        <v/>
      </c>
      <c r="BU6" s="222" t="s">
        <v>104</v>
      </c>
      <c r="BV6" s="381" t="str">
        <f>IF(Y6="---","",IF(Y6="","",VLOOKUP(Y6,List16782[],2,FALSE)))</f>
        <v/>
      </c>
      <c r="BW6" s="381" t="str">
        <f>IF(Z6="---","",IF(Z6="","",VLOOKUP(Z6,List16782[],2,FALSE)))</f>
        <v/>
      </c>
      <c r="BX6" s="381" t="str">
        <f>IF(AA6="---","",IF(AA6="","",VLOOKUP(AA6,List16782[],2,FALSE)))</f>
        <v/>
      </c>
      <c r="BY6" s="381" t="str">
        <f>IF(AB6="---","",IF(AB6="","",VLOOKUP(AB6,List16782[],2,FALSE)))</f>
        <v/>
      </c>
      <c r="BZ6" s="381" t="str">
        <f>IF(AC6="---","",IF(AC6="","",VLOOKUP(AC6,List16782[],2,FALSE)))</f>
        <v/>
      </c>
      <c r="CA6" s="381" t="str">
        <f>IF(AD6="---","",IF(AD6="","",VLOOKUP(AD6,List16782[],2,FALSE)))</f>
        <v/>
      </c>
      <c r="CB6" s="381" t="str">
        <f>IF(AE6="---","",IF(AE6="","",VLOOKUP(AE6,List16782[],2,FALSE)))</f>
        <v/>
      </c>
      <c r="CC6" s="381" t="str">
        <f>IF(AF6="---","",IF(AF6="","",VLOOKUP(AF6,List16782[],2,FALSE)))</f>
        <v/>
      </c>
      <c r="CD6" s="381" t="str">
        <f>IF(AG6="---","",IF(AG6="","",VLOOKUP(AG6,List16782[],2,FALSE)))</f>
        <v/>
      </c>
      <c r="CE6" s="381" t="str">
        <f>IF(AH6="---","",IF(AH6="","",VLOOKUP(AH6,List16782[],2,FALSE)))</f>
        <v/>
      </c>
      <c r="CF6" s="222" t="s">
        <v>104</v>
      </c>
      <c r="CG6" s="381" t="str">
        <f>IFERROR(
    IF(H6="---", "NA",
        IF(Y6="---", "NA",
            IF(BJ6 &gt; BK6,
                IF(BV6 &gt; BJ6, 1.1, 0.1),
                IF(BV6 &gt; BJ6, 1, 0)
            )
        )
    ),
    -1
)</f>
        <v>NA</v>
      </c>
      <c r="CH6" s="381" t="str">
        <f>IFERROR(
    IF(I6="---", "NA",
        IF(Z6="---", "NA",IF(J6="---","NA",
            IF(BK6 &gt; BL6,
                IF(MIN(BV6, BK6) = BW6, 0.1,
                    IF(MIN(BV6, BK6) &lt; BW6, 1.1)
                ),
                IF(MIN(BV6, BK6) = BW6, 0,
                    IF(MIN(BV6, BK6) &lt; BW6, 1)
                )
            ))
        )
    ),
-5)</f>
        <v>NA</v>
      </c>
      <c r="CI6" s="381" t="str">
        <f>IFERROR(
    IF(J6="---", "NA",
        IF(AA6="---", "NA",IF(K6="---","NA",
            IF(BL6 &gt; BM6,
                IF(MIN(BW6, BL6) = BX6, 0.1,
                    IF(MIN(BW6, BL6) &lt; BX6, 1.1)
                ),
                IF(MIN(BW6, BL6) = BX6, 0,
                    IF(MIN(BW6, BL6) &lt; BX6, 1)
                )
            ))
        )
    ),
-5)</f>
        <v>NA</v>
      </c>
      <c r="CJ6" s="381" t="str">
        <f>IFERROR(
    IF(K6="---", "NA",
        IF(AB6="---", "NA",IF(L6="---","NA",
            IF(BM6 &gt; BN6,
                IF(MIN(BX6, BM6) = BY6, 0.1,
                    IF(MIN(BX6, BM6) &lt; BY6, 1.1)
                ),
                IF(MIN(BX6, BM6) = BY6, 0,
                    IF(MIN(BX6, BM6) &lt; BY6, 1)
                )
            ))
        )
    ),
-5)</f>
        <v>NA</v>
      </c>
      <c r="CK6" s="381" t="str">
        <f>IFERROR(
    IF(L6="---", "NA",
        IF(AC6="---", "NA",IF(M6="---","NA",
            IF(BN6 &gt; BO6,
                IF(MIN(BY6, BN6) = BZ6, 0.1,
                    IF(MIN(BY6, BN6) &lt; BZ6, 1.1)
                ),
                IF(MIN(BY6, BN6) = BZ6, 0,
                    IF(MIN(BY6, BN6) &lt; BZ6, 1)
                )
            ))
        )
    ),
-5)</f>
        <v>NA</v>
      </c>
      <c r="CL6" s="381" t="str">
        <f>IFERROR(
    IF(M6="---", "NA",
        IF(AD6="---", "NA",IF(N6="---","NA",
            IF(BO6 &gt; BP6,
                IF(MIN(BZ6, BO6) = CA6, 0.1,
                    IF(MIN(BZ6, BO6) &lt; CA6, 1.1)
                ),
                IF(MIN(BZ6, BO6) = CA6, 0,
                    IF(MIN(BZ6, BO6) &lt; CA6, 1)
                )
            ))
        )
    ),
-5)</f>
        <v>NA</v>
      </c>
      <c r="CM6" s="381" t="str">
        <f>IFERROR(
    IF(N6="---", "NA",
        IF(AE6="---", "NA",IF(O6="---","NA",
            IF(BP6 &gt; BQ6,
                IF(MIN(CA6, BP6) = CB6, 0.1,
                    IF(MIN(CA6, BP6) &lt; CB6, 1.1)
                ),
                IF(MIN(CA6, BP6) = CB6, 0,
                    IF(MIN(CA6, BP6) &lt; CB6, 1)
                )
            ))
        )
    ),
-5)</f>
        <v>NA</v>
      </c>
      <c r="CN6" s="381" t="str">
        <f>IFERROR(
    IF(O6="---", "NA",
        IF(AF6="---", "NA",IF(P6="---","NA",
            IF(BQ6 &gt; BR6,
                IF(MIN(CB6, BQ6) = CC6, 0.1,
                    IF(MIN(CB6, BQ6) &lt; CC6, 1.1)
                ),
                IF(MIN(CB6, BQ6) = CC6, 0,
                    IF(MIN(CB6, BQ6) &lt; CC6, 1)
                )
            ))
        )
    ),
-5)</f>
        <v>NA</v>
      </c>
      <c r="CO6" s="381" t="str">
        <f>IFERROR(
    IF(P6="---", "NA",
        IF(AG6="---", "NA",IF(Q6="---","NA",
            IF(BR6 &gt; BS6,
                IF(MIN(CC6, BR6) = CD6, 0.1,
                    IF(MIN(CC6, BR6) &lt; CD6, 1.1)
                ),
                IF(MIN(CC6, BR6) = CD6, 0,
                    IF(MIN(CC6, BR6) &lt; CD6, 1)
                )
            ))
        )
    ),
-5)</f>
        <v>NA</v>
      </c>
      <c r="CP6" s="381" t="str">
        <f>IFERROR(
    IF(Q6="---", "NA",
        IF(AH6="---", "NA",IF(R6="---","NA",
            IF(BS6 &gt; BT6,
                IF(MIN(CD6, BS6) = CE6, 0.1,
                    IF(MIN(CD6, BS6) &lt; CE6, 1.1)
                ),
                IF(MIN(CD6, BS6) = CE6, 0,
                    IF(MIN(CD6, BS6) &lt; CE6, 1)
                )
            ))
        )
    ),
-5)</f>
        <v>NA</v>
      </c>
      <c r="CQ6" s="222" t="s">
        <v>104</v>
      </c>
      <c r="CR6" s="381" t="str">
        <f>IF(AND(OR(CG6=1, CG6=1.1),BK6&gt;=BV6),"Achieved",IF(AND(OR(CG6=1, CG6=1.1),BK6&lt;BV6),"Not Achieved","NA"))</f>
        <v>NA</v>
      </c>
      <c r="CS6" s="381" t="str">
        <f>IF(AND(OR(CH6=1, CH6=1.1),BL6&gt;=BW6),"Achieved",IF(AND(OR(CH6=1, CH6=1.1),BL6&lt;BW6),"Not Achieved","NA"))</f>
        <v>NA</v>
      </c>
      <c r="CT6" s="381" t="str">
        <f>IF(AND(OR(CI6=1, CI6=1.1),BM6&gt;=BX6),"Achieved",IF(AND(OR(CI6=1, CI6=1.1),BM6&lt;BX6),"Not Achieved","NA"))</f>
        <v>NA</v>
      </c>
      <c r="CU6" s="381" t="str">
        <f>IF(AND(OR(CJ6=1, CJ6=1.1),BN6&gt;=BY6),"Achieved",IF(AND(OR(CJ6=1, CJ6=1.1),BN6&lt;BY6),"Not Achieved","NA"))</f>
        <v>NA</v>
      </c>
      <c r="CV6" s="381" t="str">
        <f>IF(AND(OR(CK6=1, CK6=1.1),BO6&gt;=BZ6),"Achieved",IF(AND(OR(CK6=1, CK6=1.1),BO6&lt;BZ6),"Not Achieved","NA"))</f>
        <v>NA</v>
      </c>
      <c r="CW6" s="381" t="str">
        <f>IF(AND(OR(CL6=1, CL6=1.1),BP6&gt;=CA6),"Achieved",IF(AND(OR(CL6=1, CL6=1.1),BP6&lt;CA6),"Not Achieved","NA"))</f>
        <v>NA</v>
      </c>
      <c r="CX6" s="381" t="str">
        <f>IF(AND(OR(CM6=1, CM6=1.1),BQ6&gt;=CB6),"Achieved",IF(AND(OR(CM6=1, CM6=1.1),BQ6&lt;CB6),"Not Achieved","NA"))</f>
        <v>NA</v>
      </c>
      <c r="CY6" s="381" t="str">
        <f>IF(AND(OR(CN6=1, CN6=1.1),BR6&gt;=CC6),"Achieved",IF(AND(OR(CN6=1, CN6=1.1),BR6&lt;CC6),"Not Achieved","NA"))</f>
        <v>NA</v>
      </c>
      <c r="CZ6" s="381" t="str">
        <f>IF(AND(OR(CO6=1, CO6=1.1),BS6&gt;=CD6),"Achieved",IF(AND(OR(CO6=1, CO6=1.1),BS6&lt;CD6),"Not Achieved","NA"))</f>
        <v>NA</v>
      </c>
      <c r="DA6" s="381" t="str">
        <f>IF(AND(OR(CP6=1, CP6=1.1),BT6&gt;=CE6),"Achieved",IF(AND(OR(CP6=1, CP6=1.1),BT6&lt;CE6),"Not Achieved","NA"))</f>
        <v>NA</v>
      </c>
      <c r="DI6" s="403"/>
      <c r="DJ6" s="403"/>
      <c r="DK6" s="403"/>
      <c r="DL6" s="403"/>
      <c r="DM6" s="403"/>
      <c r="DN6" s="403"/>
      <c r="DO6" s="403"/>
      <c r="DP6" s="403"/>
      <c r="DQ6" s="403"/>
      <c r="DR6" s="403"/>
      <c r="DS6" s="403"/>
      <c r="DT6" s="403"/>
      <c r="DU6" s="403"/>
      <c r="DV6" s="403"/>
      <c r="DW6" s="403"/>
    </row>
    <row r="7" spans="2:127" ht="13.75" customHeight="1" thickBot="1" x14ac:dyDescent="0.4">
      <c r="B7" s="373"/>
      <c r="C7" s="364"/>
      <c r="D7" s="365"/>
      <c r="E7" s="359" t="s">
        <v>279</v>
      </c>
      <c r="F7" s="425"/>
      <c r="G7" s="426"/>
      <c r="H7" s="192" t="s">
        <v>94</v>
      </c>
      <c r="I7" s="192" t="s">
        <v>94</v>
      </c>
      <c r="J7" s="192" t="s">
        <v>94</v>
      </c>
      <c r="K7" s="192" t="s">
        <v>94</v>
      </c>
      <c r="L7" s="192" t="s">
        <v>94</v>
      </c>
      <c r="M7" s="192" t="s">
        <v>94</v>
      </c>
      <c r="N7" s="192" t="s">
        <v>94</v>
      </c>
      <c r="O7" s="192" t="s">
        <v>94</v>
      </c>
      <c r="P7" s="192" t="s">
        <v>94</v>
      </c>
      <c r="Q7" s="192" t="s">
        <v>94</v>
      </c>
      <c r="R7" s="379" t="s">
        <v>94</v>
      </c>
      <c r="Y7" s="192" t="s">
        <v>94</v>
      </c>
      <c r="Z7" s="192" t="s">
        <v>94</v>
      </c>
      <c r="AA7" s="192" t="s">
        <v>94</v>
      </c>
      <c r="AB7" s="192" t="s">
        <v>94</v>
      </c>
      <c r="AC7" s="192" t="s">
        <v>94</v>
      </c>
      <c r="AD7" s="192" t="s">
        <v>94</v>
      </c>
      <c r="AE7" s="192" t="s">
        <v>94</v>
      </c>
      <c r="AF7" s="192" t="s">
        <v>94</v>
      </c>
      <c r="AG7" s="192" t="s">
        <v>94</v>
      </c>
      <c r="AH7" s="379" t="s">
        <v>94</v>
      </c>
      <c r="AK7" s="427" t="str">
        <f>IFERROR(IF(I7="---","",IF(Y7="---","No Target Set",IF(BV7=BK7,"On Target",IF(BV7&gt;BK7,"Behind",IF(BV7&lt;BK7,"On Target"))))),"")</f>
        <v/>
      </c>
      <c r="AL7" s="427" t="str">
        <f>IFERROR(IF(J7="---","",IF(Z7="---","No Target Set",IF(BW7=BL7,"On Target",IF(BW7&gt;BL7,"Behind",IF(BW7&lt;BL7,"On Target"))))),"")</f>
        <v/>
      </c>
      <c r="AM7" s="427" t="str">
        <f>IFERROR(IF(K7="---","",IF(AA7="---","No Target Set",IF(BX7=BM7,"On Target",IF(BX7&gt;BM7,"Behind",IF(BX7&lt;BM7,"On Target"))))),"")</f>
        <v/>
      </c>
      <c r="AN7" s="427" t="str">
        <f>IFERROR(IF(L7="---","",IF(AB7="---","No Target Set",IF(BY7=BN7,"On Target",IF(BY7&gt;BN7,"Behind",IF(BY7&lt;BN7,"On Target"))))),"")</f>
        <v/>
      </c>
      <c r="AO7" s="427" t="str">
        <f>IFERROR(IF(M7="---","",IF(AC7="---","No Target Set",IF(BZ7=BO7,"On Target",IF(BZ7&gt;BO7,"Behind",IF(BZ7&lt;BO7,"On Target"))))),"")</f>
        <v/>
      </c>
      <c r="AP7" s="427" t="str">
        <f>IFERROR(IF(N7="---","",IF(AD7="---","No Target Set",IF(CA7=BP7,"On Target",IF(CA7&gt;BP7,"Behind",IF(CA7&lt;BP7,"On Target"))))),"")</f>
        <v/>
      </c>
      <c r="AQ7" s="427" t="str">
        <f>IFERROR(IF(O7="---","",IF(AE7="---","No Target Set",IF(CB7=BQ7,"On Target",IF(CB7&gt;BQ7,"Behind",IF(CB7&lt;BQ7,"On Target"))))),"")</f>
        <v/>
      </c>
      <c r="AR7" s="427" t="str">
        <f>IFERROR(IF(P7="---","",IF(AF7="---","No Target Set",IF(CC7=BR7,"On Target",IF(CC7&gt;BR7,"Behind",IF(CC7&lt;BR7,"On Target"))))),"")</f>
        <v/>
      </c>
      <c r="AS7" s="427" t="str">
        <f>IFERROR(IF(Q7="---","",IF(AG7="---","No Target Set",IF(CD7=BS7,"On Target",IF(CD7&gt;BS7,"Behind",IF(CD7&lt;BS7,"On Target"))))),"")</f>
        <v/>
      </c>
      <c r="AT7" s="427" t="str">
        <f>IFERROR(IF(R7="---","",IF(AH7="---","No Target Set",IF(CE7=BT7,"On Target",IF(CE7&gt;BT7,"Behind",IF(CE7&lt;BT7,"On Target"))))),"")</f>
        <v/>
      </c>
      <c r="AV7" s="428"/>
      <c r="AW7" s="222" t="s">
        <v>107</v>
      </c>
      <c r="AX7" s="381" t="str">
        <f>_xlfn.IFNA(LOOKUP(2,1/(H7:R7&lt;&gt;"---"),H7:R7),"---")</f>
        <v>---</v>
      </c>
      <c r="AY7" s="381" t="e">
        <f>VALUE(IF(AX7="---","",VLOOKUP(AX7,List16782[],2,FALSE)))</f>
        <v>#VALUE!</v>
      </c>
      <c r="AZ7" s="381" t="str">
        <f>_xlfn.IFNA(LOOKUP(2,1/(H7:Q7&lt;&gt;"---"),X7:AF7),"---")</f>
        <v>---</v>
      </c>
      <c r="BA7" s="381" t="e">
        <f>VALUE(IF(AZ7="---","",VLOOKUP(AZ7,List16782[],2,FALSE)))</f>
        <v>#VALUE!</v>
      </c>
      <c r="BB7" s="381" t="str">
        <f>_xlfn.IFNA(LOOKUP(2,1/(AK7:AT7&lt;&gt;""),AK7:AT7),"---")</f>
        <v>---</v>
      </c>
      <c r="BC7" s="381" t="str">
        <f>_xlfn.IFNA(LOOKUP(2,1/(H7:R7&lt;&gt;"---"),H$2:R$2),"---")</f>
        <v>---</v>
      </c>
      <c r="BI7" s="222" t="s">
        <v>107</v>
      </c>
      <c r="BJ7" s="381" t="str">
        <f>IF(H7="---","",IF(H7="","",(VLOOKUP(H7,List16782[],2,FALSE))))</f>
        <v/>
      </c>
      <c r="BK7" s="381" t="str">
        <f>IF(I7="---","",IF(I7="","",(VLOOKUP(I7,List16782[],2,FALSE))))</f>
        <v/>
      </c>
      <c r="BL7" s="381" t="str">
        <f>IF(J7="---","",IF(J7="","",(VLOOKUP(J7,List16782[],2,FALSE))))</f>
        <v/>
      </c>
      <c r="BM7" s="381" t="str">
        <f>IF(K7="---","",IF(K7="","",(VLOOKUP(K7,List16782[],2,FALSE))))</f>
        <v/>
      </c>
      <c r="BN7" s="381" t="str">
        <f>IF(L7="---","",IF(L7="","",(VLOOKUP(L7,List16782[],2,FALSE))))</f>
        <v/>
      </c>
      <c r="BO7" s="381" t="str">
        <f>IF(M7="---","",IF(M7="","",(VLOOKUP(M7,List16782[],2,FALSE))))</f>
        <v/>
      </c>
      <c r="BP7" s="381" t="str">
        <f>IF(N7="---","",IF(N7="","",(VLOOKUP(N7,List16782[],2,FALSE))))</f>
        <v/>
      </c>
      <c r="BQ7" s="381" t="str">
        <f>IF(O7="---","",IF(O7="","",(VLOOKUP(O7,List16782[],2,FALSE))))</f>
        <v/>
      </c>
      <c r="BR7" s="381" t="str">
        <f>IF(P7="---","",IF(P7="","",(VLOOKUP(P7,List16782[],2,FALSE))))</f>
        <v/>
      </c>
      <c r="BS7" s="381" t="str">
        <f>IF(Q7="---","",IF(Q7="","",(VLOOKUP(Q7,List16782[],2,FALSE))))</f>
        <v/>
      </c>
      <c r="BT7" s="381" t="str">
        <f>IF(R7="---","",IF(R7="","",(VLOOKUP(R7,List16782[],2,FALSE))))</f>
        <v/>
      </c>
      <c r="BU7" s="222" t="s">
        <v>107</v>
      </c>
      <c r="BV7" s="381" t="str">
        <f>IF(Y7="---","",IF(Y7="","",VLOOKUP(Y7,List16782[],2,FALSE)))</f>
        <v/>
      </c>
      <c r="BW7" s="381" t="str">
        <f>IF(Z7="---","",IF(Z7="","",VLOOKUP(Z7,List16782[],2,FALSE)))</f>
        <v/>
      </c>
      <c r="BX7" s="381" t="str">
        <f>IF(AA7="---","",IF(AA7="","",VLOOKUP(AA7,List16782[],2,FALSE)))</f>
        <v/>
      </c>
      <c r="BY7" s="381" t="str">
        <f>IF(AB7="---","",IF(AB7="","",VLOOKUP(AB7,List16782[],2,FALSE)))</f>
        <v/>
      </c>
      <c r="BZ7" s="381" t="str">
        <f>IF(AC7="---","",IF(AC7="","",VLOOKUP(AC7,List16782[],2,FALSE)))</f>
        <v/>
      </c>
      <c r="CA7" s="381" t="str">
        <f>IF(AD7="---","",IF(AD7="","",VLOOKUP(AD7,List16782[],2,FALSE)))</f>
        <v/>
      </c>
      <c r="CB7" s="381" t="str">
        <f>IF(AE7="---","",IF(AE7="","",VLOOKUP(AE7,List16782[],2,FALSE)))</f>
        <v/>
      </c>
      <c r="CC7" s="381" t="str">
        <f>IF(AF7="---","",IF(AF7="","",VLOOKUP(AF7,List16782[],2,FALSE)))</f>
        <v/>
      </c>
      <c r="CD7" s="381" t="str">
        <f>IF(AG7="---","",IF(AG7="","",VLOOKUP(AG7,List16782[],2,FALSE)))</f>
        <v/>
      </c>
      <c r="CE7" s="381" t="str">
        <f>IF(AH7="---","",IF(AH7="","",VLOOKUP(AH7,List16782[],2,FALSE)))</f>
        <v/>
      </c>
      <c r="CF7" s="222" t="s">
        <v>107</v>
      </c>
      <c r="CG7" s="381" t="str">
        <f>IFERROR(
    IF(H7="---", "NA",
        IF(Y7="---", "NA",
            IF(BJ7 &gt; BK7,
                IF(BV7 &gt; BJ7, 1.1, 0.1),
                IF(BV7 &gt; BJ7, 1, 0)
            )
        )
    ),
    -1
)</f>
        <v>NA</v>
      </c>
      <c r="CH7" s="381" t="str">
        <f>IFERROR(
    IF(I7="---", "NA",
        IF(Z7="---", "NA",IF(J7="---","NA",
            IF(BK7 &gt; BL7,
                IF(MIN(BV7, BK7) = BW7, 0.1,
                    IF(MIN(BV7, BK7) &lt; BW7, 1.1)
                ),
                IF(MIN(BV7, BK7) = BW7, 0,
                    IF(MIN(BV7, BK7) &lt; BW7, 1)
                )
            ))
        )
    ),
-5)</f>
        <v>NA</v>
      </c>
      <c r="CI7" s="381" t="str">
        <f>IFERROR(
    IF(J7="---", "NA",
        IF(AA7="---", "NA",IF(K7="---","NA",
            IF(BL7 &gt; BM7,
                IF(MIN(BW7, BL7) = BX7, 0.1,
                    IF(MIN(BW7, BL7) &lt; BX7, 1.1)
                ),
                IF(MIN(BW7, BL7) = BX7, 0,
                    IF(MIN(BW7, BL7) &lt; BX7, 1)
                )
            ))
        )
    ),
-5)</f>
        <v>NA</v>
      </c>
      <c r="CJ7" s="381" t="str">
        <f>IFERROR(
    IF(K7="---", "NA",
        IF(AB7="---", "NA",IF(L7="---","NA",
            IF(BM7 &gt; BN7,
                IF(MIN(BX7, BM7) = BY7, 0.1,
                    IF(MIN(BX7, BM7) &lt; BY7, 1.1)
                ),
                IF(MIN(BX7, BM7) = BY7, 0,
                    IF(MIN(BX7, BM7) &lt; BY7, 1)
                )
            ))
        )
    ),
-5)</f>
        <v>NA</v>
      </c>
      <c r="CK7" s="381" t="str">
        <f>IFERROR(
    IF(L7="---", "NA",
        IF(AC7="---", "NA",IF(M7="---","NA",
            IF(BN7 &gt; BO7,
                IF(MIN(BY7, BN7) = BZ7, 0.1,
                    IF(MIN(BY7, BN7) &lt; BZ7, 1.1)
                ),
                IF(MIN(BY7, BN7) = BZ7, 0,
                    IF(MIN(BY7, BN7) &lt; BZ7, 1)
                )
            ))
        )
    ),
-5)</f>
        <v>NA</v>
      </c>
      <c r="CL7" s="381" t="str">
        <f>IFERROR(
    IF(M7="---", "NA",
        IF(AD7="---", "NA",IF(N7="---","NA",
            IF(BO7 &gt; BP7,
                IF(MIN(BZ7, BO7) = CA7, 0.1,
                    IF(MIN(BZ7, BO7) &lt; CA7, 1.1)
                ),
                IF(MIN(BZ7, BO7) = CA7, 0,
                    IF(MIN(BZ7, BO7) &lt; CA7, 1)
                )
            ))
        )
    ),
-5)</f>
        <v>NA</v>
      </c>
      <c r="CM7" s="381" t="str">
        <f>IFERROR(
    IF(N7="---", "NA",
        IF(AE7="---", "NA",IF(O7="---","NA",
            IF(BP7 &gt; BQ7,
                IF(MIN(CA7, BP7) = CB7, 0.1,
                    IF(MIN(CA7, BP7) &lt; CB7, 1.1)
                ),
                IF(MIN(CA7, BP7) = CB7, 0,
                    IF(MIN(CA7, BP7) &lt; CB7, 1)
                )
            ))
        )
    ),
-5)</f>
        <v>NA</v>
      </c>
      <c r="CN7" s="381" t="str">
        <f>IFERROR(
    IF(O7="---", "NA",
        IF(AF7="---", "NA",IF(P7="---","NA",
            IF(BQ7 &gt; BR7,
                IF(MIN(CB7, BQ7) = CC7, 0.1,
                    IF(MIN(CB7, BQ7) &lt; CC7, 1.1)
                ),
                IF(MIN(CB7, BQ7) = CC7, 0,
                    IF(MIN(CB7, BQ7) &lt; CC7, 1)
                )
            ))
        )
    ),
-5)</f>
        <v>NA</v>
      </c>
      <c r="CO7" s="381" t="str">
        <f>IFERROR(
    IF(P7="---", "NA",
        IF(AG7="---", "NA",IF(Q7="---","NA",
            IF(BR7 &gt; BS7,
                IF(MIN(CC7, BR7) = CD7, 0.1,
                    IF(MIN(CC7, BR7) &lt; CD7, 1.1)
                ),
                IF(MIN(CC7, BR7) = CD7, 0,
                    IF(MIN(CC7, BR7) &lt; CD7, 1)
                )
            ))
        )
    ),
-5)</f>
        <v>NA</v>
      </c>
      <c r="CP7" s="381" t="str">
        <f>IFERROR(
    IF(Q7="---", "NA",
        IF(AH7="---", "NA",IF(R7="---","NA",
            IF(BS7 &gt; BT7,
                IF(MIN(CD7, BS7) = CE7, 0.1,
                    IF(MIN(CD7, BS7) &lt; CE7, 1.1)
                ),
                IF(MIN(CD7, BS7) = CE7, 0,
                    IF(MIN(CD7, BS7) &lt; CE7, 1)
                )
            ))
        )
    ),
-5)</f>
        <v>NA</v>
      </c>
      <c r="CQ7" s="222" t="s">
        <v>107</v>
      </c>
      <c r="CR7" s="381" t="str">
        <f>IF(AND(OR(CG7=1, CG7=1.1),BK7&gt;=BV7),"Achieved",IF(AND(OR(CG7=1, CG7=1.1),BK7&lt;BV7),"Not Achieved","NA"))</f>
        <v>NA</v>
      </c>
      <c r="CS7" s="381" t="str">
        <f>IF(AND(OR(CH7=1, CH7=1.1),BL7&gt;=BW7),"Achieved",IF(AND(OR(CH7=1, CH7=1.1),BL7&lt;BW7),"Not Achieved","NA"))</f>
        <v>NA</v>
      </c>
      <c r="CT7" s="381" t="str">
        <f>IF(AND(OR(CI7=1, CI7=1.1),BM7&gt;=BX7),"Achieved",IF(AND(OR(CI7=1, CI7=1.1),BM7&lt;BX7),"Not Achieved","NA"))</f>
        <v>NA</v>
      </c>
      <c r="CU7" s="381" t="str">
        <f>IF(AND(OR(CJ7=1, CJ7=1.1),BN7&gt;=BY7),"Achieved",IF(AND(OR(CJ7=1, CJ7=1.1),BN7&lt;BY7),"Not Achieved","NA"))</f>
        <v>NA</v>
      </c>
      <c r="CV7" s="381" t="str">
        <f>IF(AND(OR(CK7=1, CK7=1.1),BO7&gt;=BZ7),"Achieved",IF(AND(OR(CK7=1, CK7=1.1),BO7&lt;BZ7),"Not Achieved","NA"))</f>
        <v>NA</v>
      </c>
      <c r="CW7" s="381" t="str">
        <f>IF(AND(OR(CL7=1, CL7=1.1),BP7&gt;=CA7),"Achieved",IF(AND(OR(CL7=1, CL7=1.1),BP7&lt;CA7),"Not Achieved","NA"))</f>
        <v>NA</v>
      </c>
      <c r="CX7" s="381" t="str">
        <f>IF(AND(OR(CM7=1, CM7=1.1),BQ7&gt;=CB7),"Achieved",IF(AND(OR(CM7=1, CM7=1.1),BQ7&lt;CB7),"Not Achieved","NA"))</f>
        <v>NA</v>
      </c>
      <c r="CY7" s="381" t="str">
        <f>IF(AND(OR(CN7=1, CN7=1.1),BR7&gt;=CC7),"Achieved",IF(AND(OR(CN7=1, CN7=1.1),BR7&lt;CC7),"Not Achieved","NA"))</f>
        <v>NA</v>
      </c>
      <c r="CZ7" s="381" t="str">
        <f>IF(AND(OR(CO7=1, CO7=1.1),BS7&gt;=CD7),"Achieved",IF(AND(OR(CO7=1, CO7=1.1),BS7&lt;CD7),"Not Achieved","NA"))</f>
        <v>NA</v>
      </c>
      <c r="DA7" s="381" t="str">
        <f>IF(AND(OR(CP7=1, CP7=1.1),BT7&gt;=CE7),"Achieved",IF(AND(OR(CP7=1, CP7=1.1),BT7&lt;CE7),"Not Achieved","NA"))</f>
        <v>NA</v>
      </c>
      <c r="DI7" s="403"/>
      <c r="DJ7" s="403"/>
      <c r="DK7" s="403"/>
      <c r="DL7" s="403"/>
      <c r="DM7" s="403"/>
      <c r="DN7" s="403"/>
      <c r="DO7" s="403"/>
      <c r="DP7" s="403"/>
      <c r="DQ7" s="403"/>
      <c r="DR7" s="403"/>
      <c r="DS7" s="403"/>
      <c r="DT7" s="403"/>
      <c r="DU7" s="403"/>
      <c r="DV7" s="403"/>
      <c r="DW7" s="403"/>
    </row>
    <row r="8" spans="2:127" ht="13.75" customHeight="1" thickBot="1" x14ac:dyDescent="0.4">
      <c r="B8" s="373"/>
      <c r="C8" s="362"/>
      <c r="D8" s="363"/>
      <c r="E8" s="359" t="s">
        <v>108</v>
      </c>
      <c r="F8" s="425"/>
      <c r="G8" s="426"/>
      <c r="H8" s="192" t="s">
        <v>94</v>
      </c>
      <c r="I8" s="192" t="s">
        <v>94</v>
      </c>
      <c r="J8" s="192" t="s">
        <v>94</v>
      </c>
      <c r="K8" s="192" t="s">
        <v>94</v>
      </c>
      <c r="L8" s="192" t="s">
        <v>94</v>
      </c>
      <c r="M8" s="192" t="s">
        <v>94</v>
      </c>
      <c r="N8" s="192" t="s">
        <v>94</v>
      </c>
      <c r="O8" s="192" t="s">
        <v>94</v>
      </c>
      <c r="P8" s="192" t="s">
        <v>94</v>
      </c>
      <c r="Q8" s="192" t="s">
        <v>94</v>
      </c>
      <c r="R8" s="379" t="s">
        <v>94</v>
      </c>
      <c r="Y8" s="192" t="s">
        <v>94</v>
      </c>
      <c r="Z8" s="192" t="s">
        <v>94</v>
      </c>
      <c r="AA8" s="192" t="s">
        <v>94</v>
      </c>
      <c r="AB8" s="192" t="s">
        <v>94</v>
      </c>
      <c r="AC8" s="192" t="s">
        <v>94</v>
      </c>
      <c r="AD8" s="192" t="s">
        <v>94</v>
      </c>
      <c r="AE8" s="192" t="s">
        <v>94</v>
      </c>
      <c r="AF8" s="192" t="s">
        <v>94</v>
      </c>
      <c r="AG8" s="192" t="s">
        <v>94</v>
      </c>
      <c r="AH8" s="379" t="s">
        <v>94</v>
      </c>
      <c r="AK8" s="427" t="str">
        <f>IFERROR(IF(I8="---","",IF(Y8="---","No Target Set",IF(BV8=BK8,"On Target",IF(BV8&gt;BK8,"Behind",IF(BV8&lt;BK8,"On Target"))))),"")</f>
        <v/>
      </c>
      <c r="AL8" s="427" t="str">
        <f>IFERROR(IF(J8="---","",IF(Z8="---","No Target Set",IF(BW8=BL8,"On Target",IF(BW8&gt;BL8,"Behind",IF(BW8&lt;BL8,"On Target"))))),"")</f>
        <v/>
      </c>
      <c r="AM8" s="427" t="str">
        <f>IFERROR(IF(K8="---","",IF(AA8="---","No Target Set",IF(BX8=BM8,"On Target",IF(BX8&gt;BM8,"Behind",IF(BX8&lt;BM8,"On Target"))))),"")</f>
        <v/>
      </c>
      <c r="AN8" s="427" t="str">
        <f>IFERROR(IF(L8="---","",IF(AB8="---","No Target Set",IF(BY8=BN8,"On Target",IF(BY8&gt;BN8,"Behind",IF(BY8&lt;BN8,"On Target"))))),"")</f>
        <v/>
      </c>
      <c r="AO8" s="427" t="str">
        <f>IFERROR(IF(M8="---","",IF(AC8="---","No Target Set",IF(BZ8=BO8,"On Target",IF(BZ8&gt;BO8,"Behind",IF(BZ8&lt;BO8,"On Target"))))),"")</f>
        <v/>
      </c>
      <c r="AP8" s="427" t="str">
        <f>IFERROR(IF(N8="---","",IF(AD8="---","No Target Set",IF(CA8=BP8,"On Target",IF(CA8&gt;BP8,"Behind",IF(CA8&lt;BP8,"On Target"))))),"")</f>
        <v/>
      </c>
      <c r="AQ8" s="427" t="str">
        <f>IFERROR(IF(O8="---","",IF(AE8="---","No Target Set",IF(CB8=BQ8,"On Target",IF(CB8&gt;BQ8,"Behind",IF(CB8&lt;BQ8,"On Target"))))),"")</f>
        <v/>
      </c>
      <c r="AR8" s="427" t="str">
        <f>IFERROR(IF(P8="---","",IF(AF8="---","No Target Set",IF(CC8=BR8,"On Target",IF(CC8&gt;BR8,"Behind",IF(CC8&lt;BR8,"On Target"))))),"")</f>
        <v/>
      </c>
      <c r="AS8" s="427" t="str">
        <f>IFERROR(IF(Q8="---","",IF(AG8="---","No Target Set",IF(CD8=BS8,"On Target",IF(CD8&gt;BS8,"Behind",IF(CD8&lt;BS8,"On Target"))))),"")</f>
        <v/>
      </c>
      <c r="AT8" s="427" t="str">
        <f>IFERROR(IF(R8="---","",IF(AH8="---","No Target Set",IF(CE8=BT8,"On Target",IF(CE8&gt;BT8,"Behind",IF(CE8&lt;BT8,"On Target"))))),"")</f>
        <v/>
      </c>
      <c r="AV8" s="428"/>
      <c r="AW8" s="222" t="s">
        <v>109</v>
      </c>
      <c r="AX8" s="381" t="str">
        <f>_xlfn.IFNA(LOOKUP(2,1/(H8:R8&lt;&gt;"---"),H8:R8),"---")</f>
        <v>---</v>
      </c>
      <c r="AY8" s="381" t="e">
        <f>VALUE(IF(AX8="---","",VLOOKUP(AX8,List16782[],2,FALSE)))</f>
        <v>#VALUE!</v>
      </c>
      <c r="AZ8" s="381" t="str">
        <f>_xlfn.IFNA(LOOKUP(2,1/(H8:Q8&lt;&gt;"---"),X8:AF8),"---")</f>
        <v>---</v>
      </c>
      <c r="BA8" s="381" t="e">
        <f>VALUE(IF(AZ8="---","",VLOOKUP(AZ8,List16782[],2,FALSE)))</f>
        <v>#VALUE!</v>
      </c>
      <c r="BB8" s="381" t="str">
        <f>_xlfn.IFNA(LOOKUP(2,1/(AK8:AT8&lt;&gt;""),AK8:AT8),"---")</f>
        <v>---</v>
      </c>
      <c r="BC8" s="381" t="str">
        <f>_xlfn.IFNA(LOOKUP(2,1/(H8:R8&lt;&gt;"---"),H$2:R$2),"---")</f>
        <v>---</v>
      </c>
      <c r="BI8" s="222" t="s">
        <v>109</v>
      </c>
      <c r="BJ8" s="381" t="str">
        <f>IF(H8="---","",IF(H8="","",(VLOOKUP(H8,List16782[],2,FALSE))))</f>
        <v/>
      </c>
      <c r="BK8" s="381" t="str">
        <f>IF(I8="---","",IF(I8="","",(VLOOKUP(I8,List16782[],2,FALSE))))</f>
        <v/>
      </c>
      <c r="BL8" s="381" t="str">
        <f>IF(J8="---","",IF(J8="","",(VLOOKUP(J8,List16782[],2,FALSE))))</f>
        <v/>
      </c>
      <c r="BM8" s="381" t="str">
        <f>IF(K8="---","",IF(K8="","",(VLOOKUP(K8,List16782[],2,FALSE))))</f>
        <v/>
      </c>
      <c r="BN8" s="381" t="str">
        <f>IF(L8="---","",IF(L8="","",(VLOOKUP(L8,List16782[],2,FALSE))))</f>
        <v/>
      </c>
      <c r="BO8" s="381" t="str">
        <f>IF(M8="---","",IF(M8="","",(VLOOKUP(M8,List16782[],2,FALSE))))</f>
        <v/>
      </c>
      <c r="BP8" s="381" t="str">
        <f>IF(N8="---","",IF(N8="","",(VLOOKUP(N8,List16782[],2,FALSE))))</f>
        <v/>
      </c>
      <c r="BQ8" s="381" t="str">
        <f>IF(O8="---","",IF(O8="","",(VLOOKUP(O8,List16782[],2,FALSE))))</f>
        <v/>
      </c>
      <c r="BR8" s="381" t="str">
        <f>IF(P8="---","",IF(P8="","",(VLOOKUP(P8,List16782[],2,FALSE))))</f>
        <v/>
      </c>
      <c r="BS8" s="381" t="str">
        <f>IF(Q8="---","",IF(Q8="","",(VLOOKUP(Q8,List16782[],2,FALSE))))</f>
        <v/>
      </c>
      <c r="BT8" s="381" t="str">
        <f>IF(R8="---","",IF(R8="","",(VLOOKUP(R8,List16782[],2,FALSE))))</f>
        <v/>
      </c>
      <c r="BU8" s="222" t="s">
        <v>109</v>
      </c>
      <c r="BV8" s="381" t="str">
        <f>IF(Y8="---","",IF(Y8="","",VLOOKUP(Y8,List16782[],2,FALSE)))</f>
        <v/>
      </c>
      <c r="BW8" s="381" t="str">
        <f>IF(Z8="---","",IF(Z8="","",VLOOKUP(Z8,List16782[],2,FALSE)))</f>
        <v/>
      </c>
      <c r="BX8" s="381" t="str">
        <f>IF(AA8="---","",IF(AA8="","",VLOOKUP(AA8,List16782[],2,FALSE)))</f>
        <v/>
      </c>
      <c r="BY8" s="381" t="str">
        <f>IF(AB8="---","",IF(AB8="","",VLOOKUP(AB8,List16782[],2,FALSE)))</f>
        <v/>
      </c>
      <c r="BZ8" s="381" t="str">
        <f>IF(AC8="---","",IF(AC8="","",VLOOKUP(AC8,List16782[],2,FALSE)))</f>
        <v/>
      </c>
      <c r="CA8" s="381" t="str">
        <f>IF(AD8="---","",IF(AD8="","",VLOOKUP(AD8,List16782[],2,FALSE)))</f>
        <v/>
      </c>
      <c r="CB8" s="381" t="str">
        <f>IF(AE8="---","",IF(AE8="","",VLOOKUP(AE8,List16782[],2,FALSE)))</f>
        <v/>
      </c>
      <c r="CC8" s="381" t="str">
        <f>IF(AF8="---","",IF(AF8="","",VLOOKUP(AF8,List16782[],2,FALSE)))</f>
        <v/>
      </c>
      <c r="CD8" s="381" t="str">
        <f>IF(AG8="---","",IF(AG8="","",VLOOKUP(AG8,List16782[],2,FALSE)))</f>
        <v/>
      </c>
      <c r="CE8" s="381" t="str">
        <f>IF(AH8="---","",IF(AH8="","",VLOOKUP(AH8,List16782[],2,FALSE)))</f>
        <v/>
      </c>
      <c r="CF8" s="222" t="s">
        <v>109</v>
      </c>
      <c r="CG8" s="381" t="str">
        <f>IFERROR(
    IF(H8="---", "NA",
        IF(Y8="---", "NA",
            IF(BJ8 &gt; BK8,
                IF(BV8 &gt; BJ8, 1.1, 0.1),
                IF(BV8 &gt; BJ8, 1, 0)
            )
        )
    ),
    -1
)</f>
        <v>NA</v>
      </c>
      <c r="CH8" s="381" t="str">
        <f>IFERROR(
    IF(I8="---", "NA",
        IF(Z8="---", "NA",IF(J8="---","NA",
            IF(BK8 &gt; BL8,
                IF(MIN(BV8, BK8) = BW8, 0.1,
                    IF(MIN(BV8, BK8) &lt; BW8, 1.1)
                ),
                IF(MIN(BV8, BK8) = BW8, 0,
                    IF(MIN(BV8, BK8) &lt; BW8, 1)
                )
            ))
        )
    ),
-5)</f>
        <v>NA</v>
      </c>
      <c r="CI8" s="381" t="str">
        <f>IFERROR(
    IF(J8="---", "NA",
        IF(AA8="---", "NA",IF(K8="---","NA",
            IF(BL8 &gt; BM8,
                IF(MIN(BW8, BL8) = BX8, 0.1,
                    IF(MIN(BW8, BL8) &lt; BX8, 1.1)
                ),
                IF(MIN(BW8, BL8) = BX8, 0,
                    IF(MIN(BW8, BL8) &lt; BX8, 1)
                )
            ))
        )
    ),
-5)</f>
        <v>NA</v>
      </c>
      <c r="CJ8" s="381" t="str">
        <f>IFERROR(
    IF(K8="---", "NA",
        IF(AB8="---", "NA",IF(L8="---","NA",
            IF(BM8 &gt; BN8,
                IF(MIN(BX8, BM8) = BY8, 0.1,
                    IF(MIN(BX8, BM8) &lt; BY8, 1.1)
                ),
                IF(MIN(BX8, BM8) = BY8, 0,
                    IF(MIN(BX8, BM8) &lt; BY8, 1)
                )
            ))
        )
    ),
-5)</f>
        <v>NA</v>
      </c>
      <c r="CK8" s="381" t="str">
        <f>IFERROR(
    IF(L8="---", "NA",
        IF(AC8="---", "NA",IF(M8="---","NA",
            IF(BN8 &gt; BO8,
                IF(MIN(BY8, BN8) = BZ8, 0.1,
                    IF(MIN(BY8, BN8) &lt; BZ8, 1.1)
                ),
                IF(MIN(BY8, BN8) = BZ8, 0,
                    IF(MIN(BY8, BN8) &lt; BZ8, 1)
                )
            ))
        )
    ),
-5)</f>
        <v>NA</v>
      </c>
      <c r="CL8" s="381" t="str">
        <f>IFERROR(
    IF(M8="---", "NA",
        IF(AD8="---", "NA",IF(N8="---","NA",
            IF(BO8 &gt; BP8,
                IF(MIN(BZ8, BO8) = CA8, 0.1,
                    IF(MIN(BZ8, BO8) &lt; CA8, 1.1)
                ),
                IF(MIN(BZ8, BO8) = CA8, 0,
                    IF(MIN(BZ8, BO8) &lt; CA8, 1)
                )
            ))
        )
    ),
-5)</f>
        <v>NA</v>
      </c>
      <c r="CM8" s="381" t="str">
        <f>IFERROR(
    IF(N8="---", "NA",
        IF(AE8="---", "NA",IF(O8="---","NA",
            IF(BP8 &gt; BQ8,
                IF(MIN(CA8, BP8) = CB8, 0.1,
                    IF(MIN(CA8, BP8) &lt; CB8, 1.1)
                ),
                IF(MIN(CA8, BP8) = CB8, 0,
                    IF(MIN(CA8, BP8) &lt; CB8, 1)
                )
            ))
        )
    ),
-5)</f>
        <v>NA</v>
      </c>
      <c r="CN8" s="381" t="str">
        <f>IFERROR(
    IF(O8="---", "NA",
        IF(AF8="---", "NA",IF(P8="---","NA",
            IF(BQ8 &gt; BR8,
                IF(MIN(CB8, BQ8) = CC8, 0.1,
                    IF(MIN(CB8, BQ8) &lt; CC8, 1.1)
                ),
                IF(MIN(CB8, BQ8) = CC8, 0,
                    IF(MIN(CB8, BQ8) &lt; CC8, 1)
                )
            ))
        )
    ),
-5)</f>
        <v>NA</v>
      </c>
      <c r="CO8" s="381" t="str">
        <f>IFERROR(
    IF(P8="---", "NA",
        IF(AG8="---", "NA",IF(Q8="---","NA",
            IF(BR8 &gt; BS8,
                IF(MIN(CC8, BR8) = CD8, 0.1,
                    IF(MIN(CC8, BR8) &lt; CD8, 1.1)
                ),
                IF(MIN(CC8, BR8) = CD8, 0,
                    IF(MIN(CC8, BR8) &lt; CD8, 1)
                )
            ))
        )
    ),
-5)</f>
        <v>NA</v>
      </c>
      <c r="CP8" s="381" t="str">
        <f>IFERROR(
    IF(Q8="---", "NA",
        IF(AH8="---", "NA",IF(R8="---","NA",
            IF(BS8 &gt; BT8,
                IF(MIN(CD8, BS8) = CE8, 0.1,
                    IF(MIN(CD8, BS8) &lt; CE8, 1.1)
                ),
                IF(MIN(CD8, BS8) = CE8, 0,
                    IF(MIN(CD8, BS8) &lt; CE8, 1)
                )
            ))
        )
    ),
-5)</f>
        <v>NA</v>
      </c>
      <c r="CQ8" s="222" t="s">
        <v>109</v>
      </c>
      <c r="CR8" s="381" t="str">
        <f>IF(AND(OR(CG8=1, CG8=1.1),BK8&gt;=BV8),"Achieved",IF(AND(OR(CG8=1, CG8=1.1),BK8&lt;BV8),"Not Achieved","NA"))</f>
        <v>NA</v>
      </c>
      <c r="CS8" s="381" t="str">
        <f>IF(AND(OR(CH8=1, CH8=1.1),BL8&gt;=BW8),"Achieved",IF(AND(OR(CH8=1, CH8=1.1),BL8&lt;BW8),"Not Achieved","NA"))</f>
        <v>NA</v>
      </c>
      <c r="CT8" s="381" t="str">
        <f>IF(AND(OR(CI8=1, CI8=1.1),BM8&gt;=BX8),"Achieved",IF(AND(OR(CI8=1, CI8=1.1),BM8&lt;BX8),"Not Achieved","NA"))</f>
        <v>NA</v>
      </c>
      <c r="CU8" s="381" t="str">
        <f>IF(AND(OR(CJ8=1, CJ8=1.1),BN8&gt;=BY8),"Achieved",IF(AND(OR(CJ8=1, CJ8=1.1),BN8&lt;BY8),"Not Achieved","NA"))</f>
        <v>NA</v>
      </c>
      <c r="CV8" s="381" t="str">
        <f>IF(AND(OR(CK8=1, CK8=1.1),BO8&gt;=BZ8),"Achieved",IF(AND(OR(CK8=1, CK8=1.1),BO8&lt;BZ8),"Not Achieved","NA"))</f>
        <v>NA</v>
      </c>
      <c r="CW8" s="381" t="str">
        <f>IF(AND(OR(CL8=1, CL8=1.1),BP8&gt;=CA8),"Achieved",IF(AND(OR(CL8=1, CL8=1.1),BP8&lt;CA8),"Not Achieved","NA"))</f>
        <v>NA</v>
      </c>
      <c r="CX8" s="381" t="str">
        <f>IF(AND(OR(CM8=1, CM8=1.1),BQ8&gt;=CB8),"Achieved",IF(AND(OR(CM8=1, CM8=1.1),BQ8&lt;CB8),"Not Achieved","NA"))</f>
        <v>NA</v>
      </c>
      <c r="CY8" s="381" t="str">
        <f>IF(AND(OR(CN8=1, CN8=1.1),BR8&gt;=CC8),"Achieved",IF(AND(OR(CN8=1, CN8=1.1),BR8&lt;CC8),"Not Achieved","NA"))</f>
        <v>NA</v>
      </c>
      <c r="CZ8" s="381" t="str">
        <f>IF(AND(OR(CO8=1, CO8=1.1),BS8&gt;=CD8),"Achieved",IF(AND(OR(CO8=1, CO8=1.1),BS8&lt;CD8),"Not Achieved","NA"))</f>
        <v>NA</v>
      </c>
      <c r="DA8" s="381" t="str">
        <f>IF(AND(OR(CP8=1, CP8=1.1),BT8&gt;=CE8),"Achieved",IF(AND(OR(CP8=1, CP8=1.1),BT8&lt;CE8),"Not Achieved","NA"))</f>
        <v>NA</v>
      </c>
      <c r="DI8" s="403"/>
      <c r="DJ8" s="403"/>
      <c r="DK8" s="403"/>
      <c r="DL8" s="403"/>
      <c r="DM8" s="403"/>
      <c r="DN8" s="403"/>
      <c r="DO8" s="403"/>
      <c r="DP8" s="403"/>
      <c r="DQ8" s="403"/>
      <c r="DR8" s="403"/>
      <c r="DS8" s="403"/>
      <c r="DT8" s="403"/>
      <c r="DU8" s="403"/>
      <c r="DV8" s="403"/>
      <c r="DW8" s="403"/>
    </row>
    <row r="9" spans="2:127" ht="13.75" customHeight="1" thickBot="1" x14ac:dyDescent="0.4">
      <c r="B9" s="373"/>
      <c r="C9" s="360" t="s">
        <v>280</v>
      </c>
      <c r="D9" s="361"/>
      <c r="E9" s="359" t="s">
        <v>281</v>
      </c>
      <c r="F9" s="425"/>
      <c r="G9" s="426"/>
      <c r="H9" s="192" t="s">
        <v>94</v>
      </c>
      <c r="I9" s="192" t="s">
        <v>94</v>
      </c>
      <c r="J9" s="192" t="s">
        <v>94</v>
      </c>
      <c r="K9" s="192" t="s">
        <v>94</v>
      </c>
      <c r="L9" s="192" t="s">
        <v>94</v>
      </c>
      <c r="M9" s="192" t="s">
        <v>94</v>
      </c>
      <c r="N9" s="192" t="s">
        <v>94</v>
      </c>
      <c r="O9" s="192" t="s">
        <v>94</v>
      </c>
      <c r="P9" s="192" t="s">
        <v>94</v>
      </c>
      <c r="Q9" s="192" t="s">
        <v>94</v>
      </c>
      <c r="R9" s="379" t="s">
        <v>94</v>
      </c>
      <c r="Y9" s="192" t="s">
        <v>94</v>
      </c>
      <c r="Z9" s="192" t="s">
        <v>94</v>
      </c>
      <c r="AA9" s="192" t="s">
        <v>94</v>
      </c>
      <c r="AB9" s="192" t="s">
        <v>94</v>
      </c>
      <c r="AC9" s="192" t="s">
        <v>94</v>
      </c>
      <c r="AD9" s="192" t="s">
        <v>94</v>
      </c>
      <c r="AE9" s="192" t="s">
        <v>94</v>
      </c>
      <c r="AF9" s="192" t="s">
        <v>94</v>
      </c>
      <c r="AG9" s="192" t="s">
        <v>94</v>
      </c>
      <c r="AH9" s="379" t="s">
        <v>94</v>
      </c>
      <c r="AK9" s="427"/>
      <c r="AL9" s="427"/>
      <c r="AM9" s="427"/>
      <c r="AN9" s="427"/>
      <c r="AO9" s="427"/>
      <c r="AP9" s="427"/>
      <c r="AQ9" s="427"/>
      <c r="AR9" s="427"/>
      <c r="AS9" s="427"/>
      <c r="AT9" s="427"/>
      <c r="AV9" s="428"/>
      <c r="AW9" s="222" t="s">
        <v>284</v>
      </c>
      <c r="AX9" s="381" t="str">
        <f>_xlfn.IFNA(LOOKUP(2,1/(H9:R9&lt;&gt;"---"),H9:R9),"---")</f>
        <v>---</v>
      </c>
      <c r="AY9" s="381" t="e">
        <f>VALUE(IF(AX9="---","",VLOOKUP(AX9,List16782[],2,FALSE)))</f>
        <v>#VALUE!</v>
      </c>
      <c r="AZ9" s="381" t="str">
        <f>_xlfn.IFNA(LOOKUP(2,1/(H9:Q9&lt;&gt;"---"),X9:AF9),"---")</f>
        <v>---</v>
      </c>
      <c r="BA9" s="381" t="e">
        <f>VALUE(IF(AZ9="---","",VLOOKUP(AZ9,List16782[],2,FALSE)))</f>
        <v>#VALUE!</v>
      </c>
      <c r="BB9" s="381" t="str">
        <f>_xlfn.IFNA(LOOKUP(2,1/(AK9:AT9&lt;&gt;""),AK9:AT9),"---")</f>
        <v>---</v>
      </c>
      <c r="BC9" s="381" t="str">
        <f>_xlfn.IFNA(LOOKUP(2,1/(H9:R9&lt;&gt;"---"),H$2:R$2),"---")</f>
        <v>---</v>
      </c>
      <c r="BI9" s="222" t="s">
        <v>284</v>
      </c>
      <c r="BJ9" s="381" t="str">
        <f>IF(H9="---","",IF(H9="","",(VLOOKUP(H9,List16782[],2,FALSE))))</f>
        <v/>
      </c>
      <c r="BK9" s="381" t="str">
        <f>IF(I9="---","",IF(I9="","",(VLOOKUP(I9,List16782[],2,FALSE))))</f>
        <v/>
      </c>
      <c r="BL9" s="381" t="str">
        <f>IF(J9="---","",IF(J9="","",(VLOOKUP(J9,List16782[],2,FALSE))))</f>
        <v/>
      </c>
      <c r="BM9" s="381" t="str">
        <f>IF(K9="---","",IF(K9="","",(VLOOKUP(K9,List16782[],2,FALSE))))</f>
        <v/>
      </c>
      <c r="BN9" s="381" t="str">
        <f>IF(L9="---","",IF(L9="","",(VLOOKUP(L9,List16782[],2,FALSE))))</f>
        <v/>
      </c>
      <c r="BO9" s="381" t="str">
        <f>IF(M9="---","",IF(M9="","",(VLOOKUP(M9,List16782[],2,FALSE))))</f>
        <v/>
      </c>
      <c r="BP9" s="381" t="str">
        <f>IF(N9="---","",IF(N9="","",(VLOOKUP(N9,List16782[],2,FALSE))))</f>
        <v/>
      </c>
      <c r="BQ9" s="381" t="str">
        <f>IF(O9="---","",IF(O9="","",(VLOOKUP(O9,List16782[],2,FALSE))))</f>
        <v/>
      </c>
      <c r="BR9" s="381" t="str">
        <f>IF(P9="---","",IF(P9="","",(VLOOKUP(P9,List16782[],2,FALSE))))</f>
        <v/>
      </c>
      <c r="BS9" s="381" t="str">
        <f>IF(Q9="---","",IF(Q9="","",(VLOOKUP(Q9,List16782[],2,FALSE))))</f>
        <v/>
      </c>
      <c r="BT9" s="381" t="str">
        <f>IF(R9="---","",IF(R9="","",(VLOOKUP(R9,List16782[],2,FALSE))))</f>
        <v/>
      </c>
      <c r="BU9" s="222" t="s">
        <v>284</v>
      </c>
      <c r="BV9" s="381" t="str">
        <f>IF(Y9="---","",IF(Y9="","",VLOOKUP(Y9,List16782[],2,FALSE)))</f>
        <v/>
      </c>
      <c r="BW9" s="381" t="str">
        <f>IF(Z9="---","",IF(Z9="","",VLOOKUP(Z9,List16782[],2,FALSE)))</f>
        <v/>
      </c>
      <c r="BX9" s="381" t="str">
        <f>IF(AA9="---","",IF(AA9="","",VLOOKUP(AA9,List16782[],2,FALSE)))</f>
        <v/>
      </c>
      <c r="BY9" s="381" t="str">
        <f>IF(AB9="---","",IF(AB9="","",VLOOKUP(AB9,List16782[],2,FALSE)))</f>
        <v/>
      </c>
      <c r="BZ9" s="381" t="str">
        <f>IF(AC9="---","",IF(AC9="","",VLOOKUP(AC9,List16782[],2,FALSE)))</f>
        <v/>
      </c>
      <c r="CA9" s="381" t="str">
        <f>IF(AD9="---","",IF(AD9="","",VLOOKUP(AD9,List16782[],2,FALSE)))</f>
        <v/>
      </c>
      <c r="CB9" s="381" t="str">
        <f>IF(AE9="---","",IF(AE9="","",VLOOKUP(AE9,List16782[],2,FALSE)))</f>
        <v/>
      </c>
      <c r="CC9" s="381" t="str">
        <f>IF(AF9="---","",IF(AF9="","",VLOOKUP(AF9,List16782[],2,FALSE)))</f>
        <v/>
      </c>
      <c r="CD9" s="381" t="str">
        <f>IF(AG9="---","",IF(AG9="","",VLOOKUP(AG9,List16782[],2,FALSE)))</f>
        <v/>
      </c>
      <c r="CE9" s="381" t="str">
        <f>IF(AH9="---","",IF(AH9="","",VLOOKUP(AH9,List16782[],2,FALSE)))</f>
        <v/>
      </c>
      <c r="CF9" s="222" t="s">
        <v>284</v>
      </c>
      <c r="CG9" s="381" t="str">
        <f>IFERROR(
    IF(H9="---", "NA",
        IF(Y9="---", "NA",
            IF(BJ9 &gt; BK9,
                IF(BV9 &gt; BJ9, 1.1, 0.1),
                IF(BV9 &gt; BJ9, 1, 0)
            )
        )
    ),
    -1
)</f>
        <v>NA</v>
      </c>
      <c r="CH9" s="381" t="str">
        <f>IFERROR(
    IF(I9="---", "NA",
        IF(Z9="---", "NA",IF(J9="---","NA",
            IF(BK9 &gt; BL9,
                IF(MIN(BV9, BK9) = BW9, 0.1,
                    IF(MIN(BV9, BK9) &lt; BW9, 1.1)
                ),
                IF(MIN(BV9, BK9) = BW9, 0,
                    IF(MIN(BV9, BK9) &lt; BW9, 1)
                )
            ))
        )
    ),
-5)</f>
        <v>NA</v>
      </c>
      <c r="CI9" s="381" t="str">
        <f>IFERROR(
    IF(J9="---", "NA",
        IF(AA9="---", "NA",IF(K9="---","NA",
            IF(BL9 &gt; BM9,
                IF(MIN(BW9, BL9) = BX9, 0.1,
                    IF(MIN(BW9, BL9) &lt; BX9, 1.1)
                ),
                IF(MIN(BW9, BL9) = BX9, 0,
                    IF(MIN(BW9, BL9) &lt; BX9, 1)
                )
            ))
        )
    ),
-5)</f>
        <v>NA</v>
      </c>
      <c r="CJ9" s="381" t="str">
        <f>IFERROR(
    IF(K9="---", "NA",
        IF(AB9="---", "NA",IF(L9="---","NA",
            IF(BM9 &gt; BN9,
                IF(MIN(BX9, BM9) = BY9, 0.1,
                    IF(MIN(BX9, BM9) &lt; BY9, 1.1)
                ),
                IF(MIN(BX9, BM9) = BY9, 0,
                    IF(MIN(BX9, BM9) &lt; BY9, 1)
                )
            ))
        )
    ),
-5)</f>
        <v>NA</v>
      </c>
      <c r="CK9" s="381" t="str">
        <f>IFERROR(
    IF(L9="---", "NA",
        IF(AC9="---", "NA",IF(M9="---","NA",
            IF(BN9 &gt; BO9,
                IF(MIN(BY9, BN9) = BZ9, 0.1,
                    IF(MIN(BY9, BN9) &lt; BZ9, 1.1)
                ),
                IF(MIN(BY9, BN9) = BZ9, 0,
                    IF(MIN(BY9, BN9) &lt; BZ9, 1)
                )
            ))
        )
    ),
-5)</f>
        <v>NA</v>
      </c>
      <c r="CL9" s="381" t="str">
        <f>IFERROR(
    IF(M9="---", "NA",
        IF(AD9="---", "NA",IF(N9="---","NA",
            IF(BO9 &gt; BP9,
                IF(MIN(BZ9, BO9) = CA9, 0.1,
                    IF(MIN(BZ9, BO9) &lt; CA9, 1.1)
                ),
                IF(MIN(BZ9, BO9) = CA9, 0,
                    IF(MIN(BZ9, BO9) &lt; CA9, 1)
                )
            ))
        )
    ),
-5)</f>
        <v>NA</v>
      </c>
      <c r="CM9" s="381" t="str">
        <f>IFERROR(
    IF(N9="---", "NA",
        IF(AE9="---", "NA",IF(O9="---","NA",
            IF(BP9 &gt; BQ9,
                IF(MIN(CA9, BP9) = CB9, 0.1,
                    IF(MIN(CA9, BP9) &lt; CB9, 1.1)
                ),
                IF(MIN(CA9, BP9) = CB9, 0,
                    IF(MIN(CA9, BP9) &lt; CB9, 1)
                )
            ))
        )
    ),
-5)</f>
        <v>NA</v>
      </c>
      <c r="CN9" s="381" t="str">
        <f>IFERROR(
    IF(O9="---", "NA",
        IF(AF9="---", "NA",IF(P9="---","NA",
            IF(BQ9 &gt; BR9,
                IF(MIN(CB9, BQ9) = CC9, 0.1,
                    IF(MIN(CB9, BQ9) &lt; CC9, 1.1)
                ),
                IF(MIN(CB9, BQ9) = CC9, 0,
                    IF(MIN(CB9, BQ9) &lt; CC9, 1)
                )
            ))
        )
    ),
-5)</f>
        <v>NA</v>
      </c>
      <c r="CO9" s="381" t="str">
        <f>IFERROR(
    IF(P9="---", "NA",
        IF(AG9="---", "NA",IF(Q9="---","NA",
            IF(BR9 &gt; BS9,
                IF(MIN(CC9, BR9) = CD9, 0.1,
                    IF(MIN(CC9, BR9) &lt; CD9, 1.1)
                ),
                IF(MIN(CC9, BR9) = CD9, 0,
                    IF(MIN(CC9, BR9) &lt; CD9, 1)
                )
            ))
        )
    ),
-5)</f>
        <v>NA</v>
      </c>
      <c r="CP9" s="381" t="str">
        <f>IFERROR(
    IF(Q9="---", "NA",
        IF(AH9="---", "NA",IF(R9="---","NA",
            IF(BS9 &gt; BT9,
                IF(MIN(CD9, BS9) = CE9, 0.1,
                    IF(MIN(CD9, BS9) &lt; CE9, 1.1)
                ),
                IF(MIN(CD9, BS9) = CE9, 0,
                    IF(MIN(CD9, BS9) &lt; CE9, 1)
                )
            ))
        )
    ),
-5)</f>
        <v>NA</v>
      </c>
      <c r="CQ9" s="222" t="s">
        <v>284</v>
      </c>
      <c r="CR9" s="381" t="str">
        <f>IF(AND(OR(CG9=1, CG9=1.1),BK9&gt;=BV9),"Achieved",IF(AND(OR(CG9=1, CG9=1.1),BK9&lt;BV9),"Not Achieved","NA"))</f>
        <v>NA</v>
      </c>
      <c r="CS9" s="381" t="str">
        <f>IF(AND(OR(CH9=1, CH9=1.1),BL9&gt;=BW9),"Achieved",IF(AND(OR(CH9=1, CH9=1.1),BL9&lt;BW9),"Not Achieved","NA"))</f>
        <v>NA</v>
      </c>
      <c r="CT9" s="381" t="str">
        <f>IF(AND(OR(CI9=1, CI9=1.1),BM9&gt;=BX9),"Achieved",IF(AND(OR(CI9=1, CI9=1.1),BM9&lt;BX9),"Not Achieved","NA"))</f>
        <v>NA</v>
      </c>
      <c r="CU9" s="381" t="str">
        <f>IF(AND(OR(CJ9=1, CJ9=1.1),BN9&gt;=BY9),"Achieved",IF(AND(OR(CJ9=1, CJ9=1.1),BN9&lt;BY9),"Not Achieved","NA"))</f>
        <v>NA</v>
      </c>
      <c r="CV9" s="381" t="str">
        <f>IF(AND(OR(CK9=1, CK9=1.1),BO9&gt;=BZ9),"Achieved",IF(AND(OR(CK9=1, CK9=1.1),BO9&lt;BZ9),"Not Achieved","NA"))</f>
        <v>NA</v>
      </c>
      <c r="CW9" s="381" t="str">
        <f>IF(AND(OR(CL9=1, CL9=1.1),BP9&gt;=CA9),"Achieved",IF(AND(OR(CL9=1, CL9=1.1),BP9&lt;CA9),"Not Achieved","NA"))</f>
        <v>NA</v>
      </c>
      <c r="CX9" s="381" t="str">
        <f>IF(AND(OR(CM9=1, CM9=1.1),BQ9&gt;=CB9),"Achieved",IF(AND(OR(CM9=1, CM9=1.1),BQ9&lt;CB9),"Not Achieved","NA"))</f>
        <v>NA</v>
      </c>
      <c r="CY9" s="381" t="str">
        <f>IF(AND(OR(CN9=1, CN9=1.1),BR9&gt;=CC9),"Achieved",IF(AND(OR(CN9=1, CN9=1.1),BR9&lt;CC9),"Not Achieved","NA"))</f>
        <v>NA</v>
      </c>
      <c r="CZ9" s="381" t="str">
        <f>IF(AND(OR(CO9=1, CO9=1.1),BS9&gt;=CD9),"Achieved",IF(AND(OR(CO9=1, CO9=1.1),BS9&lt;CD9),"Not Achieved","NA"))</f>
        <v>NA</v>
      </c>
      <c r="DA9" s="381" t="str">
        <f>IF(AND(OR(CP9=1, CP9=1.1),BT9&gt;=CE9),"Achieved",IF(AND(OR(CP9=1, CP9=1.1),BT9&lt;CE9),"Not Achieved","NA"))</f>
        <v>NA</v>
      </c>
      <c r="DI9" s="403"/>
      <c r="DJ9" s="403"/>
      <c r="DK9" s="403"/>
      <c r="DL9" s="403"/>
      <c r="DM9" s="403"/>
      <c r="DN9" s="403"/>
      <c r="DO9" s="403"/>
      <c r="DP9" s="403"/>
      <c r="DQ9" s="403"/>
      <c r="DR9" s="403"/>
      <c r="DS9" s="403"/>
      <c r="DT9" s="403"/>
      <c r="DU9" s="403"/>
      <c r="DV9" s="403"/>
      <c r="DW9" s="403"/>
    </row>
    <row r="10" spans="2:127" ht="13.75" customHeight="1" thickBot="1" x14ac:dyDescent="0.4">
      <c r="B10" s="373"/>
      <c r="C10" s="364"/>
      <c r="D10" s="365"/>
      <c r="E10" s="359" t="s">
        <v>282</v>
      </c>
      <c r="F10" s="425"/>
      <c r="G10" s="426"/>
      <c r="H10" s="192" t="s">
        <v>94</v>
      </c>
      <c r="I10" s="192" t="s">
        <v>94</v>
      </c>
      <c r="J10" s="192" t="s">
        <v>94</v>
      </c>
      <c r="K10" s="192" t="s">
        <v>94</v>
      </c>
      <c r="L10" s="192" t="s">
        <v>94</v>
      </c>
      <c r="M10" s="192" t="s">
        <v>94</v>
      </c>
      <c r="N10" s="192" t="s">
        <v>94</v>
      </c>
      <c r="O10" s="192" t="s">
        <v>94</v>
      </c>
      <c r="P10" s="192" t="s">
        <v>94</v>
      </c>
      <c r="Q10" s="192" t="s">
        <v>94</v>
      </c>
      <c r="R10" s="379" t="s">
        <v>94</v>
      </c>
      <c r="Y10" s="192" t="s">
        <v>94</v>
      </c>
      <c r="Z10" s="192" t="s">
        <v>94</v>
      </c>
      <c r="AA10" s="192" t="s">
        <v>94</v>
      </c>
      <c r="AB10" s="192" t="s">
        <v>94</v>
      </c>
      <c r="AC10" s="192" t="s">
        <v>94</v>
      </c>
      <c r="AD10" s="192" t="s">
        <v>94</v>
      </c>
      <c r="AE10" s="192" t="s">
        <v>94</v>
      </c>
      <c r="AF10" s="192" t="s">
        <v>94</v>
      </c>
      <c r="AG10" s="192" t="s">
        <v>94</v>
      </c>
      <c r="AH10" s="379" t="s">
        <v>94</v>
      </c>
      <c r="AK10" s="427"/>
      <c r="AL10" s="427"/>
      <c r="AM10" s="427"/>
      <c r="AN10" s="427"/>
      <c r="AO10" s="427"/>
      <c r="AP10" s="427"/>
      <c r="AQ10" s="427"/>
      <c r="AR10" s="427"/>
      <c r="AS10" s="427"/>
      <c r="AT10" s="427"/>
      <c r="AV10" s="428"/>
      <c r="AW10" s="222" t="s">
        <v>285</v>
      </c>
      <c r="AX10" s="381" t="str">
        <f>_xlfn.IFNA(LOOKUP(2,1/(H10:R10&lt;&gt;"---"),H10:R10),"---")</f>
        <v>---</v>
      </c>
      <c r="AY10" s="381" t="e">
        <f>VALUE(IF(AX10="---","",VLOOKUP(AX10,List16782[],2,FALSE)))</f>
        <v>#VALUE!</v>
      </c>
      <c r="AZ10" s="381" t="str">
        <f>_xlfn.IFNA(LOOKUP(2,1/(H10:Q10&lt;&gt;"---"),X10:AF10),"---")</f>
        <v>---</v>
      </c>
      <c r="BA10" s="381" t="e">
        <f>VALUE(IF(AZ10="---","",VLOOKUP(AZ10,List16782[],2,FALSE)))</f>
        <v>#VALUE!</v>
      </c>
      <c r="BB10" s="381" t="str">
        <f>_xlfn.IFNA(LOOKUP(2,1/(AK10:AT10&lt;&gt;""),AK10:AT10),"---")</f>
        <v>---</v>
      </c>
      <c r="BC10" s="381" t="str">
        <f>_xlfn.IFNA(LOOKUP(2,1/(H10:R10&lt;&gt;"---"),H$2:R$2),"---")</f>
        <v>---</v>
      </c>
      <c r="BI10" s="222" t="s">
        <v>285</v>
      </c>
      <c r="BJ10" s="381" t="str">
        <f>IF(H10="---","",IF(H10="","",(VLOOKUP(H10,List16782[],2,FALSE))))</f>
        <v/>
      </c>
      <c r="BK10" s="381" t="str">
        <f>IF(I10="---","",IF(I10="","",(VLOOKUP(I10,List16782[],2,FALSE))))</f>
        <v/>
      </c>
      <c r="BL10" s="381" t="str">
        <f>IF(J10="---","",IF(J10="","",(VLOOKUP(J10,List16782[],2,FALSE))))</f>
        <v/>
      </c>
      <c r="BM10" s="381" t="str">
        <f>IF(K10="---","",IF(K10="","",(VLOOKUP(K10,List16782[],2,FALSE))))</f>
        <v/>
      </c>
      <c r="BN10" s="381" t="str">
        <f>IF(L10="---","",IF(L10="","",(VLOOKUP(L10,List16782[],2,FALSE))))</f>
        <v/>
      </c>
      <c r="BO10" s="381" t="str">
        <f>IF(M10="---","",IF(M10="","",(VLOOKUP(M10,List16782[],2,FALSE))))</f>
        <v/>
      </c>
      <c r="BP10" s="381" t="str">
        <f>IF(N10="---","",IF(N10="","",(VLOOKUP(N10,List16782[],2,FALSE))))</f>
        <v/>
      </c>
      <c r="BQ10" s="381" t="str">
        <f>IF(O10="---","",IF(O10="","",(VLOOKUP(O10,List16782[],2,FALSE))))</f>
        <v/>
      </c>
      <c r="BR10" s="381" t="str">
        <f>IF(P10="---","",IF(P10="","",(VLOOKUP(P10,List16782[],2,FALSE))))</f>
        <v/>
      </c>
      <c r="BS10" s="381" t="str">
        <f>IF(Q10="---","",IF(Q10="","",(VLOOKUP(Q10,List16782[],2,FALSE))))</f>
        <v/>
      </c>
      <c r="BT10" s="381" t="str">
        <f>IF(R10="---","",IF(R10="","",(VLOOKUP(R10,List16782[],2,FALSE))))</f>
        <v/>
      </c>
      <c r="BU10" s="222" t="s">
        <v>285</v>
      </c>
      <c r="BV10" s="381" t="str">
        <f>IF(Y10="---","",IF(Y10="","",VLOOKUP(Y10,List16782[],2,FALSE)))</f>
        <v/>
      </c>
      <c r="BW10" s="381" t="str">
        <f>IF(Z10="---","",IF(Z10="","",VLOOKUP(Z10,List16782[],2,FALSE)))</f>
        <v/>
      </c>
      <c r="BX10" s="381" t="str">
        <f>IF(AA10="---","",IF(AA10="","",VLOOKUP(AA10,List16782[],2,FALSE)))</f>
        <v/>
      </c>
      <c r="BY10" s="381" t="str">
        <f>IF(AB10="---","",IF(AB10="","",VLOOKUP(AB10,List16782[],2,FALSE)))</f>
        <v/>
      </c>
      <c r="BZ10" s="381" t="str">
        <f>IF(AC10="---","",IF(AC10="","",VLOOKUP(AC10,List16782[],2,FALSE)))</f>
        <v/>
      </c>
      <c r="CA10" s="381" t="str">
        <f>IF(AD10="---","",IF(AD10="","",VLOOKUP(AD10,List16782[],2,FALSE)))</f>
        <v/>
      </c>
      <c r="CB10" s="381" t="str">
        <f>IF(AE10="---","",IF(AE10="","",VLOOKUP(AE10,List16782[],2,FALSE)))</f>
        <v/>
      </c>
      <c r="CC10" s="381" t="str">
        <f>IF(AF10="---","",IF(AF10="","",VLOOKUP(AF10,List16782[],2,FALSE)))</f>
        <v/>
      </c>
      <c r="CD10" s="381" t="str">
        <f>IF(AG10="---","",IF(AG10="","",VLOOKUP(AG10,List16782[],2,FALSE)))</f>
        <v/>
      </c>
      <c r="CE10" s="381" t="str">
        <f>IF(AH10="---","",IF(AH10="","",VLOOKUP(AH10,List16782[],2,FALSE)))</f>
        <v/>
      </c>
      <c r="CF10" s="222" t="s">
        <v>285</v>
      </c>
      <c r="CG10" s="381" t="str">
        <f>IFERROR(
    IF(H10="---", "NA",
        IF(Y10="---", "NA",
            IF(BJ10 &gt; BK10,
                IF(BV10 &gt; BJ10, 1.1, 0.1),
                IF(BV10 &gt; BJ10, 1, 0)
            )
        )
    ),
    -1
)</f>
        <v>NA</v>
      </c>
      <c r="CH10" s="381" t="str">
        <f>IFERROR(
    IF(I10="---", "NA",
        IF(Z10="---", "NA",IF(J10="---","NA",
            IF(BK10 &gt; BL10,
                IF(MIN(BV10, BK10) = BW10, 0.1,
                    IF(MIN(BV10, BK10) &lt; BW10, 1.1)
                ),
                IF(MIN(BV10, BK10) = BW10, 0,
                    IF(MIN(BV10, BK10) &lt; BW10, 1)
                )
            ))
        )
    ),
-5)</f>
        <v>NA</v>
      </c>
      <c r="CI10" s="381" t="str">
        <f>IFERROR(
    IF(J10="---", "NA",
        IF(AA10="---", "NA",IF(K10="---","NA",
            IF(BL10 &gt; BM10,
                IF(MIN(BW10, BL10) = BX10, 0.1,
                    IF(MIN(BW10, BL10) &lt; BX10, 1.1)
                ),
                IF(MIN(BW10, BL10) = BX10, 0,
                    IF(MIN(BW10, BL10) &lt; BX10, 1)
                )
            ))
        )
    ),
-5)</f>
        <v>NA</v>
      </c>
      <c r="CJ10" s="381" t="str">
        <f>IFERROR(
    IF(K10="---", "NA",
        IF(AB10="---", "NA",IF(L10="---","NA",
            IF(BM10 &gt; BN10,
                IF(MIN(BX10, BM10) = BY10, 0.1,
                    IF(MIN(BX10, BM10) &lt; BY10, 1.1)
                ),
                IF(MIN(BX10, BM10) = BY10, 0,
                    IF(MIN(BX10, BM10) &lt; BY10, 1)
                )
            ))
        )
    ),
-5)</f>
        <v>NA</v>
      </c>
      <c r="CK10" s="381" t="str">
        <f>IFERROR(
    IF(L10="---", "NA",
        IF(AC10="---", "NA",IF(M10="---","NA",
            IF(BN10 &gt; BO10,
                IF(MIN(BY10, BN10) = BZ10, 0.1,
                    IF(MIN(BY10, BN10) &lt; BZ10, 1.1)
                ),
                IF(MIN(BY10, BN10) = BZ10, 0,
                    IF(MIN(BY10, BN10) &lt; BZ10, 1)
                )
            ))
        )
    ),
-5)</f>
        <v>NA</v>
      </c>
      <c r="CL10" s="381" t="str">
        <f>IFERROR(
    IF(M10="---", "NA",
        IF(AD10="---", "NA",IF(N10="---","NA",
            IF(BO10 &gt; BP10,
                IF(MIN(BZ10, BO10) = CA10, 0.1,
                    IF(MIN(BZ10, BO10) &lt; CA10, 1.1)
                ),
                IF(MIN(BZ10, BO10) = CA10, 0,
                    IF(MIN(BZ10, BO10) &lt; CA10, 1)
                )
            ))
        )
    ),
-5)</f>
        <v>NA</v>
      </c>
      <c r="CM10" s="381" t="str">
        <f>IFERROR(
    IF(N10="---", "NA",
        IF(AE10="---", "NA",IF(O10="---","NA",
            IF(BP10 &gt; BQ10,
                IF(MIN(CA10, BP10) = CB10, 0.1,
                    IF(MIN(CA10, BP10) &lt; CB10, 1.1)
                ),
                IF(MIN(CA10, BP10) = CB10, 0,
                    IF(MIN(CA10, BP10) &lt; CB10, 1)
                )
            ))
        )
    ),
-5)</f>
        <v>NA</v>
      </c>
      <c r="CN10" s="381" t="str">
        <f>IFERROR(
    IF(O10="---", "NA",
        IF(AF10="---", "NA",IF(P10="---","NA",
            IF(BQ10 &gt; BR10,
                IF(MIN(CB10, BQ10) = CC10, 0.1,
                    IF(MIN(CB10, BQ10) &lt; CC10, 1.1)
                ),
                IF(MIN(CB10, BQ10) = CC10, 0,
                    IF(MIN(CB10, BQ10) &lt; CC10, 1)
                )
            ))
        )
    ),
-5)</f>
        <v>NA</v>
      </c>
      <c r="CO10" s="381" t="str">
        <f>IFERROR(
    IF(P10="---", "NA",
        IF(AG10="---", "NA",IF(Q10="---","NA",
            IF(BR10 &gt; BS10,
                IF(MIN(CC10, BR10) = CD10, 0.1,
                    IF(MIN(CC10, BR10) &lt; CD10, 1.1)
                ),
                IF(MIN(CC10, BR10) = CD10, 0,
                    IF(MIN(CC10, BR10) &lt; CD10, 1)
                )
            ))
        )
    ),
-5)</f>
        <v>NA</v>
      </c>
      <c r="CP10" s="381" t="str">
        <f>IFERROR(
    IF(Q10="---", "NA",
        IF(AH10="---", "NA",IF(R10="---","NA",
            IF(BS10 &gt; BT10,
                IF(MIN(CD10, BS10) = CE10, 0.1,
                    IF(MIN(CD10, BS10) &lt; CE10, 1.1)
                ),
                IF(MIN(CD10, BS10) = CE10, 0,
                    IF(MIN(CD10, BS10) &lt; CE10, 1)
                )
            ))
        )
    ),
-5)</f>
        <v>NA</v>
      </c>
      <c r="CQ10" s="222" t="s">
        <v>285</v>
      </c>
      <c r="CR10" s="381" t="str">
        <f>IF(AND(OR(CG10=1, CG10=1.1),BK10&gt;=BV10),"Achieved",IF(AND(OR(CG10=1, CG10=1.1),BK10&lt;BV10),"Not Achieved","NA"))</f>
        <v>NA</v>
      </c>
      <c r="CS10" s="381" t="str">
        <f>IF(AND(OR(CH10=1, CH10=1.1),BL10&gt;=BW10),"Achieved",IF(AND(OR(CH10=1, CH10=1.1),BL10&lt;BW10),"Not Achieved","NA"))</f>
        <v>NA</v>
      </c>
      <c r="CT10" s="381" t="str">
        <f>IF(AND(OR(CI10=1, CI10=1.1),BM10&gt;=BX10),"Achieved",IF(AND(OR(CI10=1, CI10=1.1),BM10&lt;BX10),"Not Achieved","NA"))</f>
        <v>NA</v>
      </c>
      <c r="CU10" s="381" t="str">
        <f>IF(AND(OR(CJ10=1, CJ10=1.1),BN10&gt;=BY10),"Achieved",IF(AND(OR(CJ10=1, CJ10=1.1),BN10&lt;BY10),"Not Achieved","NA"))</f>
        <v>NA</v>
      </c>
      <c r="CV10" s="381" t="str">
        <f>IF(AND(OR(CK10=1, CK10=1.1),BO10&gt;=BZ10),"Achieved",IF(AND(OR(CK10=1, CK10=1.1),BO10&lt;BZ10),"Not Achieved","NA"))</f>
        <v>NA</v>
      </c>
      <c r="CW10" s="381" t="str">
        <f>IF(AND(OR(CL10=1, CL10=1.1),BP10&gt;=CA10),"Achieved",IF(AND(OR(CL10=1, CL10=1.1),BP10&lt;CA10),"Not Achieved","NA"))</f>
        <v>NA</v>
      </c>
      <c r="CX10" s="381" t="str">
        <f>IF(AND(OR(CM10=1, CM10=1.1),BQ10&gt;=CB10),"Achieved",IF(AND(OR(CM10=1, CM10=1.1),BQ10&lt;CB10),"Not Achieved","NA"))</f>
        <v>NA</v>
      </c>
      <c r="CY10" s="381" t="str">
        <f>IF(AND(OR(CN10=1, CN10=1.1),BR10&gt;=CC10),"Achieved",IF(AND(OR(CN10=1, CN10=1.1),BR10&lt;CC10),"Not Achieved","NA"))</f>
        <v>NA</v>
      </c>
      <c r="CZ10" s="381" t="str">
        <f>IF(AND(OR(CO10=1, CO10=1.1),BS10&gt;=CD10),"Achieved",IF(AND(OR(CO10=1, CO10=1.1),BS10&lt;CD10),"Not Achieved","NA"))</f>
        <v>NA</v>
      </c>
      <c r="DA10" s="381" t="str">
        <f>IF(AND(OR(CP10=1, CP10=1.1),BT10&gt;=CE10),"Achieved",IF(AND(OR(CP10=1, CP10=1.1),BT10&lt;CE10),"Not Achieved","NA"))</f>
        <v>NA</v>
      </c>
      <c r="DI10" s="403"/>
      <c r="DJ10" s="403"/>
      <c r="DK10" s="403"/>
      <c r="DL10" s="403"/>
      <c r="DM10" s="403"/>
      <c r="DN10" s="403"/>
      <c r="DO10" s="403"/>
      <c r="DP10" s="403"/>
      <c r="DQ10" s="403"/>
      <c r="DR10" s="403"/>
      <c r="DS10" s="403"/>
      <c r="DT10" s="403"/>
      <c r="DU10" s="403"/>
      <c r="DV10" s="403"/>
      <c r="DW10" s="403"/>
    </row>
    <row r="11" spans="2:127" ht="13.75" customHeight="1" thickBot="1" x14ac:dyDescent="0.4">
      <c r="B11" s="374"/>
      <c r="C11" s="362"/>
      <c r="D11" s="363"/>
      <c r="E11" s="359" t="s">
        <v>283</v>
      </c>
      <c r="F11" s="425"/>
      <c r="G11" s="426"/>
      <c r="H11" s="192" t="s">
        <v>94</v>
      </c>
      <c r="I11" s="192" t="s">
        <v>94</v>
      </c>
      <c r="J11" s="192" t="s">
        <v>94</v>
      </c>
      <c r="K11" s="192" t="s">
        <v>94</v>
      </c>
      <c r="L11" s="192" t="s">
        <v>94</v>
      </c>
      <c r="M11" s="192" t="s">
        <v>94</v>
      </c>
      <c r="N11" s="192" t="s">
        <v>94</v>
      </c>
      <c r="O11" s="192" t="s">
        <v>94</v>
      </c>
      <c r="P11" s="192" t="s">
        <v>94</v>
      </c>
      <c r="Q11" s="192" t="s">
        <v>94</v>
      </c>
      <c r="R11" s="379" t="s">
        <v>94</v>
      </c>
      <c r="Y11" s="192" t="s">
        <v>94</v>
      </c>
      <c r="Z11" s="192" t="s">
        <v>94</v>
      </c>
      <c r="AA11" s="192" t="s">
        <v>94</v>
      </c>
      <c r="AB11" s="192" t="s">
        <v>94</v>
      </c>
      <c r="AC11" s="192" t="s">
        <v>94</v>
      </c>
      <c r="AD11" s="192" t="s">
        <v>94</v>
      </c>
      <c r="AE11" s="192" t="s">
        <v>94</v>
      </c>
      <c r="AF11" s="192" t="s">
        <v>94</v>
      </c>
      <c r="AG11" s="192" t="s">
        <v>94</v>
      </c>
      <c r="AH11" s="379" t="s">
        <v>94</v>
      </c>
      <c r="AK11" s="427"/>
      <c r="AL11" s="427"/>
      <c r="AM11" s="427"/>
      <c r="AN11" s="427"/>
      <c r="AO11" s="427"/>
      <c r="AP11" s="427"/>
      <c r="AQ11" s="427"/>
      <c r="AR11" s="427"/>
      <c r="AS11" s="427"/>
      <c r="AT11" s="427"/>
      <c r="AV11" s="428"/>
      <c r="AW11" s="222" t="s">
        <v>286</v>
      </c>
      <c r="AX11" s="381" t="str">
        <f>_xlfn.IFNA(LOOKUP(2,1/(H11:R11&lt;&gt;"---"),H11:R11),"---")</f>
        <v>---</v>
      </c>
      <c r="AY11" s="381" t="e">
        <f>VALUE(IF(AX11="---","",VLOOKUP(AX11,List16782[],2,FALSE)))</f>
        <v>#VALUE!</v>
      </c>
      <c r="AZ11" s="381" t="str">
        <f>_xlfn.IFNA(LOOKUP(2,1/(H11:Q11&lt;&gt;"---"),X11:AF11),"---")</f>
        <v>---</v>
      </c>
      <c r="BA11" s="381" t="e">
        <f>VALUE(IF(AZ11="---","",VLOOKUP(AZ11,List16782[],2,FALSE)))</f>
        <v>#VALUE!</v>
      </c>
      <c r="BB11" s="381" t="str">
        <f>_xlfn.IFNA(LOOKUP(2,1/(AK11:AT11&lt;&gt;""),AK11:AT11),"---")</f>
        <v>---</v>
      </c>
      <c r="BC11" s="381" t="str">
        <f>_xlfn.IFNA(LOOKUP(2,1/(H11:R11&lt;&gt;"---"),H$2:R$2),"---")</f>
        <v>---</v>
      </c>
      <c r="BI11" s="222" t="s">
        <v>286</v>
      </c>
      <c r="BJ11" s="381" t="str">
        <f>IF(H11="---","",IF(H11="","",(VLOOKUP(H11,List16782[],2,FALSE))))</f>
        <v/>
      </c>
      <c r="BK11" s="381" t="str">
        <f>IF(I11="---","",IF(I11="","",(VLOOKUP(I11,List16782[],2,FALSE))))</f>
        <v/>
      </c>
      <c r="BL11" s="381" t="str">
        <f>IF(J11="---","",IF(J11="","",(VLOOKUP(J11,List16782[],2,FALSE))))</f>
        <v/>
      </c>
      <c r="BM11" s="381" t="str">
        <f>IF(K11="---","",IF(K11="","",(VLOOKUP(K11,List16782[],2,FALSE))))</f>
        <v/>
      </c>
      <c r="BN11" s="381" t="str">
        <f>IF(L11="---","",IF(L11="","",(VLOOKUP(L11,List16782[],2,FALSE))))</f>
        <v/>
      </c>
      <c r="BO11" s="381" t="str">
        <f>IF(M11="---","",IF(M11="","",(VLOOKUP(M11,List16782[],2,FALSE))))</f>
        <v/>
      </c>
      <c r="BP11" s="381" t="str">
        <f>IF(N11="---","",IF(N11="","",(VLOOKUP(N11,List16782[],2,FALSE))))</f>
        <v/>
      </c>
      <c r="BQ11" s="381" t="str">
        <f>IF(O11="---","",IF(O11="","",(VLOOKUP(O11,List16782[],2,FALSE))))</f>
        <v/>
      </c>
      <c r="BR11" s="381" t="str">
        <f>IF(P11="---","",IF(P11="","",(VLOOKUP(P11,List16782[],2,FALSE))))</f>
        <v/>
      </c>
      <c r="BS11" s="381" t="str">
        <f>IF(Q11="---","",IF(Q11="","",(VLOOKUP(Q11,List16782[],2,FALSE))))</f>
        <v/>
      </c>
      <c r="BT11" s="381" t="str">
        <f>IF(R11="---","",IF(R11="","",(VLOOKUP(R11,List16782[],2,FALSE))))</f>
        <v/>
      </c>
      <c r="BU11" s="222" t="s">
        <v>286</v>
      </c>
      <c r="BV11" s="381" t="str">
        <f>IF(Y11="---","",IF(Y11="","",VLOOKUP(Y11,List16782[],2,FALSE)))</f>
        <v/>
      </c>
      <c r="BW11" s="381" t="str">
        <f>IF(Z11="---","",IF(Z11="","",VLOOKUP(Z11,List16782[],2,FALSE)))</f>
        <v/>
      </c>
      <c r="BX11" s="381" t="str">
        <f>IF(AA11="---","",IF(AA11="","",VLOOKUP(AA11,List16782[],2,FALSE)))</f>
        <v/>
      </c>
      <c r="BY11" s="381" t="str">
        <f>IF(AB11="---","",IF(AB11="","",VLOOKUP(AB11,List16782[],2,FALSE)))</f>
        <v/>
      </c>
      <c r="BZ11" s="381" t="str">
        <f>IF(AC11="---","",IF(AC11="","",VLOOKUP(AC11,List16782[],2,FALSE)))</f>
        <v/>
      </c>
      <c r="CA11" s="381" t="str">
        <f>IF(AD11="---","",IF(AD11="","",VLOOKUP(AD11,List16782[],2,FALSE)))</f>
        <v/>
      </c>
      <c r="CB11" s="381" t="str">
        <f>IF(AE11="---","",IF(AE11="","",VLOOKUP(AE11,List16782[],2,FALSE)))</f>
        <v/>
      </c>
      <c r="CC11" s="381" t="str">
        <f>IF(AF11="---","",IF(AF11="","",VLOOKUP(AF11,List16782[],2,FALSE)))</f>
        <v/>
      </c>
      <c r="CD11" s="381" t="str">
        <f>IF(AG11="---","",IF(AG11="","",VLOOKUP(AG11,List16782[],2,FALSE)))</f>
        <v/>
      </c>
      <c r="CE11" s="381" t="str">
        <f>IF(AH11="---","",IF(AH11="","",VLOOKUP(AH11,List16782[],2,FALSE)))</f>
        <v/>
      </c>
      <c r="CF11" s="222" t="s">
        <v>286</v>
      </c>
      <c r="CG11" s="381" t="str">
        <f>IFERROR(
    IF(H11="---", "NA",
        IF(Y11="---", "NA",
            IF(BJ11 &gt; BK11,
                IF(BV11 &gt; BJ11, 1.1, 0.1),
                IF(BV11 &gt; BJ11, 1, 0)
            )
        )
    ),
    -1
)</f>
        <v>NA</v>
      </c>
      <c r="CH11" s="381" t="str">
        <f>IFERROR(
    IF(I11="---", "NA",
        IF(Z11="---", "NA",IF(J11="---","NA",
            IF(BK11 &gt; BL11,
                IF(MIN(BV11, BK11) = BW11, 0.1,
                    IF(MIN(BV11, BK11) &lt; BW11, 1.1)
                ),
                IF(MIN(BV11, BK11) = BW11, 0,
                    IF(MIN(BV11, BK11) &lt; BW11, 1)
                )
            ))
        )
    ),
-5)</f>
        <v>NA</v>
      </c>
      <c r="CI11" s="381" t="str">
        <f>IFERROR(
    IF(J11="---", "NA",
        IF(AA11="---", "NA",IF(K11="---","NA",
            IF(BL11 &gt; BM11,
                IF(MIN(BW11, BL11) = BX11, 0.1,
                    IF(MIN(BW11, BL11) &lt; BX11, 1.1)
                ),
                IF(MIN(BW11, BL11) = BX11, 0,
                    IF(MIN(BW11, BL11) &lt; BX11, 1)
                )
            ))
        )
    ),
-5)</f>
        <v>NA</v>
      </c>
      <c r="CJ11" s="381" t="str">
        <f>IFERROR(
    IF(K11="---", "NA",
        IF(AB11="---", "NA",IF(L11="---","NA",
            IF(BM11 &gt; BN11,
                IF(MIN(BX11, BM11) = BY11, 0.1,
                    IF(MIN(BX11, BM11) &lt; BY11, 1.1)
                ),
                IF(MIN(BX11, BM11) = BY11, 0,
                    IF(MIN(BX11, BM11) &lt; BY11, 1)
                )
            ))
        )
    ),
-5)</f>
        <v>NA</v>
      </c>
      <c r="CK11" s="381" t="str">
        <f>IFERROR(
    IF(L11="---", "NA",
        IF(AC11="---", "NA",IF(M11="---","NA",
            IF(BN11 &gt; BO11,
                IF(MIN(BY11, BN11) = BZ11, 0.1,
                    IF(MIN(BY11, BN11) &lt; BZ11, 1.1)
                ),
                IF(MIN(BY11, BN11) = BZ11, 0,
                    IF(MIN(BY11, BN11) &lt; BZ11, 1)
                )
            ))
        )
    ),
-5)</f>
        <v>NA</v>
      </c>
      <c r="CL11" s="381" t="str">
        <f>IFERROR(
    IF(M11="---", "NA",
        IF(AD11="---", "NA",IF(N11="---","NA",
            IF(BO11 &gt; BP11,
                IF(MIN(BZ11, BO11) = CA11, 0.1,
                    IF(MIN(BZ11, BO11) &lt; CA11, 1.1)
                ),
                IF(MIN(BZ11, BO11) = CA11, 0,
                    IF(MIN(BZ11, BO11) &lt; CA11, 1)
                )
            ))
        )
    ),
-5)</f>
        <v>NA</v>
      </c>
      <c r="CM11" s="381" t="str">
        <f>IFERROR(
    IF(N11="---", "NA",
        IF(AE11="---", "NA",IF(O11="---","NA",
            IF(BP11 &gt; BQ11,
                IF(MIN(CA11, BP11) = CB11, 0.1,
                    IF(MIN(CA11, BP11) &lt; CB11, 1.1)
                ),
                IF(MIN(CA11, BP11) = CB11, 0,
                    IF(MIN(CA11, BP11) &lt; CB11, 1)
                )
            ))
        )
    ),
-5)</f>
        <v>NA</v>
      </c>
      <c r="CN11" s="381" t="str">
        <f>IFERROR(
    IF(O11="---", "NA",
        IF(AF11="---", "NA",IF(P11="---","NA",
            IF(BQ11 &gt; BR11,
                IF(MIN(CB11, BQ11) = CC11, 0.1,
                    IF(MIN(CB11, BQ11) &lt; CC11, 1.1)
                ),
                IF(MIN(CB11, BQ11) = CC11, 0,
                    IF(MIN(CB11, BQ11) &lt; CC11, 1)
                )
            ))
        )
    ),
-5)</f>
        <v>NA</v>
      </c>
      <c r="CO11" s="381" t="str">
        <f>IFERROR(
    IF(P11="---", "NA",
        IF(AG11="---", "NA",IF(Q11="---","NA",
            IF(BR11 &gt; BS11,
                IF(MIN(CC11, BR11) = CD11, 0.1,
                    IF(MIN(CC11, BR11) &lt; CD11, 1.1)
                ),
                IF(MIN(CC11, BR11) = CD11, 0,
                    IF(MIN(CC11, BR11) &lt; CD11, 1)
                )
            ))
        )
    ),
-5)</f>
        <v>NA</v>
      </c>
      <c r="CP11" s="381" t="str">
        <f>IFERROR(
    IF(Q11="---", "NA",
        IF(AH11="---", "NA",IF(R11="---","NA",
            IF(BS11 &gt; BT11,
                IF(MIN(CD11, BS11) = CE11, 0.1,
                    IF(MIN(CD11, BS11) &lt; CE11, 1.1)
                ),
                IF(MIN(CD11, BS11) = CE11, 0,
                    IF(MIN(CD11, BS11) &lt; CE11, 1)
                )
            ))
        )
    ),
-5)</f>
        <v>NA</v>
      </c>
      <c r="CQ11" s="222" t="s">
        <v>286</v>
      </c>
      <c r="CR11" s="381" t="str">
        <f>IF(AND(OR(CG11=1, CG11=1.1),BK11&gt;=BV11),"Achieved",IF(AND(OR(CG11=1, CG11=1.1),BK11&lt;BV11),"Not Achieved","NA"))</f>
        <v>NA</v>
      </c>
      <c r="CS11" s="381" t="str">
        <f>IF(AND(OR(CH11=1, CH11=1.1),BL11&gt;=BW11),"Achieved",IF(AND(OR(CH11=1, CH11=1.1),BL11&lt;BW11),"Not Achieved","NA"))</f>
        <v>NA</v>
      </c>
      <c r="CT11" s="381" t="str">
        <f>IF(AND(OR(CI11=1, CI11=1.1),BM11&gt;=BX11),"Achieved",IF(AND(OR(CI11=1, CI11=1.1),BM11&lt;BX11),"Not Achieved","NA"))</f>
        <v>NA</v>
      </c>
      <c r="CU11" s="381" t="str">
        <f>IF(AND(OR(CJ11=1, CJ11=1.1),BN11&gt;=BY11),"Achieved",IF(AND(OR(CJ11=1, CJ11=1.1),BN11&lt;BY11),"Not Achieved","NA"))</f>
        <v>NA</v>
      </c>
      <c r="CV11" s="381" t="str">
        <f>IF(AND(OR(CK11=1, CK11=1.1),BO11&gt;=BZ11),"Achieved",IF(AND(OR(CK11=1, CK11=1.1),BO11&lt;BZ11),"Not Achieved","NA"))</f>
        <v>NA</v>
      </c>
      <c r="CW11" s="381" t="str">
        <f>IF(AND(OR(CL11=1, CL11=1.1),BP11&gt;=CA11),"Achieved",IF(AND(OR(CL11=1, CL11=1.1),BP11&lt;CA11),"Not Achieved","NA"))</f>
        <v>NA</v>
      </c>
      <c r="CX11" s="381" t="str">
        <f>IF(AND(OR(CM11=1, CM11=1.1),BQ11&gt;=CB11),"Achieved",IF(AND(OR(CM11=1, CM11=1.1),BQ11&lt;CB11),"Not Achieved","NA"))</f>
        <v>NA</v>
      </c>
      <c r="CY11" s="381" t="str">
        <f>IF(AND(OR(CN11=1, CN11=1.1),BR11&gt;=CC11),"Achieved",IF(AND(OR(CN11=1, CN11=1.1),BR11&lt;CC11),"Not Achieved","NA"))</f>
        <v>NA</v>
      </c>
      <c r="CZ11" s="381" t="str">
        <f>IF(AND(OR(CO11=1, CO11=1.1),BS11&gt;=CD11),"Achieved",IF(AND(OR(CO11=1, CO11=1.1),BS11&lt;CD11),"Not Achieved","NA"))</f>
        <v>NA</v>
      </c>
      <c r="DA11" s="381" t="str">
        <f>IF(AND(OR(CP11=1, CP11=1.1),BT11&gt;=CE11),"Achieved",IF(AND(OR(CP11=1, CP11=1.1),BT11&lt;CE11),"Not Achieved","NA"))</f>
        <v>NA</v>
      </c>
      <c r="DI11" s="403"/>
      <c r="DJ11" s="403"/>
      <c r="DK11" s="403"/>
      <c r="DL11" s="403"/>
      <c r="DM11" s="403"/>
      <c r="DN11" s="403"/>
      <c r="DO11" s="403"/>
      <c r="DP11" s="403"/>
      <c r="DQ11" s="403"/>
      <c r="DR11" s="403"/>
      <c r="DS11" s="403"/>
      <c r="DT11" s="403"/>
      <c r="DU11" s="403"/>
      <c r="DV11" s="403"/>
      <c r="DW11" s="403"/>
    </row>
    <row r="12" spans="2:127" ht="13.75" customHeight="1" thickBot="1" x14ac:dyDescent="0.4">
      <c r="B12" s="372">
        <v>2</v>
      </c>
      <c r="C12" s="366" t="s">
        <v>110</v>
      </c>
      <c r="D12" s="367"/>
      <c r="E12" s="432" t="s">
        <v>111</v>
      </c>
      <c r="F12" s="425"/>
      <c r="G12" s="426"/>
      <c r="H12" s="192" t="s">
        <v>94</v>
      </c>
      <c r="I12" s="192" t="s">
        <v>94</v>
      </c>
      <c r="J12" s="192" t="s">
        <v>94</v>
      </c>
      <c r="K12" s="192" t="s">
        <v>94</v>
      </c>
      <c r="L12" s="192" t="s">
        <v>94</v>
      </c>
      <c r="M12" s="192" t="s">
        <v>94</v>
      </c>
      <c r="N12" s="192" t="s">
        <v>94</v>
      </c>
      <c r="O12" s="192" t="s">
        <v>94</v>
      </c>
      <c r="P12" s="192" t="s">
        <v>94</v>
      </c>
      <c r="Q12" s="192" t="s">
        <v>94</v>
      </c>
      <c r="R12" s="379" t="s">
        <v>94</v>
      </c>
      <c r="Y12" s="192" t="s">
        <v>94</v>
      </c>
      <c r="Z12" s="192" t="s">
        <v>94</v>
      </c>
      <c r="AA12" s="192" t="s">
        <v>94</v>
      </c>
      <c r="AB12" s="192" t="s">
        <v>94</v>
      </c>
      <c r="AC12" s="192" t="s">
        <v>94</v>
      </c>
      <c r="AD12" s="192" t="s">
        <v>94</v>
      </c>
      <c r="AE12" s="192" t="s">
        <v>94</v>
      </c>
      <c r="AF12" s="192" t="s">
        <v>94</v>
      </c>
      <c r="AG12" s="192" t="s">
        <v>94</v>
      </c>
      <c r="AH12" s="379" t="s">
        <v>94</v>
      </c>
      <c r="AK12" s="427" t="str">
        <f>IFERROR(IF(I12="---","",IF(Y12="---","No Target Set",IF(BV12=BK12,"On Target",IF(BV12&gt;BK12,"Behind",IF(BV12&lt;BK12,"On Target"))))),"")</f>
        <v/>
      </c>
      <c r="AL12" s="427" t="str">
        <f>IFERROR(IF(J12="---","",IF(Z12="---","No Target Set",IF(BW12=BL12,"On Target",IF(BW12&gt;BL12,"Behind",IF(BW12&lt;BL12,"On Target"))))),"")</f>
        <v/>
      </c>
      <c r="AM12" s="427" t="str">
        <f>IFERROR(IF(K12="---","",IF(AA12="---","No Target Set",IF(BX12=BM12,"On Target",IF(BX12&gt;BM12,"Behind",IF(BX12&lt;BM12,"On Target"))))),"")</f>
        <v/>
      </c>
      <c r="AN12" s="427" t="str">
        <f>IFERROR(IF(L12="---","",IF(AB12="---","No Target Set",IF(BY12=BN12,"On Target",IF(BY12&gt;BN12,"Behind",IF(BY12&lt;BN12,"On Target"))))),"")</f>
        <v/>
      </c>
      <c r="AO12" s="427" t="str">
        <f>IFERROR(IF(M12="---","",IF(AC12="---","No Target Set",IF(BZ12=BO12,"On Target",IF(BZ12&gt;BO12,"Behind",IF(BZ12&lt;BO12,"On Target"))))),"")</f>
        <v/>
      </c>
      <c r="AP12" s="427" t="str">
        <f>IFERROR(IF(N12="---","",IF(AD12="---","No Target Set",IF(CA12=BP12,"On Target",IF(CA12&gt;BP12,"Behind",IF(CA12&lt;BP12,"On Target"))))),"")</f>
        <v/>
      </c>
      <c r="AQ12" s="427" t="str">
        <f>IFERROR(IF(O12="---","",IF(AE12="---","No Target Set",IF(CB12=BQ12,"On Target",IF(CB12&gt;BQ12,"Behind",IF(CB12&lt;BQ12,"On Target"))))),"")</f>
        <v/>
      </c>
      <c r="AR12" s="427" t="str">
        <f>IFERROR(IF(P12="---","",IF(AF12="---","No Target Set",IF(CC12=BR12,"On Target",IF(CC12&gt;BR12,"Behind",IF(CC12&lt;BR12,"On Target"))))),"")</f>
        <v/>
      </c>
      <c r="AS12" s="427" t="str">
        <f>IFERROR(IF(Q12="---","",IF(AG12="---","No Target Set",IF(CD12=BS12,"On Target",IF(CD12&gt;BS12,"Behind",IF(CD12&lt;BS12,"On Target"))))),"")</f>
        <v/>
      </c>
      <c r="AT12" s="427" t="str">
        <f>IFERROR(IF(R12="---","",IF(AH12="---","No Target Set",IF(CE12=BT12,"On Target",IF(CE12&gt;BT12,"Behind",IF(CE12&lt;BT12,"On Target"))))),"")</f>
        <v/>
      </c>
      <c r="AV12" s="428"/>
      <c r="AW12" s="222" t="s">
        <v>112</v>
      </c>
      <c r="AX12" s="383" t="str">
        <f>_xlfn.IFNA(LOOKUP(2,1/(H12:R12&lt;&gt;"---"),H12:R12),"---")</f>
        <v>---</v>
      </c>
      <c r="AY12" s="383" t="e">
        <f>VALUE(IF(AX12="---","",VLOOKUP(AX12,List16782[],2,FALSE)))</f>
        <v>#VALUE!</v>
      </c>
      <c r="AZ12" s="383" t="str">
        <f>_xlfn.IFNA(LOOKUP(2,1/(H12:Q12&lt;&gt;"---"),X12:AF12),"---")</f>
        <v>---</v>
      </c>
      <c r="BA12" s="383" t="e">
        <f>VALUE(IF(AZ12="---","",VLOOKUP(AZ12,List16782[],2,FALSE)))</f>
        <v>#VALUE!</v>
      </c>
      <c r="BB12" s="383" t="str">
        <f>_xlfn.IFNA(LOOKUP(2,1/(AK12:AT12&lt;&gt;""),AK12:AT12),"---")</f>
        <v>---</v>
      </c>
      <c r="BC12" s="383" t="str">
        <f>_xlfn.IFNA(LOOKUP(2,1/(H12:R12&lt;&gt;"---"),H$2:R$2),"---")</f>
        <v>---</v>
      </c>
      <c r="BE12" s="384" t="s">
        <v>232</v>
      </c>
      <c r="BI12" s="222" t="s">
        <v>112</v>
      </c>
      <c r="BJ12" s="383" t="str">
        <f>IF(H12="---","",IF(H12="","",(VLOOKUP(H12,List16782[],2,FALSE))))</f>
        <v/>
      </c>
      <c r="BK12" s="383" t="str">
        <f>IF(I12="---","",IF(I12="","",(VLOOKUP(I12,List16782[],2,FALSE))))</f>
        <v/>
      </c>
      <c r="BL12" s="383" t="str">
        <f>IF(J12="---","",IF(J12="","",(VLOOKUP(J12,List16782[],2,FALSE))))</f>
        <v/>
      </c>
      <c r="BM12" s="383" t="str">
        <f>IF(K12="---","",IF(K12="","",(VLOOKUP(K12,List16782[],2,FALSE))))</f>
        <v/>
      </c>
      <c r="BN12" s="383" t="str">
        <f>IF(L12="---","",IF(L12="","",(VLOOKUP(L12,List16782[],2,FALSE))))</f>
        <v/>
      </c>
      <c r="BO12" s="383" t="str">
        <f>IF(M12="---","",IF(M12="","",(VLOOKUP(M12,List16782[],2,FALSE))))</f>
        <v/>
      </c>
      <c r="BP12" s="383" t="str">
        <f>IF(N12="---","",IF(N12="","",(VLOOKUP(N12,List16782[],2,FALSE))))</f>
        <v/>
      </c>
      <c r="BQ12" s="383" t="str">
        <f>IF(O12="---","",IF(O12="","",(VLOOKUP(O12,List16782[],2,FALSE))))</f>
        <v/>
      </c>
      <c r="BR12" s="383" t="str">
        <f>IF(P12="---","",IF(P12="","",(VLOOKUP(P12,List16782[],2,FALSE))))</f>
        <v/>
      </c>
      <c r="BS12" s="383" t="str">
        <f>IF(Q12="---","",IF(Q12="","",(VLOOKUP(Q12,List16782[],2,FALSE))))</f>
        <v/>
      </c>
      <c r="BT12" s="383" t="str">
        <f>IF(R12="---","",IF(R12="","",(VLOOKUP(R12,List16782[],2,FALSE))))</f>
        <v/>
      </c>
      <c r="BU12" s="222" t="s">
        <v>112</v>
      </c>
      <c r="BV12" s="383" t="str">
        <f>IF(Y12="---","",IF(Y12="","",VLOOKUP(Y12,List16782[],2,FALSE)))</f>
        <v/>
      </c>
      <c r="BW12" s="383" t="str">
        <f>IF(Z12="---","",IF(Z12="","",VLOOKUP(Z12,List16782[],2,FALSE)))</f>
        <v/>
      </c>
      <c r="BX12" s="383" t="str">
        <f>IF(AA12="---","",IF(AA12="","",VLOOKUP(AA12,List16782[],2,FALSE)))</f>
        <v/>
      </c>
      <c r="BY12" s="383" t="str">
        <f>IF(AB12="---","",IF(AB12="","",VLOOKUP(AB12,List16782[],2,FALSE)))</f>
        <v/>
      </c>
      <c r="BZ12" s="383" t="str">
        <f>IF(AC12="---","",IF(AC12="","",VLOOKUP(AC12,List16782[],2,FALSE)))</f>
        <v/>
      </c>
      <c r="CA12" s="383" t="str">
        <f>IF(AD12="---","",IF(AD12="","",VLOOKUP(AD12,List16782[],2,FALSE)))</f>
        <v/>
      </c>
      <c r="CB12" s="383" t="str">
        <f>IF(AE12="---","",IF(AE12="","",VLOOKUP(AE12,List16782[],2,FALSE)))</f>
        <v/>
      </c>
      <c r="CC12" s="383" t="str">
        <f>IF(AF12="---","",IF(AF12="","",VLOOKUP(AF12,List16782[],2,FALSE)))</f>
        <v/>
      </c>
      <c r="CD12" s="383" t="str">
        <f>IF(AG12="---","",IF(AG12="","",VLOOKUP(AG12,List16782[],2,FALSE)))</f>
        <v/>
      </c>
      <c r="CE12" s="383" t="str">
        <f>IF(AH12="---","",IF(AH12="","",VLOOKUP(AH12,List16782[],2,FALSE)))</f>
        <v/>
      </c>
      <c r="CF12" s="222" t="s">
        <v>112</v>
      </c>
      <c r="CG12" s="383" t="str">
        <f>IFERROR(
    IF(H12="---", "NA",
        IF(Y12="---", "NA",
            IF(BJ12 &gt; BK12,
                IF(BV12 &gt; BJ12, 1.1, 0.1),
                IF(BV12 &gt; BJ12, 1, 0)
            )
        )
    ),
    -1
)</f>
        <v>NA</v>
      </c>
      <c r="CH12" s="383" t="str">
        <f>IFERROR(
    IF(I12="---", "NA",
        IF(Z12="---", "NA",IF(J12="---","NA",
            IF(BK12 &gt; BL12,
                IF(MIN(BV12, BK12) = BW12, 0.1,
                    IF(MIN(BV12, BK12) &lt; BW12, 1.1)
                ),
                IF(MIN(BV12, BK12) = BW12, 0,
                    IF(MIN(BV12, BK12) &lt; BW12, 1)
                )
            ))
        )
    ),
-5)</f>
        <v>NA</v>
      </c>
      <c r="CI12" s="383" t="str">
        <f>IFERROR(
    IF(J12="---", "NA",
        IF(AA12="---", "NA",IF(K12="---","NA",
            IF(BL12 &gt; BM12,
                IF(MIN(BW12, BL12) = BX12, 0.1,
                    IF(MIN(BW12, BL12) &lt; BX12, 1.1)
                ),
                IF(MIN(BW12, BL12) = BX12, 0,
                    IF(MIN(BW12, BL12) &lt; BX12, 1)
                )
            ))
        )
    ),
-5)</f>
        <v>NA</v>
      </c>
      <c r="CJ12" s="383" t="str">
        <f>IFERROR(
    IF(K12="---", "NA",
        IF(AB12="---", "NA",IF(L12="---","NA",
            IF(BM12 &gt; BN12,
                IF(MIN(BX12, BM12) = BY12, 0.1,
                    IF(MIN(BX12, BM12) &lt; BY12, 1.1)
                ),
                IF(MIN(BX12, BM12) = BY12, 0,
                    IF(MIN(BX12, BM12) &lt; BY12, 1)
                )
            ))
        )
    ),
-5)</f>
        <v>NA</v>
      </c>
      <c r="CK12" s="383" t="str">
        <f>IFERROR(
    IF(L12="---", "NA",
        IF(AC12="---", "NA",IF(M12="---","NA",
            IF(BN12 &gt; BO12,
                IF(MIN(BY12, BN12) = BZ12, 0.1,
                    IF(MIN(BY12, BN12) &lt; BZ12, 1.1)
                ),
                IF(MIN(BY12, BN12) = BZ12, 0,
                    IF(MIN(BY12, BN12) &lt; BZ12, 1)
                )
            ))
        )
    ),
-5)</f>
        <v>NA</v>
      </c>
      <c r="CL12" s="383" t="str">
        <f>IFERROR(
    IF(M12="---", "NA",
        IF(AD12="---", "NA",IF(N12="---","NA",
            IF(BO12 &gt; BP12,
                IF(MIN(BZ12, BO12) = CA12, 0.1,
                    IF(MIN(BZ12, BO12) &lt; CA12, 1.1)
                ),
                IF(MIN(BZ12, BO12) = CA12, 0,
                    IF(MIN(BZ12, BO12) &lt; CA12, 1)
                )
            ))
        )
    ),
-5)</f>
        <v>NA</v>
      </c>
      <c r="CM12" s="383" t="str">
        <f>IFERROR(
    IF(N12="---", "NA",
        IF(AE12="---", "NA",IF(O12="---","NA",
            IF(BP12 &gt; BQ12,
                IF(MIN(CA12, BP12) = CB12, 0.1,
                    IF(MIN(CA12, BP12) &lt; CB12, 1.1)
                ),
                IF(MIN(CA12, BP12) = CB12, 0,
                    IF(MIN(CA12, BP12) &lt; CB12, 1)
                )
            ))
        )
    ),
-5)</f>
        <v>NA</v>
      </c>
      <c r="CN12" s="383" t="str">
        <f>IFERROR(
    IF(O12="---", "NA",
        IF(AF12="---", "NA",IF(P12="---","NA",
            IF(BQ12 &gt; BR12,
                IF(MIN(CB12, BQ12) = CC12, 0.1,
                    IF(MIN(CB12, BQ12) &lt; CC12, 1.1)
                ),
                IF(MIN(CB12, BQ12) = CC12, 0,
                    IF(MIN(CB12, BQ12) &lt; CC12, 1)
                )
            ))
        )
    ),
-5)</f>
        <v>NA</v>
      </c>
      <c r="CO12" s="383" t="str">
        <f>IFERROR(
    IF(P12="---", "NA",
        IF(AG12="---", "NA",IF(Q12="---","NA",
            IF(BR12 &gt; BS12,
                IF(MIN(CC12, BR12) = CD12, 0.1,
                    IF(MIN(CC12, BR12) &lt; CD12, 1.1)
                ),
                IF(MIN(CC12, BR12) = CD12, 0,
                    IF(MIN(CC12, BR12) &lt; CD12, 1)
                )
            ))
        )
    ),
-5)</f>
        <v>NA</v>
      </c>
      <c r="CP12" s="383" t="str">
        <f>IFERROR(
    IF(Q12="---", "NA",
        IF(AH12="---", "NA",IF(R12="---","NA",
            IF(BS12 &gt; BT12,
                IF(MIN(CD12, BS12) = CE12, 0.1,
                    IF(MIN(CD12, BS12) &lt; CE12, 1.1)
                ),
                IF(MIN(CD12, BS12) = CE12, 0,
                    IF(MIN(CD12, BS12) &lt; CE12, 1)
                )
            ))
        )
    ),
-5)</f>
        <v>NA</v>
      </c>
      <c r="CQ12" s="222" t="s">
        <v>112</v>
      </c>
      <c r="CR12" s="383" t="str">
        <f>IF(AND(OR(CG12=1, CG12=1.1),BK12&gt;=BV12),"Achieved",IF(AND(OR(CG12=1, CG12=1.1),BK12&lt;BV12),"Not Achieved","NA"))</f>
        <v>NA</v>
      </c>
      <c r="CS12" s="383" t="str">
        <f>IF(AND(OR(CH12=1, CH12=1.1),BL12&gt;=BW12),"Achieved",IF(AND(OR(CH12=1, CH12=1.1),BL12&lt;BW12),"Not Achieved","NA"))</f>
        <v>NA</v>
      </c>
      <c r="CT12" s="383" t="str">
        <f>IF(AND(OR(CI12=1, CI12=1.1),BM12&gt;=BX12),"Achieved",IF(AND(OR(CI12=1, CI12=1.1),BM12&lt;BX12),"Not Achieved","NA"))</f>
        <v>NA</v>
      </c>
      <c r="CU12" s="383" t="str">
        <f>IF(AND(OR(CJ12=1, CJ12=1.1),BN12&gt;=BY12),"Achieved",IF(AND(OR(CJ12=1, CJ12=1.1),BN12&lt;BY12),"Not Achieved","NA"))</f>
        <v>NA</v>
      </c>
      <c r="CV12" s="383" t="str">
        <f>IF(AND(OR(CK12=1, CK12=1.1),BO12&gt;=BZ12),"Achieved",IF(AND(OR(CK12=1, CK12=1.1),BO12&lt;BZ12),"Not Achieved","NA"))</f>
        <v>NA</v>
      </c>
      <c r="CW12" s="383" t="str">
        <f>IF(AND(OR(CL12=1, CL12=1.1),BP12&gt;=CA12),"Achieved",IF(AND(OR(CL12=1, CL12=1.1),BP12&lt;CA12),"Not Achieved","NA"))</f>
        <v>NA</v>
      </c>
      <c r="CX12" s="383" t="str">
        <f>IF(AND(OR(CM12=1, CM12=1.1),BQ12&gt;=CB12),"Achieved",IF(AND(OR(CM12=1, CM12=1.1),BQ12&lt;CB12),"Not Achieved","NA"))</f>
        <v>NA</v>
      </c>
      <c r="CY12" s="383" t="str">
        <f>IF(AND(OR(CN12=1, CN12=1.1),BR12&gt;=CC12),"Achieved",IF(AND(OR(CN12=1, CN12=1.1),BR12&lt;CC12),"Not Achieved","NA"))</f>
        <v>NA</v>
      </c>
      <c r="CZ12" s="383" t="str">
        <f>IF(AND(OR(CO12=1, CO12=1.1),BS12&gt;=CD12),"Achieved",IF(AND(OR(CO12=1, CO12=1.1),BS12&lt;CD12),"Not Achieved","NA"))</f>
        <v>NA</v>
      </c>
      <c r="DA12" s="383" t="str">
        <f>IF(AND(OR(CP12=1, CP12=1.1),BT12&gt;=CE12),"Achieved",IF(AND(OR(CP12=1, CP12=1.1),BT12&lt;CE12),"Not Achieved","NA"))</f>
        <v>NA</v>
      </c>
      <c r="DI12" s="403"/>
      <c r="DJ12" s="403"/>
      <c r="DK12" s="403"/>
      <c r="DL12" s="403"/>
      <c r="DM12" s="403"/>
      <c r="DN12" s="403"/>
      <c r="DO12" s="403"/>
      <c r="DP12" s="403"/>
      <c r="DQ12" s="403"/>
      <c r="DR12" s="403"/>
      <c r="DS12" s="403"/>
      <c r="DT12" s="403"/>
      <c r="DU12" s="403"/>
      <c r="DV12" s="403"/>
      <c r="DW12" s="403"/>
    </row>
    <row r="13" spans="2:127" ht="13.75" customHeight="1" thickBot="1" x14ac:dyDescent="0.4">
      <c r="B13" s="373"/>
      <c r="C13" s="368"/>
      <c r="D13" s="369"/>
      <c r="E13" s="432" t="s">
        <v>113</v>
      </c>
      <c r="F13" s="425"/>
      <c r="G13" s="426"/>
      <c r="H13" s="192" t="s">
        <v>94</v>
      </c>
      <c r="I13" s="192" t="s">
        <v>94</v>
      </c>
      <c r="J13" s="192" t="s">
        <v>94</v>
      </c>
      <c r="K13" s="192" t="s">
        <v>94</v>
      </c>
      <c r="L13" s="192" t="s">
        <v>94</v>
      </c>
      <c r="M13" s="192" t="s">
        <v>94</v>
      </c>
      <c r="N13" s="192" t="s">
        <v>94</v>
      </c>
      <c r="O13" s="192" t="s">
        <v>94</v>
      </c>
      <c r="P13" s="192" t="s">
        <v>94</v>
      </c>
      <c r="Q13" s="192" t="s">
        <v>94</v>
      </c>
      <c r="R13" s="379" t="s">
        <v>94</v>
      </c>
      <c r="Y13" s="192" t="s">
        <v>94</v>
      </c>
      <c r="Z13" s="192" t="s">
        <v>94</v>
      </c>
      <c r="AA13" s="192" t="s">
        <v>94</v>
      </c>
      <c r="AB13" s="192" t="s">
        <v>94</v>
      </c>
      <c r="AC13" s="192" t="s">
        <v>94</v>
      </c>
      <c r="AD13" s="192" t="s">
        <v>94</v>
      </c>
      <c r="AE13" s="192" t="s">
        <v>94</v>
      </c>
      <c r="AF13" s="192" t="s">
        <v>94</v>
      </c>
      <c r="AG13" s="192" t="s">
        <v>94</v>
      </c>
      <c r="AH13" s="379" t="s">
        <v>94</v>
      </c>
      <c r="AK13" s="427" t="str">
        <f>IFERROR(IF(I13="---","",IF(Y13="---","No Target Set",IF(BV13=BK13,"On Target",IF(BV13&gt;BK13,"Behind",IF(BV13&lt;BK13,"On Target"))))),"")</f>
        <v/>
      </c>
      <c r="AL13" s="427" t="str">
        <f>IFERROR(IF(J13="---","",IF(Z13="---","No Target Set",IF(BW13=BL13,"On Target",IF(BW13&gt;BL13,"Behind",IF(BW13&lt;BL13,"On Target"))))),"")</f>
        <v/>
      </c>
      <c r="AM13" s="427" t="str">
        <f>IFERROR(IF(K13="---","",IF(AA13="---","No Target Set",IF(BX13=BM13,"On Target",IF(BX13&gt;BM13,"Behind",IF(BX13&lt;BM13,"On Target"))))),"")</f>
        <v/>
      </c>
      <c r="AN13" s="427" t="str">
        <f>IFERROR(IF(L13="---","",IF(AB13="---","No Target Set",IF(BY13=BN13,"On Target",IF(BY13&gt;BN13,"Behind",IF(BY13&lt;BN13,"On Target"))))),"")</f>
        <v/>
      </c>
      <c r="AO13" s="427" t="str">
        <f>IFERROR(IF(M13="---","",IF(AC13="---","No Target Set",IF(BZ13=BO13,"On Target",IF(BZ13&gt;BO13,"Behind",IF(BZ13&lt;BO13,"On Target"))))),"")</f>
        <v/>
      </c>
      <c r="AP13" s="427" t="str">
        <f>IFERROR(IF(N13="---","",IF(AD13="---","No Target Set",IF(CA13=BP13,"On Target",IF(CA13&gt;BP13,"Behind",IF(CA13&lt;BP13,"On Target"))))),"")</f>
        <v/>
      </c>
      <c r="AQ13" s="427" t="str">
        <f>IFERROR(IF(O13="---","",IF(AE13="---","No Target Set",IF(CB13=BQ13,"On Target",IF(CB13&gt;BQ13,"Behind",IF(CB13&lt;BQ13,"On Target"))))),"")</f>
        <v/>
      </c>
      <c r="AR13" s="427" t="str">
        <f>IFERROR(IF(P13="---","",IF(AF13="---","No Target Set",IF(CC13=BR13,"On Target",IF(CC13&gt;BR13,"Behind",IF(CC13&lt;BR13,"On Target"))))),"")</f>
        <v/>
      </c>
      <c r="AS13" s="427" t="str">
        <f>IFERROR(IF(Q13="---","",IF(AG13="---","No Target Set",IF(CD13=BS13,"On Target",IF(CD13&gt;BS13,"Behind",IF(CD13&lt;BS13,"On Target"))))),"")</f>
        <v/>
      </c>
      <c r="AT13" s="427" t="str">
        <f>IFERROR(IF(R13="---","",IF(AH13="---","No Target Set",IF(CE13=BT13,"On Target",IF(CE13&gt;BT13,"Behind",IF(CE13&lt;BT13,"On Target"))))),"")</f>
        <v/>
      </c>
      <c r="AV13" s="428"/>
      <c r="AW13" s="222" t="s">
        <v>114</v>
      </c>
      <c r="AX13" s="383" t="str">
        <f>_xlfn.IFNA(LOOKUP(2,1/(H13:R13&lt;&gt;"---"),H13:R13),"---")</f>
        <v>---</v>
      </c>
      <c r="AY13" s="383" t="e">
        <f>VALUE(IF(AX13="---","",VLOOKUP(AX13,List16782[],2,FALSE)))</f>
        <v>#VALUE!</v>
      </c>
      <c r="AZ13" s="383" t="str">
        <f>_xlfn.IFNA(LOOKUP(2,1/(H13:Q13&lt;&gt;"---"),X13:AF13),"---")</f>
        <v>---</v>
      </c>
      <c r="BA13" s="383" t="e">
        <f>VALUE(IF(AZ13="---","",VLOOKUP(AZ13,List16782[],2,FALSE)))</f>
        <v>#VALUE!</v>
      </c>
      <c r="BB13" s="383" t="str">
        <f>_xlfn.IFNA(LOOKUP(2,1/(AK13:AT13&lt;&gt;""),AK13:AT13),"---")</f>
        <v>---</v>
      </c>
      <c r="BC13" s="383" t="str">
        <f>_xlfn.IFNA(LOOKUP(2,1/(H13:R13&lt;&gt;"---"),H$2:R$2),"---")</f>
        <v>---</v>
      </c>
      <c r="BE13" s="587" t="s">
        <v>94</v>
      </c>
      <c r="BI13" s="222" t="s">
        <v>114</v>
      </c>
      <c r="BJ13" s="383" t="str">
        <f>IF(H13="---","",IF(H13="","",(VLOOKUP(H13,List16782[],2,FALSE))))</f>
        <v/>
      </c>
      <c r="BK13" s="383" t="str">
        <f>IF(I13="---","",IF(I13="","",(VLOOKUP(I13,List16782[],2,FALSE))))</f>
        <v/>
      </c>
      <c r="BL13" s="383" t="str">
        <f>IF(J13="---","",IF(J13="","",(VLOOKUP(J13,List16782[],2,FALSE))))</f>
        <v/>
      </c>
      <c r="BM13" s="383" t="str">
        <f>IF(K13="---","",IF(K13="","",(VLOOKUP(K13,List16782[],2,FALSE))))</f>
        <v/>
      </c>
      <c r="BN13" s="383" t="str">
        <f>IF(L13="---","",IF(L13="","",(VLOOKUP(L13,List16782[],2,FALSE))))</f>
        <v/>
      </c>
      <c r="BO13" s="383" t="str">
        <f>IF(M13="---","",IF(M13="","",(VLOOKUP(M13,List16782[],2,FALSE))))</f>
        <v/>
      </c>
      <c r="BP13" s="383" t="str">
        <f>IF(N13="---","",IF(N13="","",(VLOOKUP(N13,List16782[],2,FALSE))))</f>
        <v/>
      </c>
      <c r="BQ13" s="383" t="str">
        <f>IF(O13="---","",IF(O13="","",(VLOOKUP(O13,List16782[],2,FALSE))))</f>
        <v/>
      </c>
      <c r="BR13" s="383" t="str">
        <f>IF(P13="---","",IF(P13="","",(VLOOKUP(P13,List16782[],2,FALSE))))</f>
        <v/>
      </c>
      <c r="BS13" s="383" t="str">
        <f>IF(Q13="---","",IF(Q13="","",(VLOOKUP(Q13,List16782[],2,FALSE))))</f>
        <v/>
      </c>
      <c r="BT13" s="383" t="str">
        <f>IF(R13="---","",IF(R13="","",(VLOOKUP(R13,List16782[],2,FALSE))))</f>
        <v/>
      </c>
      <c r="BU13" s="222" t="s">
        <v>114</v>
      </c>
      <c r="BV13" s="383" t="str">
        <f>IF(Y13="---","",IF(Y13="","",VLOOKUP(Y13,List16782[],2,FALSE)))</f>
        <v/>
      </c>
      <c r="BW13" s="383" t="str">
        <f>IF(Z13="---","",IF(Z13="","",VLOOKUP(Z13,List16782[],2,FALSE)))</f>
        <v/>
      </c>
      <c r="BX13" s="383" t="str">
        <f>IF(AA13="---","",IF(AA13="","",VLOOKUP(AA13,List16782[],2,FALSE)))</f>
        <v/>
      </c>
      <c r="BY13" s="383" t="str">
        <f>IF(AB13="---","",IF(AB13="","",VLOOKUP(AB13,List16782[],2,FALSE)))</f>
        <v/>
      </c>
      <c r="BZ13" s="383" t="str">
        <f>IF(AC13="---","",IF(AC13="","",VLOOKUP(AC13,List16782[],2,FALSE)))</f>
        <v/>
      </c>
      <c r="CA13" s="383" t="str">
        <f>IF(AD13="---","",IF(AD13="","",VLOOKUP(AD13,List16782[],2,FALSE)))</f>
        <v/>
      </c>
      <c r="CB13" s="383" t="str">
        <f>IF(AE13="---","",IF(AE13="","",VLOOKUP(AE13,List16782[],2,FALSE)))</f>
        <v/>
      </c>
      <c r="CC13" s="383" t="str">
        <f>IF(AF13="---","",IF(AF13="","",VLOOKUP(AF13,List16782[],2,FALSE)))</f>
        <v/>
      </c>
      <c r="CD13" s="383" t="str">
        <f>IF(AG13="---","",IF(AG13="","",VLOOKUP(AG13,List16782[],2,FALSE)))</f>
        <v/>
      </c>
      <c r="CE13" s="383" t="str">
        <f>IF(AH13="---","",IF(AH13="","",VLOOKUP(AH13,List16782[],2,FALSE)))</f>
        <v/>
      </c>
      <c r="CF13" s="222" t="s">
        <v>114</v>
      </c>
      <c r="CG13" s="383" t="str">
        <f>IFERROR(
    IF(H13="---", "NA",
        IF(Y13="---", "NA",
            IF(BJ13 &gt; BK13,
                IF(BV13 &gt; BJ13, 1.1, 0.1),
                IF(BV13 &gt; BJ13, 1, 0)
            )
        )
    ),
    -1
)</f>
        <v>NA</v>
      </c>
      <c r="CH13" s="383" t="str">
        <f>IFERROR(
    IF(I13="---", "NA",
        IF(Z13="---", "NA",IF(J13="---","NA",
            IF(BK13 &gt; BL13,
                IF(MIN(BV13, BK13) = BW13, 0.1,
                    IF(MIN(BV13, BK13) &lt; BW13, 1.1)
                ),
                IF(MIN(BV13, BK13) = BW13, 0,
                    IF(MIN(BV13, BK13) &lt; BW13, 1)
                )
            ))
        )
    ),
-5)</f>
        <v>NA</v>
      </c>
      <c r="CI13" s="383" t="str">
        <f>IFERROR(
    IF(J13="---", "NA",
        IF(AA13="---", "NA",IF(K13="---","NA",
            IF(BL13 &gt; BM13,
                IF(MIN(BW13, BL13) = BX13, 0.1,
                    IF(MIN(BW13, BL13) &lt; BX13, 1.1)
                ),
                IF(MIN(BW13, BL13) = BX13, 0,
                    IF(MIN(BW13, BL13) &lt; BX13, 1)
                )
            ))
        )
    ),
-5)</f>
        <v>NA</v>
      </c>
      <c r="CJ13" s="383" t="str">
        <f>IFERROR(
    IF(K13="---", "NA",
        IF(AB13="---", "NA",IF(L13="---","NA",
            IF(BM13 &gt; BN13,
                IF(MIN(BX13, BM13) = BY13, 0.1,
                    IF(MIN(BX13, BM13) &lt; BY13, 1.1)
                ),
                IF(MIN(BX13, BM13) = BY13, 0,
                    IF(MIN(BX13, BM13) &lt; BY13, 1)
                )
            ))
        )
    ),
-5)</f>
        <v>NA</v>
      </c>
      <c r="CK13" s="383" t="str">
        <f>IFERROR(
    IF(L13="---", "NA",
        IF(AC13="---", "NA",IF(M13="---","NA",
            IF(BN13 &gt; BO13,
                IF(MIN(BY13, BN13) = BZ13, 0.1,
                    IF(MIN(BY13, BN13) &lt; BZ13, 1.1)
                ),
                IF(MIN(BY13, BN13) = BZ13, 0,
                    IF(MIN(BY13, BN13) &lt; BZ13, 1)
                )
            ))
        )
    ),
-5)</f>
        <v>NA</v>
      </c>
      <c r="CL13" s="383" t="str">
        <f>IFERROR(
    IF(M13="---", "NA",
        IF(AD13="---", "NA",IF(N13="---","NA",
            IF(BO13 &gt; BP13,
                IF(MIN(BZ13, BO13) = CA13, 0.1,
                    IF(MIN(BZ13, BO13) &lt; CA13, 1.1)
                ),
                IF(MIN(BZ13, BO13) = CA13, 0,
                    IF(MIN(BZ13, BO13) &lt; CA13, 1)
                )
            ))
        )
    ),
-5)</f>
        <v>NA</v>
      </c>
      <c r="CM13" s="383" t="str">
        <f>IFERROR(
    IF(N13="---", "NA",
        IF(AE13="---", "NA",IF(O13="---","NA",
            IF(BP13 &gt; BQ13,
                IF(MIN(CA13, BP13) = CB13, 0.1,
                    IF(MIN(CA13, BP13) &lt; CB13, 1.1)
                ),
                IF(MIN(CA13, BP13) = CB13, 0,
                    IF(MIN(CA13, BP13) &lt; CB13, 1)
                )
            ))
        )
    ),
-5)</f>
        <v>NA</v>
      </c>
      <c r="CN13" s="383" t="str">
        <f>IFERROR(
    IF(O13="---", "NA",
        IF(AF13="---", "NA",IF(P13="---","NA",
            IF(BQ13 &gt; BR13,
                IF(MIN(CB13, BQ13) = CC13, 0.1,
                    IF(MIN(CB13, BQ13) &lt; CC13, 1.1)
                ),
                IF(MIN(CB13, BQ13) = CC13, 0,
                    IF(MIN(CB13, BQ13) &lt; CC13, 1)
                )
            ))
        )
    ),
-5)</f>
        <v>NA</v>
      </c>
      <c r="CO13" s="383" t="str">
        <f>IFERROR(
    IF(P13="---", "NA",
        IF(AG13="---", "NA",IF(Q13="---","NA",
            IF(BR13 &gt; BS13,
                IF(MIN(CC13, BR13) = CD13, 0.1,
                    IF(MIN(CC13, BR13) &lt; CD13, 1.1)
                ),
                IF(MIN(CC13, BR13) = CD13, 0,
                    IF(MIN(CC13, BR13) &lt; CD13, 1)
                )
            ))
        )
    ),
-5)</f>
        <v>NA</v>
      </c>
      <c r="CP13" s="383" t="str">
        <f>IFERROR(
    IF(Q13="---", "NA",
        IF(AH13="---", "NA",IF(R13="---","NA",
            IF(BS13 &gt; BT13,
                IF(MIN(CD13, BS13) = CE13, 0.1,
                    IF(MIN(CD13, BS13) &lt; CE13, 1.1)
                ),
                IF(MIN(CD13, BS13) = CE13, 0,
                    IF(MIN(CD13, BS13) &lt; CE13, 1)
                )
            ))
        )
    ),
-5)</f>
        <v>NA</v>
      </c>
      <c r="CQ13" s="222" t="s">
        <v>114</v>
      </c>
      <c r="CR13" s="383" t="str">
        <f>IF(AND(OR(CG13=1, CG13=1.1),BK13&gt;=BV13),"Achieved",IF(AND(OR(CG13=1, CG13=1.1),BK13&lt;BV13),"Not Achieved","NA"))</f>
        <v>NA</v>
      </c>
      <c r="CS13" s="383" t="str">
        <f>IF(AND(OR(CH13=1, CH13=1.1),BL13&gt;=BW13),"Achieved",IF(AND(OR(CH13=1, CH13=1.1),BL13&lt;BW13),"Not Achieved","NA"))</f>
        <v>NA</v>
      </c>
      <c r="CT13" s="383" t="str">
        <f>IF(AND(OR(CI13=1, CI13=1.1),BM13&gt;=BX13),"Achieved",IF(AND(OR(CI13=1, CI13=1.1),BM13&lt;BX13),"Not Achieved","NA"))</f>
        <v>NA</v>
      </c>
      <c r="CU13" s="383" t="str">
        <f>IF(AND(OR(CJ13=1, CJ13=1.1),BN13&gt;=BY13),"Achieved",IF(AND(OR(CJ13=1, CJ13=1.1),BN13&lt;BY13),"Not Achieved","NA"))</f>
        <v>NA</v>
      </c>
      <c r="CV13" s="383" t="str">
        <f>IF(AND(OR(CK13=1, CK13=1.1),BO13&gt;=BZ13),"Achieved",IF(AND(OR(CK13=1, CK13=1.1),BO13&lt;BZ13),"Not Achieved","NA"))</f>
        <v>NA</v>
      </c>
      <c r="CW13" s="383" t="str">
        <f>IF(AND(OR(CL13=1, CL13=1.1),BP13&gt;=CA13),"Achieved",IF(AND(OR(CL13=1, CL13=1.1),BP13&lt;CA13),"Not Achieved","NA"))</f>
        <v>NA</v>
      </c>
      <c r="CX13" s="383" t="str">
        <f>IF(AND(OR(CM13=1, CM13=1.1),BQ13&gt;=CB13),"Achieved",IF(AND(OR(CM13=1, CM13=1.1),BQ13&lt;CB13),"Not Achieved","NA"))</f>
        <v>NA</v>
      </c>
      <c r="CY13" s="383" t="str">
        <f>IF(AND(OR(CN13=1, CN13=1.1),BR13&gt;=CC13),"Achieved",IF(AND(OR(CN13=1, CN13=1.1),BR13&lt;CC13),"Not Achieved","NA"))</f>
        <v>NA</v>
      </c>
      <c r="CZ13" s="383" t="str">
        <f>IF(AND(OR(CO13=1, CO13=1.1),BS13&gt;=CD13),"Achieved",IF(AND(OR(CO13=1, CO13=1.1),BS13&lt;CD13),"Not Achieved","NA"))</f>
        <v>NA</v>
      </c>
      <c r="DA13" s="383" t="str">
        <f>IF(AND(OR(CP13=1, CP13=1.1),BT13&gt;=CE13),"Achieved",IF(AND(OR(CP13=1, CP13=1.1),BT13&lt;CE13),"Not Achieved","NA"))</f>
        <v>NA</v>
      </c>
      <c r="DI13" s="403"/>
      <c r="DJ13" s="403"/>
      <c r="DK13" s="403"/>
      <c r="DL13" s="403"/>
      <c r="DM13" s="403"/>
      <c r="DN13" s="403"/>
      <c r="DO13" s="403"/>
      <c r="DP13" s="403"/>
      <c r="DQ13" s="403"/>
      <c r="DR13" s="403"/>
      <c r="DS13" s="403"/>
      <c r="DT13" s="403"/>
      <c r="DU13" s="403"/>
      <c r="DV13" s="403"/>
      <c r="DW13" s="403"/>
    </row>
    <row r="14" spans="2:127" ht="13.75" customHeight="1" thickBot="1" x14ac:dyDescent="0.4">
      <c r="B14" s="373"/>
      <c r="C14" s="370"/>
      <c r="D14" s="371"/>
      <c r="E14" s="432" t="s">
        <v>115</v>
      </c>
      <c r="F14" s="425"/>
      <c r="G14" s="426"/>
      <c r="H14" s="192" t="s">
        <v>94</v>
      </c>
      <c r="I14" s="192" t="s">
        <v>94</v>
      </c>
      <c r="J14" s="192" t="s">
        <v>94</v>
      </c>
      <c r="K14" s="192" t="s">
        <v>94</v>
      </c>
      <c r="L14" s="192" t="s">
        <v>94</v>
      </c>
      <c r="M14" s="192" t="s">
        <v>94</v>
      </c>
      <c r="N14" s="192" t="s">
        <v>94</v>
      </c>
      <c r="O14" s="192" t="s">
        <v>94</v>
      </c>
      <c r="P14" s="192" t="s">
        <v>94</v>
      </c>
      <c r="Q14" s="192" t="s">
        <v>94</v>
      </c>
      <c r="R14" s="379" t="s">
        <v>94</v>
      </c>
      <c r="Y14" s="192" t="s">
        <v>94</v>
      </c>
      <c r="Z14" s="192" t="s">
        <v>94</v>
      </c>
      <c r="AA14" s="192" t="s">
        <v>94</v>
      </c>
      <c r="AB14" s="192" t="s">
        <v>94</v>
      </c>
      <c r="AC14" s="192" t="s">
        <v>94</v>
      </c>
      <c r="AD14" s="192" t="s">
        <v>94</v>
      </c>
      <c r="AE14" s="192" t="s">
        <v>94</v>
      </c>
      <c r="AF14" s="192" t="s">
        <v>94</v>
      </c>
      <c r="AG14" s="192" t="s">
        <v>94</v>
      </c>
      <c r="AH14" s="379" t="s">
        <v>94</v>
      </c>
      <c r="AK14" s="427" t="str">
        <f>IFERROR(IF(I14="---","",IF(Y14="---","No Target Set",IF(BV14=BK14,"On Target",IF(BV14&gt;BK14,"Behind",IF(BV14&lt;BK14,"On Target"))))),"")</f>
        <v/>
      </c>
      <c r="AL14" s="427" t="str">
        <f>IFERROR(IF(J14="---","",IF(Z14="---","No Target Set",IF(BW14=BL14,"On Target",IF(BW14&gt;BL14,"Behind",IF(BW14&lt;BL14,"On Target"))))),"")</f>
        <v/>
      </c>
      <c r="AM14" s="427" t="str">
        <f>IFERROR(IF(K14="---","",IF(AA14="---","No Target Set",IF(BX14=BM14,"On Target",IF(BX14&gt;BM14,"Behind",IF(BX14&lt;BM14,"On Target"))))),"")</f>
        <v/>
      </c>
      <c r="AN14" s="427" t="str">
        <f>IFERROR(IF(L14="---","",IF(AB14="---","No Target Set",IF(BY14=BN14,"On Target",IF(BY14&gt;BN14,"Behind",IF(BY14&lt;BN14,"On Target"))))),"")</f>
        <v/>
      </c>
      <c r="AO14" s="427" t="str">
        <f>IFERROR(IF(M14="---","",IF(AC14="---","No Target Set",IF(BZ14=BO14,"On Target",IF(BZ14&gt;BO14,"Behind",IF(BZ14&lt;BO14,"On Target"))))),"")</f>
        <v/>
      </c>
      <c r="AP14" s="427" t="str">
        <f>IFERROR(IF(N14="---","",IF(AD14="---","No Target Set",IF(CA14=BP14,"On Target",IF(CA14&gt;BP14,"Behind",IF(CA14&lt;BP14,"On Target"))))),"")</f>
        <v/>
      </c>
      <c r="AQ14" s="427" t="str">
        <f>IFERROR(IF(O14="---","",IF(AE14="---","No Target Set",IF(CB14=BQ14,"On Target",IF(CB14&gt;BQ14,"Behind",IF(CB14&lt;BQ14,"On Target"))))),"")</f>
        <v/>
      </c>
      <c r="AR14" s="427" t="str">
        <f>IFERROR(IF(P14="---","",IF(AF14="---","No Target Set",IF(CC14=BR14,"On Target",IF(CC14&gt;BR14,"Behind",IF(CC14&lt;BR14,"On Target"))))),"")</f>
        <v/>
      </c>
      <c r="AS14" s="427" t="str">
        <f>IFERROR(IF(Q14="---","",IF(AG14="---","No Target Set",IF(CD14=BS14,"On Target",IF(CD14&gt;BS14,"Behind",IF(CD14&lt;BS14,"On Target"))))),"")</f>
        <v/>
      </c>
      <c r="AT14" s="427" t="str">
        <f>IFERROR(IF(R14="---","",IF(AH14="---","No Target Set",IF(CE14=BT14,"On Target",IF(CE14&gt;BT14,"Behind",IF(CE14&lt;BT14,"On Target"))))),"")</f>
        <v/>
      </c>
      <c r="AV14" s="428"/>
      <c r="AW14" s="222" t="s">
        <v>116</v>
      </c>
      <c r="AX14" s="383" t="str">
        <f>_xlfn.IFNA(LOOKUP(2,1/(H14:R14&lt;&gt;"---"),H14:R14),"---")</f>
        <v>---</v>
      </c>
      <c r="AY14" s="383" t="e">
        <f>VALUE(IF(AX14="---","",VLOOKUP(AX14,List16782[],2,FALSE)))</f>
        <v>#VALUE!</v>
      </c>
      <c r="AZ14" s="383" t="str">
        <f>_xlfn.IFNA(LOOKUP(2,1/(H14:Q14&lt;&gt;"---"),X14:AF14),"---")</f>
        <v>---</v>
      </c>
      <c r="BA14" s="383" t="e">
        <f>VALUE(IF(AZ14="---","",VLOOKUP(AZ14,List16782[],2,FALSE)))</f>
        <v>#VALUE!</v>
      </c>
      <c r="BB14" s="383" t="str">
        <f>_xlfn.IFNA(LOOKUP(2,1/(AK14:AT14&lt;&gt;""),AK14:AT14),"---")</f>
        <v>---</v>
      </c>
      <c r="BC14" s="383" t="str">
        <f>_xlfn.IFNA(LOOKUP(2,1/(H14:R14&lt;&gt;"---"),H$2:R$2),"---")</f>
        <v>---</v>
      </c>
      <c r="BE14" s="384" t="s">
        <v>233</v>
      </c>
      <c r="BI14" s="222" t="s">
        <v>116</v>
      </c>
      <c r="BJ14" s="383" t="str">
        <f>IF(H14="---","",IF(H14="","",(VLOOKUP(H14,List16782[],2,FALSE))))</f>
        <v/>
      </c>
      <c r="BK14" s="383" t="str">
        <f>IF(I14="---","",IF(I14="","",(VLOOKUP(I14,List16782[],2,FALSE))))</f>
        <v/>
      </c>
      <c r="BL14" s="383" t="str">
        <f>IF(J14="---","",IF(J14="","",(VLOOKUP(J14,List16782[],2,FALSE))))</f>
        <v/>
      </c>
      <c r="BM14" s="383" t="str">
        <f>IF(K14="---","",IF(K14="","",(VLOOKUP(K14,List16782[],2,FALSE))))</f>
        <v/>
      </c>
      <c r="BN14" s="383" t="str">
        <f>IF(L14="---","",IF(L14="","",(VLOOKUP(L14,List16782[],2,FALSE))))</f>
        <v/>
      </c>
      <c r="BO14" s="383" t="str">
        <f>IF(M14="---","",IF(M14="","",(VLOOKUP(M14,List16782[],2,FALSE))))</f>
        <v/>
      </c>
      <c r="BP14" s="383" t="str">
        <f>IF(N14="---","",IF(N14="","",(VLOOKUP(N14,List16782[],2,FALSE))))</f>
        <v/>
      </c>
      <c r="BQ14" s="383" t="str">
        <f>IF(O14="---","",IF(O14="","",(VLOOKUP(O14,List16782[],2,FALSE))))</f>
        <v/>
      </c>
      <c r="BR14" s="383" t="str">
        <f>IF(P14="---","",IF(P14="","",(VLOOKUP(P14,List16782[],2,FALSE))))</f>
        <v/>
      </c>
      <c r="BS14" s="383" t="str">
        <f>IF(Q14="---","",IF(Q14="","",(VLOOKUP(Q14,List16782[],2,FALSE))))</f>
        <v/>
      </c>
      <c r="BT14" s="383" t="str">
        <f>IF(R14="---","",IF(R14="","",(VLOOKUP(R14,List16782[],2,FALSE))))</f>
        <v/>
      </c>
      <c r="BU14" s="222" t="s">
        <v>116</v>
      </c>
      <c r="BV14" s="383" t="str">
        <f>IF(Y14="---","",IF(Y14="","",VLOOKUP(Y14,List16782[],2,FALSE)))</f>
        <v/>
      </c>
      <c r="BW14" s="383" t="str">
        <f>IF(Z14="---","",IF(Z14="","",VLOOKUP(Z14,List16782[],2,FALSE)))</f>
        <v/>
      </c>
      <c r="BX14" s="383" t="str">
        <f>IF(AA14="---","",IF(AA14="","",VLOOKUP(AA14,List16782[],2,FALSE)))</f>
        <v/>
      </c>
      <c r="BY14" s="383" t="str">
        <f>IF(AB14="---","",IF(AB14="","",VLOOKUP(AB14,List16782[],2,FALSE)))</f>
        <v/>
      </c>
      <c r="BZ14" s="383" t="str">
        <f>IF(AC14="---","",IF(AC14="","",VLOOKUP(AC14,List16782[],2,FALSE)))</f>
        <v/>
      </c>
      <c r="CA14" s="383" t="str">
        <f>IF(AD14="---","",IF(AD14="","",VLOOKUP(AD14,List16782[],2,FALSE)))</f>
        <v/>
      </c>
      <c r="CB14" s="383" t="str">
        <f>IF(AE14="---","",IF(AE14="","",VLOOKUP(AE14,List16782[],2,FALSE)))</f>
        <v/>
      </c>
      <c r="CC14" s="383" t="str">
        <f>IF(AF14="---","",IF(AF14="","",VLOOKUP(AF14,List16782[],2,FALSE)))</f>
        <v/>
      </c>
      <c r="CD14" s="383" t="str">
        <f>IF(AG14="---","",IF(AG14="","",VLOOKUP(AG14,List16782[],2,FALSE)))</f>
        <v/>
      </c>
      <c r="CE14" s="383" t="str">
        <f>IF(AH14="---","",IF(AH14="","",VLOOKUP(AH14,List16782[],2,FALSE)))</f>
        <v/>
      </c>
      <c r="CF14" s="222" t="s">
        <v>116</v>
      </c>
      <c r="CG14" s="383" t="str">
        <f>IFERROR(
    IF(H14="---", "NA",
        IF(Y14="---", "NA",
            IF(BJ14 &gt; BK14,
                IF(BV14 &gt; BJ14, 1.1, 0.1),
                IF(BV14 &gt; BJ14, 1, 0)
            )
        )
    ),
    -1
)</f>
        <v>NA</v>
      </c>
      <c r="CH14" s="383" t="str">
        <f>IFERROR(
    IF(I14="---", "NA",
        IF(Z14="---", "NA",IF(J14="---","NA",
            IF(BK14 &gt; BL14,
                IF(MIN(BV14, BK14) = BW14, 0.1,
                    IF(MIN(BV14, BK14) &lt; BW14, 1.1)
                ),
                IF(MIN(BV14, BK14) = BW14, 0,
                    IF(MIN(BV14, BK14) &lt; BW14, 1)
                )
            ))
        )
    ),
-5)</f>
        <v>NA</v>
      </c>
      <c r="CI14" s="383" t="str">
        <f>IFERROR(
    IF(J14="---", "NA",
        IF(AA14="---", "NA",IF(K14="---","NA",
            IF(BL14 &gt; BM14,
                IF(MIN(BW14, BL14) = BX14, 0.1,
                    IF(MIN(BW14, BL14) &lt; BX14, 1.1)
                ),
                IF(MIN(BW14, BL14) = BX14, 0,
                    IF(MIN(BW14, BL14) &lt; BX14, 1)
                )
            ))
        )
    ),
-5)</f>
        <v>NA</v>
      </c>
      <c r="CJ14" s="383" t="str">
        <f>IFERROR(
    IF(K14="---", "NA",
        IF(AB14="---", "NA",IF(L14="---","NA",
            IF(BM14 &gt; BN14,
                IF(MIN(BX14, BM14) = BY14, 0.1,
                    IF(MIN(BX14, BM14) &lt; BY14, 1.1)
                ),
                IF(MIN(BX14, BM14) = BY14, 0,
                    IF(MIN(BX14, BM14) &lt; BY14, 1)
                )
            ))
        )
    ),
-5)</f>
        <v>NA</v>
      </c>
      <c r="CK14" s="383" t="str">
        <f>IFERROR(
    IF(L14="---", "NA",
        IF(AC14="---", "NA",IF(M14="---","NA",
            IF(BN14 &gt; BO14,
                IF(MIN(BY14, BN14) = BZ14, 0.1,
                    IF(MIN(BY14, BN14) &lt; BZ14, 1.1)
                ),
                IF(MIN(BY14, BN14) = BZ14, 0,
                    IF(MIN(BY14, BN14) &lt; BZ14, 1)
                )
            ))
        )
    ),
-5)</f>
        <v>NA</v>
      </c>
      <c r="CL14" s="383" t="str">
        <f>IFERROR(
    IF(M14="---", "NA",
        IF(AD14="---", "NA",IF(N14="---","NA",
            IF(BO14 &gt; BP14,
                IF(MIN(BZ14, BO14) = CA14, 0.1,
                    IF(MIN(BZ14, BO14) &lt; CA14, 1.1)
                ),
                IF(MIN(BZ14, BO14) = CA14, 0,
                    IF(MIN(BZ14, BO14) &lt; CA14, 1)
                )
            ))
        )
    ),
-5)</f>
        <v>NA</v>
      </c>
      <c r="CM14" s="383" t="str">
        <f>IFERROR(
    IF(N14="---", "NA",
        IF(AE14="---", "NA",IF(O14="---","NA",
            IF(BP14 &gt; BQ14,
                IF(MIN(CA14, BP14) = CB14, 0.1,
                    IF(MIN(CA14, BP14) &lt; CB14, 1.1)
                ),
                IF(MIN(CA14, BP14) = CB14, 0,
                    IF(MIN(CA14, BP14) &lt; CB14, 1)
                )
            ))
        )
    ),
-5)</f>
        <v>NA</v>
      </c>
      <c r="CN14" s="383" t="str">
        <f>IFERROR(
    IF(O14="---", "NA",
        IF(AF14="---", "NA",IF(P14="---","NA",
            IF(BQ14 &gt; BR14,
                IF(MIN(CB14, BQ14) = CC14, 0.1,
                    IF(MIN(CB14, BQ14) &lt; CC14, 1.1)
                ),
                IF(MIN(CB14, BQ14) = CC14, 0,
                    IF(MIN(CB14, BQ14) &lt; CC14, 1)
                )
            ))
        )
    ),
-5)</f>
        <v>NA</v>
      </c>
      <c r="CO14" s="383" t="str">
        <f>IFERROR(
    IF(P14="---", "NA",
        IF(AG14="---", "NA",IF(Q14="---","NA",
            IF(BR14 &gt; BS14,
                IF(MIN(CC14, BR14) = CD14, 0.1,
                    IF(MIN(CC14, BR14) &lt; CD14, 1.1)
                ),
                IF(MIN(CC14, BR14) = CD14, 0,
                    IF(MIN(CC14, BR14) &lt; CD14, 1)
                )
            ))
        )
    ),
-5)</f>
        <v>NA</v>
      </c>
      <c r="CP14" s="383" t="str">
        <f>IFERROR(
    IF(Q14="---", "NA",
        IF(AH14="---", "NA",IF(R14="---","NA",
            IF(BS14 &gt; BT14,
                IF(MIN(CD14, BS14) = CE14, 0.1,
                    IF(MIN(CD14, BS14) &lt; CE14, 1.1)
                ),
                IF(MIN(CD14, BS14) = CE14, 0,
                    IF(MIN(CD14, BS14) &lt; CE14, 1)
                )
            ))
        )
    ),
-5)</f>
        <v>NA</v>
      </c>
      <c r="CQ14" s="222" t="s">
        <v>116</v>
      </c>
      <c r="CR14" s="383" t="str">
        <f>IF(AND(OR(CG14=1, CG14=1.1),BK14&gt;=BV14),"Achieved",IF(AND(OR(CG14=1, CG14=1.1),BK14&lt;BV14),"Not Achieved","NA"))</f>
        <v>NA</v>
      </c>
      <c r="CS14" s="383" t="str">
        <f>IF(AND(OR(CH14=1, CH14=1.1),BL14&gt;=BW14),"Achieved",IF(AND(OR(CH14=1, CH14=1.1),BL14&lt;BW14),"Not Achieved","NA"))</f>
        <v>NA</v>
      </c>
      <c r="CT14" s="383" t="str">
        <f>IF(AND(OR(CI14=1, CI14=1.1),BM14&gt;=BX14),"Achieved",IF(AND(OR(CI14=1, CI14=1.1),BM14&lt;BX14),"Not Achieved","NA"))</f>
        <v>NA</v>
      </c>
      <c r="CU14" s="383" t="str">
        <f>IF(AND(OR(CJ14=1, CJ14=1.1),BN14&gt;=BY14),"Achieved",IF(AND(OR(CJ14=1, CJ14=1.1),BN14&lt;BY14),"Not Achieved","NA"))</f>
        <v>NA</v>
      </c>
      <c r="CV14" s="383" t="str">
        <f>IF(AND(OR(CK14=1, CK14=1.1),BO14&gt;=BZ14),"Achieved",IF(AND(OR(CK14=1, CK14=1.1),BO14&lt;BZ14),"Not Achieved","NA"))</f>
        <v>NA</v>
      </c>
      <c r="CW14" s="383" t="str">
        <f>IF(AND(OR(CL14=1, CL14=1.1),BP14&gt;=CA14),"Achieved",IF(AND(OR(CL14=1, CL14=1.1),BP14&lt;CA14),"Not Achieved","NA"))</f>
        <v>NA</v>
      </c>
      <c r="CX14" s="383" t="str">
        <f>IF(AND(OR(CM14=1, CM14=1.1),BQ14&gt;=CB14),"Achieved",IF(AND(OR(CM14=1, CM14=1.1),BQ14&lt;CB14),"Not Achieved","NA"))</f>
        <v>NA</v>
      </c>
      <c r="CY14" s="383" t="str">
        <f>IF(AND(OR(CN14=1, CN14=1.1),BR14&gt;=CC14),"Achieved",IF(AND(OR(CN14=1, CN14=1.1),BR14&lt;CC14),"Not Achieved","NA"))</f>
        <v>NA</v>
      </c>
      <c r="CZ14" s="383" t="str">
        <f>IF(AND(OR(CO14=1, CO14=1.1),BS14&gt;=CD14),"Achieved",IF(AND(OR(CO14=1, CO14=1.1),BS14&lt;CD14),"Not Achieved","NA"))</f>
        <v>NA</v>
      </c>
      <c r="DA14" s="383" t="str">
        <f>IF(AND(OR(CP14=1, CP14=1.1),BT14&gt;=CE14),"Achieved",IF(AND(OR(CP14=1, CP14=1.1),BT14&lt;CE14),"Not Achieved","NA"))</f>
        <v>NA</v>
      </c>
      <c r="DI14" s="403"/>
      <c r="DJ14" s="403"/>
      <c r="DK14" s="403"/>
      <c r="DL14" s="403"/>
      <c r="DM14" s="403"/>
      <c r="DN14" s="403"/>
      <c r="DO14" s="403"/>
      <c r="DP14" s="403"/>
      <c r="DQ14" s="403"/>
      <c r="DR14" s="403"/>
      <c r="DS14" s="403"/>
      <c r="DT14" s="403"/>
      <c r="DU14" s="403"/>
      <c r="DV14" s="403"/>
      <c r="DW14" s="403"/>
    </row>
    <row r="15" spans="2:127" ht="13.75" customHeight="1" thickBot="1" x14ac:dyDescent="0.4">
      <c r="B15" s="373"/>
      <c r="C15" s="366" t="s">
        <v>117</v>
      </c>
      <c r="D15" s="367"/>
      <c r="E15" s="432" t="s">
        <v>118</v>
      </c>
      <c r="F15" s="425"/>
      <c r="G15" s="426"/>
      <c r="H15" s="192" t="s">
        <v>94</v>
      </c>
      <c r="I15" s="192" t="s">
        <v>94</v>
      </c>
      <c r="J15" s="192" t="s">
        <v>94</v>
      </c>
      <c r="K15" s="192" t="s">
        <v>94</v>
      </c>
      <c r="L15" s="192" t="s">
        <v>94</v>
      </c>
      <c r="M15" s="192" t="s">
        <v>94</v>
      </c>
      <c r="N15" s="192" t="s">
        <v>94</v>
      </c>
      <c r="O15" s="192" t="s">
        <v>94</v>
      </c>
      <c r="P15" s="192" t="s">
        <v>94</v>
      </c>
      <c r="Q15" s="192" t="s">
        <v>94</v>
      </c>
      <c r="R15" s="379" t="s">
        <v>94</v>
      </c>
      <c r="Y15" s="192" t="s">
        <v>94</v>
      </c>
      <c r="Z15" s="192" t="s">
        <v>94</v>
      </c>
      <c r="AA15" s="192" t="s">
        <v>94</v>
      </c>
      <c r="AB15" s="192" t="s">
        <v>94</v>
      </c>
      <c r="AC15" s="192" t="s">
        <v>94</v>
      </c>
      <c r="AD15" s="192" t="s">
        <v>94</v>
      </c>
      <c r="AE15" s="192" t="s">
        <v>94</v>
      </c>
      <c r="AF15" s="192" t="s">
        <v>94</v>
      </c>
      <c r="AG15" s="192" t="s">
        <v>94</v>
      </c>
      <c r="AH15" s="379" t="s">
        <v>94</v>
      </c>
      <c r="AK15" s="427" t="str">
        <f>IFERROR(IF(I15="---","",IF(Y15="---","No Target Set",IF(BV15=BK15,"On Target",IF(BV15&gt;BK15,"Behind",IF(BV15&lt;BK15,"On Target"))))),"")</f>
        <v/>
      </c>
      <c r="AL15" s="427" t="str">
        <f>IFERROR(IF(J15="---","",IF(Z15="---","No Target Set",IF(BW15=BL15,"On Target",IF(BW15&gt;BL15,"Behind",IF(BW15&lt;BL15,"On Target"))))),"")</f>
        <v/>
      </c>
      <c r="AM15" s="427" t="str">
        <f>IFERROR(IF(K15="---","",IF(AA15="---","No Target Set",IF(BX15=BM15,"On Target",IF(BX15&gt;BM15,"Behind",IF(BX15&lt;BM15,"On Target"))))),"")</f>
        <v/>
      </c>
      <c r="AN15" s="427" t="str">
        <f>IFERROR(IF(L15="---","",IF(AB15="---","No Target Set",IF(BY15=BN15,"On Target",IF(BY15&gt;BN15,"Behind",IF(BY15&lt;BN15,"On Target"))))),"")</f>
        <v/>
      </c>
      <c r="AO15" s="427" t="str">
        <f>IFERROR(IF(M15="---","",IF(AC15="---","No Target Set",IF(BZ15=BO15,"On Target",IF(BZ15&gt;BO15,"Behind",IF(BZ15&lt;BO15,"On Target"))))),"")</f>
        <v/>
      </c>
      <c r="AP15" s="427" t="str">
        <f>IFERROR(IF(N15="---","",IF(AD15="---","No Target Set",IF(CA15=BP15,"On Target",IF(CA15&gt;BP15,"Behind",IF(CA15&lt;BP15,"On Target"))))),"")</f>
        <v/>
      </c>
      <c r="AQ15" s="427" t="str">
        <f>IFERROR(IF(O15="---","",IF(AE15="---","No Target Set",IF(CB15=BQ15,"On Target",IF(CB15&gt;BQ15,"Behind",IF(CB15&lt;BQ15,"On Target"))))),"")</f>
        <v/>
      </c>
      <c r="AR15" s="427" t="str">
        <f>IFERROR(IF(P15="---","",IF(AF15="---","No Target Set",IF(CC15=BR15,"On Target",IF(CC15&gt;BR15,"Behind",IF(CC15&lt;BR15,"On Target"))))),"")</f>
        <v/>
      </c>
      <c r="AS15" s="427" t="str">
        <f>IFERROR(IF(Q15="---","",IF(AG15="---","No Target Set",IF(CD15=BS15,"On Target",IF(CD15&gt;BS15,"Behind",IF(CD15&lt;BS15,"On Target"))))),"")</f>
        <v/>
      </c>
      <c r="AT15" s="427" t="str">
        <f>IFERROR(IF(R15="---","",IF(AH15="---","No Target Set",IF(CE15=BT15,"On Target",IF(CE15&gt;BT15,"Behind",IF(CE15&lt;BT15,"On Target"))))),"")</f>
        <v/>
      </c>
      <c r="AV15" s="428"/>
      <c r="AW15" s="222" t="s">
        <v>119</v>
      </c>
      <c r="AX15" s="383" t="str">
        <f>_xlfn.IFNA(LOOKUP(2,1/(H15:R15&lt;&gt;"---"),H15:R15),"---")</f>
        <v>---</v>
      </c>
      <c r="AY15" s="383" t="e">
        <f>VALUE(IF(AX15="---","",VLOOKUP(AX15,List16782[],2,FALSE)))</f>
        <v>#VALUE!</v>
      </c>
      <c r="AZ15" s="383" t="str">
        <f>_xlfn.IFNA(LOOKUP(2,1/(H15:Q15&lt;&gt;"---"),X15:AF15),"---")</f>
        <v>---</v>
      </c>
      <c r="BA15" s="383" t="e">
        <f>VALUE(IF(AZ15="---","",VLOOKUP(AZ15,List16782[],2,FALSE)))</f>
        <v>#VALUE!</v>
      </c>
      <c r="BB15" s="383" t="str">
        <f>_xlfn.IFNA(LOOKUP(2,1/(AK15:AT15&lt;&gt;""),AK15:AT15),"---")</f>
        <v>---</v>
      </c>
      <c r="BC15" s="383" t="str">
        <f>_xlfn.IFNA(LOOKUP(2,1/(H15:R15&lt;&gt;"---"),H$2:R$2),"---")</f>
        <v>---</v>
      </c>
      <c r="BE15" s="384" t="s">
        <v>234</v>
      </c>
      <c r="BI15" s="222" t="s">
        <v>119</v>
      </c>
      <c r="BJ15" s="383" t="str">
        <f>IF(H15="---","",IF(H15="","",(VLOOKUP(H15,List16782[],2,FALSE))))</f>
        <v/>
      </c>
      <c r="BK15" s="383" t="str">
        <f>IF(I15="---","",IF(I15="","",(VLOOKUP(I15,List16782[],2,FALSE))))</f>
        <v/>
      </c>
      <c r="BL15" s="383" t="str">
        <f>IF(J15="---","",IF(J15="","",(VLOOKUP(J15,List16782[],2,FALSE))))</f>
        <v/>
      </c>
      <c r="BM15" s="383" t="str">
        <f>IF(K15="---","",IF(K15="","",(VLOOKUP(K15,List16782[],2,FALSE))))</f>
        <v/>
      </c>
      <c r="BN15" s="383" t="str">
        <f>IF(L15="---","",IF(L15="","",(VLOOKUP(L15,List16782[],2,FALSE))))</f>
        <v/>
      </c>
      <c r="BO15" s="383" t="str">
        <f>IF(M15="---","",IF(M15="","",(VLOOKUP(M15,List16782[],2,FALSE))))</f>
        <v/>
      </c>
      <c r="BP15" s="383" t="str">
        <f>IF(N15="---","",IF(N15="","",(VLOOKUP(N15,List16782[],2,FALSE))))</f>
        <v/>
      </c>
      <c r="BQ15" s="383" t="str">
        <f>IF(O15="---","",IF(O15="","",(VLOOKUP(O15,List16782[],2,FALSE))))</f>
        <v/>
      </c>
      <c r="BR15" s="383" t="str">
        <f>IF(P15="---","",IF(P15="","",(VLOOKUP(P15,List16782[],2,FALSE))))</f>
        <v/>
      </c>
      <c r="BS15" s="383" t="str">
        <f>IF(Q15="---","",IF(Q15="","",(VLOOKUP(Q15,List16782[],2,FALSE))))</f>
        <v/>
      </c>
      <c r="BT15" s="383" t="str">
        <f>IF(R15="---","",IF(R15="","",(VLOOKUP(R15,List16782[],2,FALSE))))</f>
        <v/>
      </c>
      <c r="BU15" s="222" t="s">
        <v>119</v>
      </c>
      <c r="BV15" s="383" t="str">
        <f>IF(Y15="---","",IF(Y15="","",VLOOKUP(Y15,List16782[],2,FALSE)))</f>
        <v/>
      </c>
      <c r="BW15" s="383" t="str">
        <f>IF(Z15="---","",IF(Z15="","",VLOOKUP(Z15,List16782[],2,FALSE)))</f>
        <v/>
      </c>
      <c r="BX15" s="383" t="str">
        <f>IF(AA15="---","",IF(AA15="","",VLOOKUP(AA15,List16782[],2,FALSE)))</f>
        <v/>
      </c>
      <c r="BY15" s="383" t="str">
        <f>IF(AB15="---","",IF(AB15="","",VLOOKUP(AB15,List16782[],2,FALSE)))</f>
        <v/>
      </c>
      <c r="BZ15" s="383" t="str">
        <f>IF(AC15="---","",IF(AC15="","",VLOOKUP(AC15,List16782[],2,FALSE)))</f>
        <v/>
      </c>
      <c r="CA15" s="383" t="str">
        <f>IF(AD15="---","",IF(AD15="","",VLOOKUP(AD15,List16782[],2,FALSE)))</f>
        <v/>
      </c>
      <c r="CB15" s="383" t="str">
        <f>IF(AE15="---","",IF(AE15="","",VLOOKUP(AE15,List16782[],2,FALSE)))</f>
        <v/>
      </c>
      <c r="CC15" s="383" t="str">
        <f>IF(AF15="---","",IF(AF15="","",VLOOKUP(AF15,List16782[],2,FALSE)))</f>
        <v/>
      </c>
      <c r="CD15" s="383" t="str">
        <f>IF(AG15="---","",IF(AG15="","",VLOOKUP(AG15,List16782[],2,FALSE)))</f>
        <v/>
      </c>
      <c r="CE15" s="383" t="str">
        <f>IF(AH15="---","",IF(AH15="","",VLOOKUP(AH15,List16782[],2,FALSE)))</f>
        <v/>
      </c>
      <c r="CF15" s="222" t="s">
        <v>119</v>
      </c>
      <c r="CG15" s="383" t="str">
        <f>IFERROR(
    IF(H15="---", "NA",
        IF(Y15="---", "NA",
            IF(BJ15 &gt; BK15,
                IF(BV15 &gt; BJ15, 1.1, 0.1),
                IF(BV15 &gt; BJ15, 1, 0)
            )
        )
    ),
    -1
)</f>
        <v>NA</v>
      </c>
      <c r="CH15" s="383" t="str">
        <f>IFERROR(
    IF(I15="---", "NA",
        IF(Z15="---", "NA",IF(J15="---","NA",
            IF(BK15 &gt; BL15,
                IF(MIN(BV15, BK15) = BW15, 0.1,
                    IF(MIN(BV15, BK15) &lt; BW15, 1.1)
                ),
                IF(MIN(BV15, BK15) = BW15, 0,
                    IF(MIN(BV15, BK15) &lt; BW15, 1)
                )
            ))
        )
    ),
-5)</f>
        <v>NA</v>
      </c>
      <c r="CI15" s="383" t="str">
        <f>IFERROR(
    IF(J15="---", "NA",
        IF(AA15="---", "NA",IF(K15="---","NA",
            IF(BL15 &gt; BM15,
                IF(MIN(BW15, BL15) = BX15, 0.1,
                    IF(MIN(BW15, BL15) &lt; BX15, 1.1)
                ),
                IF(MIN(BW15, BL15) = BX15, 0,
                    IF(MIN(BW15, BL15) &lt; BX15, 1)
                )
            ))
        )
    ),
-5)</f>
        <v>NA</v>
      </c>
      <c r="CJ15" s="383" t="str">
        <f>IFERROR(
    IF(K15="---", "NA",
        IF(AB15="---", "NA",IF(L15="---","NA",
            IF(BM15 &gt; BN15,
                IF(MIN(BX15, BM15) = BY15, 0.1,
                    IF(MIN(BX15, BM15) &lt; BY15, 1.1)
                ),
                IF(MIN(BX15, BM15) = BY15, 0,
                    IF(MIN(BX15, BM15) &lt; BY15, 1)
                )
            ))
        )
    ),
-5)</f>
        <v>NA</v>
      </c>
      <c r="CK15" s="383" t="str">
        <f>IFERROR(
    IF(L15="---", "NA",
        IF(AC15="---", "NA",IF(M15="---","NA",
            IF(BN15 &gt; BO15,
                IF(MIN(BY15, BN15) = BZ15, 0.1,
                    IF(MIN(BY15, BN15) &lt; BZ15, 1.1)
                ),
                IF(MIN(BY15, BN15) = BZ15, 0,
                    IF(MIN(BY15, BN15) &lt; BZ15, 1)
                )
            ))
        )
    ),
-5)</f>
        <v>NA</v>
      </c>
      <c r="CL15" s="383" t="str">
        <f>IFERROR(
    IF(M15="---", "NA",
        IF(AD15="---", "NA",IF(N15="---","NA",
            IF(BO15 &gt; BP15,
                IF(MIN(BZ15, BO15) = CA15, 0.1,
                    IF(MIN(BZ15, BO15) &lt; CA15, 1.1)
                ),
                IF(MIN(BZ15, BO15) = CA15, 0,
                    IF(MIN(BZ15, BO15) &lt; CA15, 1)
                )
            ))
        )
    ),
-5)</f>
        <v>NA</v>
      </c>
      <c r="CM15" s="383" t="str">
        <f>IFERROR(
    IF(N15="---", "NA",
        IF(AE15="---", "NA",IF(O15="---","NA",
            IF(BP15 &gt; BQ15,
                IF(MIN(CA15, BP15) = CB15, 0.1,
                    IF(MIN(CA15, BP15) &lt; CB15, 1.1)
                ),
                IF(MIN(CA15, BP15) = CB15, 0,
                    IF(MIN(CA15, BP15) &lt; CB15, 1)
                )
            ))
        )
    ),
-5)</f>
        <v>NA</v>
      </c>
      <c r="CN15" s="383" t="str">
        <f>IFERROR(
    IF(O15="---", "NA",
        IF(AF15="---", "NA",IF(P15="---","NA",
            IF(BQ15 &gt; BR15,
                IF(MIN(CB15, BQ15) = CC15, 0.1,
                    IF(MIN(CB15, BQ15) &lt; CC15, 1.1)
                ),
                IF(MIN(CB15, BQ15) = CC15, 0,
                    IF(MIN(CB15, BQ15) &lt; CC15, 1)
                )
            ))
        )
    ),
-5)</f>
        <v>NA</v>
      </c>
      <c r="CO15" s="383" t="str">
        <f>IFERROR(
    IF(P15="---", "NA",
        IF(AG15="---", "NA",IF(Q15="---","NA",
            IF(BR15 &gt; BS15,
                IF(MIN(CC15, BR15) = CD15, 0.1,
                    IF(MIN(CC15, BR15) &lt; CD15, 1.1)
                ),
                IF(MIN(CC15, BR15) = CD15, 0,
                    IF(MIN(CC15, BR15) &lt; CD15, 1)
                )
            ))
        )
    ),
-5)</f>
        <v>NA</v>
      </c>
      <c r="CP15" s="383" t="str">
        <f>IFERROR(
    IF(Q15="---", "NA",
        IF(AH15="---", "NA",IF(R15="---","NA",
            IF(BS15 &gt; BT15,
                IF(MIN(CD15, BS15) = CE15, 0.1,
                    IF(MIN(CD15, BS15) &lt; CE15, 1.1)
                ),
                IF(MIN(CD15, BS15) = CE15, 0,
                    IF(MIN(CD15, BS15) &lt; CE15, 1)
                )
            ))
        )
    ),
-5)</f>
        <v>NA</v>
      </c>
      <c r="CQ15" s="222" t="s">
        <v>119</v>
      </c>
      <c r="CR15" s="383" t="str">
        <f>IF(AND(OR(CG15=1, CG15=1.1),BK15&gt;=BV15),"Achieved",IF(AND(OR(CG15=1, CG15=1.1),BK15&lt;BV15),"Not Achieved","NA"))</f>
        <v>NA</v>
      </c>
      <c r="CS15" s="383" t="str">
        <f>IF(AND(OR(CH15=1, CH15=1.1),BL15&gt;=BW15),"Achieved",IF(AND(OR(CH15=1, CH15=1.1),BL15&lt;BW15),"Not Achieved","NA"))</f>
        <v>NA</v>
      </c>
      <c r="CT15" s="383" t="str">
        <f>IF(AND(OR(CI15=1, CI15=1.1),BM15&gt;=BX15),"Achieved",IF(AND(OR(CI15=1, CI15=1.1),BM15&lt;BX15),"Not Achieved","NA"))</f>
        <v>NA</v>
      </c>
      <c r="CU15" s="383" t="str">
        <f>IF(AND(OR(CJ15=1, CJ15=1.1),BN15&gt;=BY15),"Achieved",IF(AND(OR(CJ15=1, CJ15=1.1),BN15&lt;BY15),"Not Achieved","NA"))</f>
        <v>NA</v>
      </c>
      <c r="CV15" s="383" t="str">
        <f>IF(AND(OR(CK15=1, CK15=1.1),BO15&gt;=BZ15),"Achieved",IF(AND(OR(CK15=1, CK15=1.1),BO15&lt;BZ15),"Not Achieved","NA"))</f>
        <v>NA</v>
      </c>
      <c r="CW15" s="383" t="str">
        <f>IF(AND(OR(CL15=1, CL15=1.1),BP15&gt;=CA15),"Achieved",IF(AND(OR(CL15=1, CL15=1.1),BP15&lt;CA15),"Not Achieved","NA"))</f>
        <v>NA</v>
      </c>
      <c r="CX15" s="383" t="str">
        <f>IF(AND(OR(CM15=1, CM15=1.1),BQ15&gt;=CB15),"Achieved",IF(AND(OR(CM15=1, CM15=1.1),BQ15&lt;CB15),"Not Achieved","NA"))</f>
        <v>NA</v>
      </c>
      <c r="CY15" s="383" t="str">
        <f>IF(AND(OR(CN15=1, CN15=1.1),BR15&gt;=CC15),"Achieved",IF(AND(OR(CN15=1, CN15=1.1),BR15&lt;CC15),"Not Achieved","NA"))</f>
        <v>NA</v>
      </c>
      <c r="CZ15" s="383" t="str">
        <f>IF(AND(OR(CO15=1, CO15=1.1),BS15&gt;=CD15),"Achieved",IF(AND(OR(CO15=1, CO15=1.1),BS15&lt;CD15),"Not Achieved","NA"))</f>
        <v>NA</v>
      </c>
      <c r="DA15" s="383" t="str">
        <f>IF(AND(OR(CP15=1, CP15=1.1),BT15&gt;=CE15),"Achieved",IF(AND(OR(CP15=1, CP15=1.1),BT15&lt;CE15),"Not Achieved","NA"))</f>
        <v>NA</v>
      </c>
      <c r="DI15" s="403"/>
      <c r="DJ15" s="403"/>
      <c r="DK15" s="403"/>
      <c r="DL15" s="403"/>
      <c r="DM15" s="403"/>
      <c r="DN15" s="403"/>
      <c r="DO15" s="403"/>
      <c r="DP15" s="403"/>
      <c r="DQ15" s="403"/>
      <c r="DR15" s="403"/>
      <c r="DS15" s="403"/>
      <c r="DT15" s="403"/>
      <c r="DU15" s="403"/>
      <c r="DV15" s="403"/>
      <c r="DW15" s="403"/>
    </row>
    <row r="16" spans="2:127" ht="13.75" customHeight="1" thickBot="1" x14ac:dyDescent="0.4">
      <c r="B16" s="373"/>
      <c r="C16" s="368"/>
      <c r="D16" s="369"/>
      <c r="E16" s="432" t="s">
        <v>120</v>
      </c>
      <c r="F16" s="425"/>
      <c r="G16" s="426"/>
      <c r="H16" s="192" t="s">
        <v>94</v>
      </c>
      <c r="I16" s="192" t="s">
        <v>94</v>
      </c>
      <c r="J16" s="192" t="s">
        <v>94</v>
      </c>
      <c r="K16" s="192" t="s">
        <v>94</v>
      </c>
      <c r="L16" s="192" t="s">
        <v>94</v>
      </c>
      <c r="M16" s="192" t="s">
        <v>94</v>
      </c>
      <c r="N16" s="192" t="s">
        <v>94</v>
      </c>
      <c r="O16" s="192" t="s">
        <v>94</v>
      </c>
      <c r="P16" s="192" t="s">
        <v>94</v>
      </c>
      <c r="Q16" s="192" t="s">
        <v>94</v>
      </c>
      <c r="R16" s="379" t="s">
        <v>94</v>
      </c>
      <c r="Y16" s="192" t="s">
        <v>94</v>
      </c>
      <c r="Z16" s="192" t="s">
        <v>94</v>
      </c>
      <c r="AA16" s="192" t="s">
        <v>94</v>
      </c>
      <c r="AB16" s="192" t="s">
        <v>94</v>
      </c>
      <c r="AC16" s="192" t="s">
        <v>94</v>
      </c>
      <c r="AD16" s="192" t="s">
        <v>94</v>
      </c>
      <c r="AE16" s="192" t="s">
        <v>94</v>
      </c>
      <c r="AF16" s="192" t="s">
        <v>94</v>
      </c>
      <c r="AG16" s="192" t="s">
        <v>94</v>
      </c>
      <c r="AH16" s="379" t="s">
        <v>94</v>
      </c>
      <c r="AK16" s="427" t="str">
        <f>IFERROR(IF(I16="---","",IF(Y16="---","No Target Set",IF(BV16=BK16,"On Target",IF(BV16&gt;BK16,"Behind",IF(BV16&lt;BK16,"On Target"))))),"")</f>
        <v/>
      </c>
      <c r="AL16" s="427" t="str">
        <f>IFERROR(IF(J16="---","",IF(Z16="---","No Target Set",IF(BW16=BL16,"On Target",IF(BW16&gt;BL16,"Behind",IF(BW16&lt;BL16,"On Target"))))),"")</f>
        <v/>
      </c>
      <c r="AM16" s="427" t="str">
        <f>IFERROR(IF(K16="---","",IF(AA16="---","No Target Set",IF(BX16=BM16,"On Target",IF(BX16&gt;BM16,"Behind",IF(BX16&lt;BM16,"On Target"))))),"")</f>
        <v/>
      </c>
      <c r="AN16" s="427" t="str">
        <f>IFERROR(IF(L16="---","",IF(AB16="---","No Target Set",IF(BY16=BN16,"On Target",IF(BY16&gt;BN16,"Behind",IF(BY16&lt;BN16,"On Target"))))),"")</f>
        <v/>
      </c>
      <c r="AO16" s="427" t="str">
        <f>IFERROR(IF(M16="---","",IF(AC16="---","No Target Set",IF(BZ16=BO16,"On Target",IF(BZ16&gt;BO16,"Behind",IF(BZ16&lt;BO16,"On Target"))))),"")</f>
        <v/>
      </c>
      <c r="AP16" s="427" t="str">
        <f>IFERROR(IF(N16="---","",IF(AD16="---","No Target Set",IF(CA16=BP16,"On Target",IF(CA16&gt;BP16,"Behind",IF(CA16&lt;BP16,"On Target"))))),"")</f>
        <v/>
      </c>
      <c r="AQ16" s="427" t="str">
        <f>IFERROR(IF(O16="---","",IF(AE16="---","No Target Set",IF(CB16=BQ16,"On Target",IF(CB16&gt;BQ16,"Behind",IF(CB16&lt;BQ16,"On Target"))))),"")</f>
        <v/>
      </c>
      <c r="AR16" s="427" t="str">
        <f>IFERROR(IF(P16="---","",IF(AF16="---","No Target Set",IF(CC16=BR16,"On Target",IF(CC16&gt;BR16,"Behind",IF(CC16&lt;BR16,"On Target"))))),"")</f>
        <v/>
      </c>
      <c r="AS16" s="427" t="str">
        <f>IFERROR(IF(Q16="---","",IF(AG16="---","No Target Set",IF(CD16=BS16,"On Target",IF(CD16&gt;BS16,"Behind",IF(CD16&lt;BS16,"On Target"))))),"")</f>
        <v/>
      </c>
      <c r="AT16" s="427" t="str">
        <f>IFERROR(IF(R16="---","",IF(AH16="---","No Target Set",IF(CE16=BT16,"On Target",IF(CE16&gt;BT16,"Behind",IF(CE16&lt;BT16,"On Target"))))),"")</f>
        <v/>
      </c>
      <c r="AV16" s="428"/>
      <c r="AW16" s="222" t="s">
        <v>121</v>
      </c>
      <c r="AX16" s="383" t="str">
        <f>_xlfn.IFNA(LOOKUP(2,1/(H16:R16&lt;&gt;"---"),H16:R16),"---")</f>
        <v>---</v>
      </c>
      <c r="AY16" s="383" t="e">
        <f>VALUE(IF(AX16="---","",VLOOKUP(AX16,List16782[],2,FALSE)))</f>
        <v>#VALUE!</v>
      </c>
      <c r="AZ16" s="383" t="str">
        <f>_xlfn.IFNA(LOOKUP(2,1/(H16:Q16&lt;&gt;"---"),X16:AF16),"---")</f>
        <v>---</v>
      </c>
      <c r="BA16" s="383" t="e">
        <f>VALUE(IF(AZ16="---","",VLOOKUP(AZ16,List16782[],2,FALSE)))</f>
        <v>#VALUE!</v>
      </c>
      <c r="BB16" s="383" t="str">
        <f>_xlfn.IFNA(LOOKUP(2,1/(AK16:AT16&lt;&gt;""),AK16:AT16),"---")</f>
        <v>---</v>
      </c>
      <c r="BC16" s="383" t="str">
        <f>_xlfn.IFNA(LOOKUP(2,1/(H16:R16&lt;&gt;"---"),H$2:R$2),"---")</f>
        <v>---</v>
      </c>
      <c r="BI16" s="222" t="s">
        <v>121</v>
      </c>
      <c r="BJ16" s="383" t="str">
        <f>IF(H16="---","",IF(H16="","",(VLOOKUP(H16,List16782[],2,FALSE))))</f>
        <v/>
      </c>
      <c r="BK16" s="383" t="str">
        <f>IF(I16="---","",IF(I16="","",(VLOOKUP(I16,List16782[],2,FALSE))))</f>
        <v/>
      </c>
      <c r="BL16" s="383" t="str">
        <f>IF(J16="---","",IF(J16="","",(VLOOKUP(J16,List16782[],2,FALSE))))</f>
        <v/>
      </c>
      <c r="BM16" s="383" t="str">
        <f>IF(K16="---","",IF(K16="","",(VLOOKUP(K16,List16782[],2,FALSE))))</f>
        <v/>
      </c>
      <c r="BN16" s="383" t="str">
        <f>IF(L16="---","",IF(L16="","",(VLOOKUP(L16,List16782[],2,FALSE))))</f>
        <v/>
      </c>
      <c r="BO16" s="383" t="str">
        <f>IF(M16="---","",IF(M16="","",(VLOOKUP(M16,List16782[],2,FALSE))))</f>
        <v/>
      </c>
      <c r="BP16" s="383" t="str">
        <f>IF(N16="---","",IF(N16="","",(VLOOKUP(N16,List16782[],2,FALSE))))</f>
        <v/>
      </c>
      <c r="BQ16" s="383" t="str">
        <f>IF(O16="---","",IF(O16="","",(VLOOKUP(O16,List16782[],2,FALSE))))</f>
        <v/>
      </c>
      <c r="BR16" s="383" t="str">
        <f>IF(P16="---","",IF(P16="","",(VLOOKUP(P16,List16782[],2,FALSE))))</f>
        <v/>
      </c>
      <c r="BS16" s="383" t="str">
        <f>IF(Q16="---","",IF(Q16="","",(VLOOKUP(Q16,List16782[],2,FALSE))))</f>
        <v/>
      </c>
      <c r="BT16" s="383" t="str">
        <f>IF(R16="---","",IF(R16="","",(VLOOKUP(R16,List16782[],2,FALSE))))</f>
        <v/>
      </c>
      <c r="BU16" s="222" t="s">
        <v>121</v>
      </c>
      <c r="BV16" s="383" t="str">
        <f>IF(Y16="---","",IF(Y16="","",VLOOKUP(Y16,List16782[],2,FALSE)))</f>
        <v/>
      </c>
      <c r="BW16" s="383" t="str">
        <f>IF(Z16="---","",IF(Z16="","",VLOOKUP(Z16,List16782[],2,FALSE)))</f>
        <v/>
      </c>
      <c r="BX16" s="383" t="str">
        <f>IF(AA16="---","",IF(AA16="","",VLOOKUP(AA16,List16782[],2,FALSE)))</f>
        <v/>
      </c>
      <c r="BY16" s="383" t="str">
        <f>IF(AB16="---","",IF(AB16="","",VLOOKUP(AB16,List16782[],2,FALSE)))</f>
        <v/>
      </c>
      <c r="BZ16" s="383" t="str">
        <f>IF(AC16="---","",IF(AC16="","",VLOOKUP(AC16,List16782[],2,FALSE)))</f>
        <v/>
      </c>
      <c r="CA16" s="383" t="str">
        <f>IF(AD16="---","",IF(AD16="","",VLOOKUP(AD16,List16782[],2,FALSE)))</f>
        <v/>
      </c>
      <c r="CB16" s="383" t="str">
        <f>IF(AE16="---","",IF(AE16="","",VLOOKUP(AE16,List16782[],2,FALSE)))</f>
        <v/>
      </c>
      <c r="CC16" s="383" t="str">
        <f>IF(AF16="---","",IF(AF16="","",VLOOKUP(AF16,List16782[],2,FALSE)))</f>
        <v/>
      </c>
      <c r="CD16" s="383" t="str">
        <f>IF(AG16="---","",IF(AG16="","",VLOOKUP(AG16,List16782[],2,FALSE)))</f>
        <v/>
      </c>
      <c r="CE16" s="383" t="str">
        <f>IF(AH16="---","",IF(AH16="","",VLOOKUP(AH16,List16782[],2,FALSE)))</f>
        <v/>
      </c>
      <c r="CF16" s="222" t="s">
        <v>121</v>
      </c>
      <c r="CG16" s="383" t="str">
        <f>IFERROR(
    IF(H16="---", "NA",
        IF(Y16="---", "NA",
            IF(BJ16 &gt; BK16,
                IF(BV16 &gt; BJ16, 1.1, 0.1),
                IF(BV16 &gt; BJ16, 1, 0)
            )
        )
    ),
    -1
)</f>
        <v>NA</v>
      </c>
      <c r="CH16" s="383" t="str">
        <f>IFERROR(
    IF(I16="---", "NA",
        IF(Z16="---", "NA",IF(J16="---","NA",
            IF(BK16 &gt; BL16,
                IF(MIN(BV16, BK16) = BW16, 0.1,
                    IF(MIN(BV16, BK16) &lt; BW16, 1.1)
                ),
                IF(MIN(BV16, BK16) = BW16, 0,
                    IF(MIN(BV16, BK16) &lt; BW16, 1)
                )
            ))
        )
    ),
-5)</f>
        <v>NA</v>
      </c>
      <c r="CI16" s="383" t="str">
        <f>IFERROR(
    IF(J16="---", "NA",
        IF(AA16="---", "NA",IF(K16="---","NA",
            IF(BL16 &gt; BM16,
                IF(MIN(BW16, BL16) = BX16, 0.1,
                    IF(MIN(BW16, BL16) &lt; BX16, 1.1)
                ),
                IF(MIN(BW16, BL16) = BX16, 0,
                    IF(MIN(BW16, BL16) &lt; BX16, 1)
                )
            ))
        )
    ),
-5)</f>
        <v>NA</v>
      </c>
      <c r="CJ16" s="383" t="str">
        <f>IFERROR(
    IF(K16="---", "NA",
        IF(AB16="---", "NA",IF(L16="---","NA",
            IF(BM16 &gt; BN16,
                IF(MIN(BX16, BM16) = BY16, 0.1,
                    IF(MIN(BX16, BM16) &lt; BY16, 1.1)
                ),
                IF(MIN(BX16, BM16) = BY16, 0,
                    IF(MIN(BX16, BM16) &lt; BY16, 1)
                )
            ))
        )
    ),
-5)</f>
        <v>NA</v>
      </c>
      <c r="CK16" s="383" t="str">
        <f>IFERROR(
    IF(L16="---", "NA",
        IF(AC16="---", "NA",IF(M16="---","NA",
            IF(BN16 &gt; BO16,
                IF(MIN(BY16, BN16) = BZ16, 0.1,
                    IF(MIN(BY16, BN16) &lt; BZ16, 1.1)
                ),
                IF(MIN(BY16, BN16) = BZ16, 0,
                    IF(MIN(BY16, BN16) &lt; BZ16, 1)
                )
            ))
        )
    ),
-5)</f>
        <v>NA</v>
      </c>
      <c r="CL16" s="383" t="str">
        <f>IFERROR(
    IF(M16="---", "NA",
        IF(AD16="---", "NA",IF(N16="---","NA",
            IF(BO16 &gt; BP16,
                IF(MIN(BZ16, BO16) = CA16, 0.1,
                    IF(MIN(BZ16, BO16) &lt; CA16, 1.1)
                ),
                IF(MIN(BZ16, BO16) = CA16, 0,
                    IF(MIN(BZ16, BO16) &lt; CA16, 1)
                )
            ))
        )
    ),
-5)</f>
        <v>NA</v>
      </c>
      <c r="CM16" s="383" t="str">
        <f>IFERROR(
    IF(N16="---", "NA",
        IF(AE16="---", "NA",IF(O16="---","NA",
            IF(BP16 &gt; BQ16,
                IF(MIN(CA16, BP16) = CB16, 0.1,
                    IF(MIN(CA16, BP16) &lt; CB16, 1.1)
                ),
                IF(MIN(CA16, BP16) = CB16, 0,
                    IF(MIN(CA16, BP16) &lt; CB16, 1)
                )
            ))
        )
    ),
-5)</f>
        <v>NA</v>
      </c>
      <c r="CN16" s="383" t="str">
        <f>IFERROR(
    IF(O16="---", "NA",
        IF(AF16="---", "NA",IF(P16="---","NA",
            IF(BQ16 &gt; BR16,
                IF(MIN(CB16, BQ16) = CC16, 0.1,
                    IF(MIN(CB16, BQ16) &lt; CC16, 1.1)
                ),
                IF(MIN(CB16, BQ16) = CC16, 0,
                    IF(MIN(CB16, BQ16) &lt; CC16, 1)
                )
            ))
        )
    ),
-5)</f>
        <v>NA</v>
      </c>
      <c r="CO16" s="383" t="str">
        <f>IFERROR(
    IF(P16="---", "NA",
        IF(AG16="---", "NA",IF(Q16="---","NA",
            IF(BR16 &gt; BS16,
                IF(MIN(CC16, BR16) = CD16, 0.1,
                    IF(MIN(CC16, BR16) &lt; CD16, 1.1)
                ),
                IF(MIN(CC16, BR16) = CD16, 0,
                    IF(MIN(CC16, BR16) &lt; CD16, 1)
                )
            ))
        )
    ),
-5)</f>
        <v>NA</v>
      </c>
      <c r="CP16" s="383" t="str">
        <f>IFERROR(
    IF(Q16="---", "NA",
        IF(AH16="---", "NA",IF(R16="---","NA",
            IF(BS16 &gt; BT16,
                IF(MIN(CD16, BS16) = CE16, 0.1,
                    IF(MIN(CD16, BS16) &lt; CE16, 1.1)
                ),
                IF(MIN(CD16, BS16) = CE16, 0,
                    IF(MIN(CD16, BS16) &lt; CE16, 1)
                )
            ))
        )
    ),
-5)</f>
        <v>NA</v>
      </c>
      <c r="CQ16" s="222" t="s">
        <v>121</v>
      </c>
      <c r="CR16" s="383" t="str">
        <f>IF(AND(OR(CG16=1, CG16=1.1),BK16&gt;=BV16),"Achieved",IF(AND(OR(CG16=1, CG16=1.1),BK16&lt;BV16),"Not Achieved","NA"))</f>
        <v>NA</v>
      </c>
      <c r="CS16" s="383" t="str">
        <f>IF(AND(OR(CH16=1, CH16=1.1),BL16&gt;=BW16),"Achieved",IF(AND(OR(CH16=1, CH16=1.1),BL16&lt;BW16),"Not Achieved","NA"))</f>
        <v>NA</v>
      </c>
      <c r="CT16" s="383" t="str">
        <f>IF(AND(OR(CI16=1, CI16=1.1),BM16&gt;=BX16),"Achieved",IF(AND(OR(CI16=1, CI16=1.1),BM16&lt;BX16),"Not Achieved","NA"))</f>
        <v>NA</v>
      </c>
      <c r="CU16" s="383" t="str">
        <f>IF(AND(OR(CJ16=1, CJ16=1.1),BN16&gt;=BY16),"Achieved",IF(AND(OR(CJ16=1, CJ16=1.1),BN16&lt;BY16),"Not Achieved","NA"))</f>
        <v>NA</v>
      </c>
      <c r="CV16" s="383" t="str">
        <f>IF(AND(OR(CK16=1, CK16=1.1),BO16&gt;=BZ16),"Achieved",IF(AND(OR(CK16=1, CK16=1.1),BO16&lt;BZ16),"Not Achieved","NA"))</f>
        <v>NA</v>
      </c>
      <c r="CW16" s="383" t="str">
        <f>IF(AND(OR(CL16=1, CL16=1.1),BP16&gt;=CA16),"Achieved",IF(AND(OR(CL16=1, CL16=1.1),BP16&lt;CA16),"Not Achieved","NA"))</f>
        <v>NA</v>
      </c>
      <c r="CX16" s="383" t="str">
        <f>IF(AND(OR(CM16=1, CM16=1.1),BQ16&gt;=CB16),"Achieved",IF(AND(OR(CM16=1, CM16=1.1),BQ16&lt;CB16),"Not Achieved","NA"))</f>
        <v>NA</v>
      </c>
      <c r="CY16" s="383" t="str">
        <f>IF(AND(OR(CN16=1, CN16=1.1),BR16&gt;=CC16),"Achieved",IF(AND(OR(CN16=1, CN16=1.1),BR16&lt;CC16),"Not Achieved","NA"))</f>
        <v>NA</v>
      </c>
      <c r="CZ16" s="383" t="str">
        <f>IF(AND(OR(CO16=1, CO16=1.1),BS16&gt;=CD16),"Achieved",IF(AND(OR(CO16=1, CO16=1.1),BS16&lt;CD16),"Not Achieved","NA"))</f>
        <v>NA</v>
      </c>
      <c r="DA16" s="383" t="str">
        <f>IF(AND(OR(CP16=1, CP16=1.1),BT16&gt;=CE16),"Achieved",IF(AND(OR(CP16=1, CP16=1.1),BT16&lt;CE16),"Not Achieved","NA"))</f>
        <v>NA</v>
      </c>
      <c r="DI16" s="403"/>
      <c r="DJ16" s="403"/>
      <c r="DK16" s="403"/>
      <c r="DL16" s="403"/>
      <c r="DM16" s="403"/>
      <c r="DN16" s="403"/>
      <c r="DO16" s="403"/>
      <c r="DP16" s="403"/>
      <c r="DQ16" s="403"/>
      <c r="DR16" s="403"/>
      <c r="DS16" s="403"/>
      <c r="DT16" s="403"/>
      <c r="DU16" s="403"/>
      <c r="DV16" s="403"/>
      <c r="DW16" s="403"/>
    </row>
    <row r="17" spans="2:127" ht="13.75" customHeight="1" thickBot="1" x14ac:dyDescent="0.4">
      <c r="B17" s="373"/>
      <c r="C17" s="370"/>
      <c r="D17" s="371"/>
      <c r="E17" s="432" t="s">
        <v>122</v>
      </c>
      <c r="F17" s="425"/>
      <c r="G17" s="426"/>
      <c r="H17" s="192" t="s">
        <v>94</v>
      </c>
      <c r="I17" s="192" t="s">
        <v>94</v>
      </c>
      <c r="J17" s="192" t="s">
        <v>94</v>
      </c>
      <c r="K17" s="192" t="s">
        <v>94</v>
      </c>
      <c r="L17" s="192" t="s">
        <v>94</v>
      </c>
      <c r="M17" s="192" t="s">
        <v>94</v>
      </c>
      <c r="N17" s="192" t="s">
        <v>94</v>
      </c>
      <c r="O17" s="192" t="s">
        <v>94</v>
      </c>
      <c r="P17" s="192" t="s">
        <v>94</v>
      </c>
      <c r="Q17" s="192" t="s">
        <v>94</v>
      </c>
      <c r="R17" s="379" t="s">
        <v>94</v>
      </c>
      <c r="Y17" s="192" t="s">
        <v>94</v>
      </c>
      <c r="Z17" s="192" t="s">
        <v>94</v>
      </c>
      <c r="AA17" s="192" t="s">
        <v>94</v>
      </c>
      <c r="AB17" s="192" t="s">
        <v>94</v>
      </c>
      <c r="AC17" s="192" t="s">
        <v>94</v>
      </c>
      <c r="AD17" s="192" t="s">
        <v>94</v>
      </c>
      <c r="AE17" s="192" t="s">
        <v>94</v>
      </c>
      <c r="AF17" s="192" t="s">
        <v>94</v>
      </c>
      <c r="AG17" s="192" t="s">
        <v>94</v>
      </c>
      <c r="AH17" s="379" t="s">
        <v>94</v>
      </c>
      <c r="AK17" s="427" t="str">
        <f>IFERROR(IF(I17="---","",IF(Y17="---","No Target Set",IF(BV17=BK17,"On Target",IF(BV17&gt;BK17,"Behind",IF(BV17&lt;BK17,"On Target"))))),"")</f>
        <v/>
      </c>
      <c r="AL17" s="427" t="str">
        <f>IFERROR(IF(J17="---","",IF(Z17="---","No Target Set",IF(BW17=BL17,"On Target",IF(BW17&gt;BL17,"Behind",IF(BW17&lt;BL17,"On Target"))))),"")</f>
        <v/>
      </c>
      <c r="AM17" s="427" t="str">
        <f>IFERROR(IF(K17="---","",IF(AA17="---","No Target Set",IF(BX17=BM17,"On Target",IF(BX17&gt;BM17,"Behind",IF(BX17&lt;BM17,"On Target"))))),"")</f>
        <v/>
      </c>
      <c r="AN17" s="427" t="str">
        <f>IFERROR(IF(L17="---","",IF(AB17="---","No Target Set",IF(BY17=BN17,"On Target",IF(BY17&gt;BN17,"Behind",IF(BY17&lt;BN17,"On Target"))))),"")</f>
        <v/>
      </c>
      <c r="AO17" s="427" t="str">
        <f>IFERROR(IF(M17="---","",IF(AC17="---","No Target Set",IF(BZ17=BO17,"On Target",IF(BZ17&gt;BO17,"Behind",IF(BZ17&lt;BO17,"On Target"))))),"")</f>
        <v/>
      </c>
      <c r="AP17" s="427" t="str">
        <f>IFERROR(IF(N17="---","",IF(AD17="---","No Target Set",IF(CA17=BP17,"On Target",IF(CA17&gt;BP17,"Behind",IF(CA17&lt;BP17,"On Target"))))),"")</f>
        <v/>
      </c>
      <c r="AQ17" s="427" t="str">
        <f>IFERROR(IF(O17="---","",IF(AE17="---","No Target Set",IF(CB17=BQ17,"On Target",IF(CB17&gt;BQ17,"Behind",IF(CB17&lt;BQ17,"On Target"))))),"")</f>
        <v/>
      </c>
      <c r="AR17" s="427" t="str">
        <f>IFERROR(IF(P17="---","",IF(AF17="---","No Target Set",IF(CC17=BR17,"On Target",IF(CC17&gt;BR17,"Behind",IF(CC17&lt;BR17,"On Target"))))),"")</f>
        <v/>
      </c>
      <c r="AS17" s="427" t="str">
        <f>IFERROR(IF(Q17="---","",IF(AG17="---","No Target Set",IF(CD17=BS17,"On Target",IF(CD17&gt;BS17,"Behind",IF(CD17&lt;BS17,"On Target"))))),"")</f>
        <v/>
      </c>
      <c r="AT17" s="427" t="str">
        <f>IFERROR(IF(R17="---","",IF(AH17="---","No Target Set",IF(CE17=BT17,"On Target",IF(CE17&gt;BT17,"Behind",IF(CE17&lt;BT17,"On Target"))))),"")</f>
        <v/>
      </c>
      <c r="AV17" s="428"/>
      <c r="AW17" s="222" t="s">
        <v>123</v>
      </c>
      <c r="AX17" s="383" t="str">
        <f>_xlfn.IFNA(LOOKUP(2,1/(H17:R17&lt;&gt;"---"),H17:R17),"---")</f>
        <v>---</v>
      </c>
      <c r="AY17" s="383" t="e">
        <f>VALUE(IF(AX17="---","",VLOOKUP(AX17,List16782[],2,FALSE)))</f>
        <v>#VALUE!</v>
      </c>
      <c r="AZ17" s="383" t="str">
        <f>_xlfn.IFNA(LOOKUP(2,1/(H17:Q17&lt;&gt;"---"),X17:AF17),"---")</f>
        <v>---</v>
      </c>
      <c r="BA17" s="383" t="e">
        <f>VALUE(IF(AZ17="---","",VLOOKUP(AZ17,List16782[],2,FALSE)))</f>
        <v>#VALUE!</v>
      </c>
      <c r="BB17" s="383" t="str">
        <f>_xlfn.IFNA(LOOKUP(2,1/(AK17:AT17&lt;&gt;""),AK17:AT17),"---")</f>
        <v>---</v>
      </c>
      <c r="BC17" s="383" t="str">
        <f>_xlfn.IFNA(LOOKUP(2,1/(H17:R17&lt;&gt;"---"),H$2:R$2),"---")</f>
        <v>---</v>
      </c>
      <c r="BI17" s="222" t="s">
        <v>123</v>
      </c>
      <c r="BJ17" s="383" t="str">
        <f>IF(H17="---","",IF(H17="","",(VLOOKUP(H17,List16782[],2,FALSE))))</f>
        <v/>
      </c>
      <c r="BK17" s="383" t="str">
        <f>IF(I17="---","",IF(I17="","",(VLOOKUP(I17,List16782[],2,FALSE))))</f>
        <v/>
      </c>
      <c r="BL17" s="383" t="str">
        <f>IF(J17="---","",IF(J17="","",(VLOOKUP(J17,List16782[],2,FALSE))))</f>
        <v/>
      </c>
      <c r="BM17" s="383" t="str">
        <f>IF(K17="---","",IF(K17="","",(VLOOKUP(K17,List16782[],2,FALSE))))</f>
        <v/>
      </c>
      <c r="BN17" s="383" t="str">
        <f>IF(L17="---","",IF(L17="","",(VLOOKUP(L17,List16782[],2,FALSE))))</f>
        <v/>
      </c>
      <c r="BO17" s="383" t="str">
        <f>IF(M17="---","",IF(M17="","",(VLOOKUP(M17,List16782[],2,FALSE))))</f>
        <v/>
      </c>
      <c r="BP17" s="383" t="str">
        <f>IF(N17="---","",IF(N17="","",(VLOOKUP(N17,List16782[],2,FALSE))))</f>
        <v/>
      </c>
      <c r="BQ17" s="383" t="str">
        <f>IF(O17="---","",IF(O17="","",(VLOOKUP(O17,List16782[],2,FALSE))))</f>
        <v/>
      </c>
      <c r="BR17" s="383" t="str">
        <f>IF(P17="---","",IF(P17="","",(VLOOKUP(P17,List16782[],2,FALSE))))</f>
        <v/>
      </c>
      <c r="BS17" s="383" t="str">
        <f>IF(Q17="---","",IF(Q17="","",(VLOOKUP(Q17,List16782[],2,FALSE))))</f>
        <v/>
      </c>
      <c r="BT17" s="383" t="str">
        <f>IF(R17="---","",IF(R17="","",(VLOOKUP(R17,List16782[],2,FALSE))))</f>
        <v/>
      </c>
      <c r="BU17" s="222" t="s">
        <v>123</v>
      </c>
      <c r="BV17" s="383" t="str">
        <f>IF(Y17="---","",IF(Y17="","",VLOOKUP(Y17,List16782[],2,FALSE)))</f>
        <v/>
      </c>
      <c r="BW17" s="383" t="str">
        <f>IF(Z17="---","",IF(Z17="","",VLOOKUP(Z17,List16782[],2,FALSE)))</f>
        <v/>
      </c>
      <c r="BX17" s="383" t="str">
        <f>IF(AA17="---","",IF(AA17="","",VLOOKUP(AA17,List16782[],2,FALSE)))</f>
        <v/>
      </c>
      <c r="BY17" s="383" t="str">
        <f>IF(AB17="---","",IF(AB17="","",VLOOKUP(AB17,List16782[],2,FALSE)))</f>
        <v/>
      </c>
      <c r="BZ17" s="383" t="str">
        <f>IF(AC17="---","",IF(AC17="","",VLOOKUP(AC17,List16782[],2,FALSE)))</f>
        <v/>
      </c>
      <c r="CA17" s="383" t="str">
        <f>IF(AD17="---","",IF(AD17="","",VLOOKUP(AD17,List16782[],2,FALSE)))</f>
        <v/>
      </c>
      <c r="CB17" s="383" t="str">
        <f>IF(AE17="---","",IF(AE17="","",VLOOKUP(AE17,List16782[],2,FALSE)))</f>
        <v/>
      </c>
      <c r="CC17" s="383" t="str">
        <f>IF(AF17="---","",IF(AF17="","",VLOOKUP(AF17,List16782[],2,FALSE)))</f>
        <v/>
      </c>
      <c r="CD17" s="383" t="str">
        <f>IF(AG17="---","",IF(AG17="","",VLOOKUP(AG17,List16782[],2,FALSE)))</f>
        <v/>
      </c>
      <c r="CE17" s="383" t="str">
        <f>IF(AH17="---","",IF(AH17="","",VLOOKUP(AH17,List16782[],2,FALSE)))</f>
        <v/>
      </c>
      <c r="CF17" s="222" t="s">
        <v>123</v>
      </c>
      <c r="CG17" s="383" t="str">
        <f>IFERROR(
    IF(H17="---", "NA",
        IF(Y17="---", "NA",
            IF(BJ17 &gt; BK17,
                IF(BV17 &gt; BJ17, 1.1, 0.1),
                IF(BV17 &gt; BJ17, 1, 0)
            )
        )
    ),
    -1
)</f>
        <v>NA</v>
      </c>
      <c r="CH17" s="383" t="str">
        <f>IFERROR(
    IF(I17="---", "NA",
        IF(Z17="---", "NA",IF(J17="---","NA",
            IF(BK17 &gt; BL17,
                IF(MIN(BV17, BK17) = BW17, 0.1,
                    IF(MIN(BV17, BK17) &lt; BW17, 1.1)
                ),
                IF(MIN(BV17, BK17) = BW17, 0,
                    IF(MIN(BV17, BK17) &lt; BW17, 1)
                )
            ))
        )
    ),
-5)</f>
        <v>NA</v>
      </c>
      <c r="CI17" s="383" t="str">
        <f>IFERROR(
    IF(J17="---", "NA",
        IF(AA17="---", "NA",IF(K17="---","NA",
            IF(BL17 &gt; BM17,
                IF(MIN(BW17, BL17) = BX17, 0.1,
                    IF(MIN(BW17, BL17) &lt; BX17, 1.1)
                ),
                IF(MIN(BW17, BL17) = BX17, 0,
                    IF(MIN(BW17, BL17) &lt; BX17, 1)
                )
            ))
        )
    ),
-5)</f>
        <v>NA</v>
      </c>
      <c r="CJ17" s="383" t="str">
        <f>IFERROR(
    IF(K17="---", "NA",
        IF(AB17="---", "NA",IF(L17="---","NA",
            IF(BM17 &gt; BN17,
                IF(MIN(BX17, BM17) = BY17, 0.1,
                    IF(MIN(BX17, BM17) &lt; BY17, 1.1)
                ),
                IF(MIN(BX17, BM17) = BY17, 0,
                    IF(MIN(BX17, BM17) &lt; BY17, 1)
                )
            ))
        )
    ),
-5)</f>
        <v>NA</v>
      </c>
      <c r="CK17" s="383" t="str">
        <f>IFERROR(
    IF(L17="---", "NA",
        IF(AC17="---", "NA",IF(M17="---","NA",
            IF(BN17 &gt; BO17,
                IF(MIN(BY17, BN17) = BZ17, 0.1,
                    IF(MIN(BY17, BN17) &lt; BZ17, 1.1)
                ),
                IF(MIN(BY17, BN17) = BZ17, 0,
                    IF(MIN(BY17, BN17) &lt; BZ17, 1)
                )
            ))
        )
    ),
-5)</f>
        <v>NA</v>
      </c>
      <c r="CL17" s="383" t="str">
        <f>IFERROR(
    IF(M17="---", "NA",
        IF(AD17="---", "NA",IF(N17="---","NA",
            IF(BO17 &gt; BP17,
                IF(MIN(BZ17, BO17) = CA17, 0.1,
                    IF(MIN(BZ17, BO17) &lt; CA17, 1.1)
                ),
                IF(MIN(BZ17, BO17) = CA17, 0,
                    IF(MIN(BZ17, BO17) &lt; CA17, 1)
                )
            ))
        )
    ),
-5)</f>
        <v>NA</v>
      </c>
      <c r="CM17" s="383" t="str">
        <f>IFERROR(
    IF(N17="---", "NA",
        IF(AE17="---", "NA",IF(O17="---","NA",
            IF(BP17 &gt; BQ17,
                IF(MIN(CA17, BP17) = CB17, 0.1,
                    IF(MIN(CA17, BP17) &lt; CB17, 1.1)
                ),
                IF(MIN(CA17, BP17) = CB17, 0,
                    IF(MIN(CA17, BP17) &lt; CB17, 1)
                )
            ))
        )
    ),
-5)</f>
        <v>NA</v>
      </c>
      <c r="CN17" s="383" t="str">
        <f>IFERROR(
    IF(O17="---", "NA",
        IF(AF17="---", "NA",IF(P17="---","NA",
            IF(BQ17 &gt; BR17,
                IF(MIN(CB17, BQ17) = CC17, 0.1,
                    IF(MIN(CB17, BQ17) &lt; CC17, 1.1)
                ),
                IF(MIN(CB17, BQ17) = CC17, 0,
                    IF(MIN(CB17, BQ17) &lt; CC17, 1)
                )
            ))
        )
    ),
-5)</f>
        <v>NA</v>
      </c>
      <c r="CO17" s="383" t="str">
        <f>IFERROR(
    IF(P17="---", "NA",
        IF(AG17="---", "NA",IF(Q17="---","NA",
            IF(BR17 &gt; BS17,
                IF(MIN(CC17, BR17) = CD17, 0.1,
                    IF(MIN(CC17, BR17) &lt; CD17, 1.1)
                ),
                IF(MIN(CC17, BR17) = CD17, 0,
                    IF(MIN(CC17, BR17) &lt; CD17, 1)
                )
            ))
        )
    ),
-5)</f>
        <v>NA</v>
      </c>
      <c r="CP17" s="383" t="str">
        <f>IFERROR(
    IF(Q17="---", "NA",
        IF(AH17="---", "NA",IF(R17="---","NA",
            IF(BS17 &gt; BT17,
                IF(MIN(CD17, BS17) = CE17, 0.1,
                    IF(MIN(CD17, BS17) &lt; CE17, 1.1)
                ),
                IF(MIN(CD17, BS17) = CE17, 0,
                    IF(MIN(CD17, BS17) &lt; CE17, 1)
                )
            ))
        )
    ),
-5)</f>
        <v>NA</v>
      </c>
      <c r="CQ17" s="222" t="s">
        <v>123</v>
      </c>
      <c r="CR17" s="383" t="str">
        <f>IF(AND(OR(CG17=1, CG17=1.1),BK17&gt;=BV17),"Achieved",IF(AND(OR(CG17=1, CG17=1.1),BK17&lt;BV17),"Not Achieved","NA"))</f>
        <v>NA</v>
      </c>
      <c r="CS17" s="383" t="str">
        <f>IF(AND(OR(CH17=1, CH17=1.1),BL17&gt;=BW17),"Achieved",IF(AND(OR(CH17=1, CH17=1.1),BL17&lt;BW17),"Not Achieved","NA"))</f>
        <v>NA</v>
      </c>
      <c r="CT17" s="383" t="str">
        <f>IF(AND(OR(CI17=1, CI17=1.1),BM17&gt;=BX17),"Achieved",IF(AND(OR(CI17=1, CI17=1.1),BM17&lt;BX17),"Not Achieved","NA"))</f>
        <v>NA</v>
      </c>
      <c r="CU17" s="383" t="str">
        <f>IF(AND(OR(CJ17=1, CJ17=1.1),BN17&gt;=BY17),"Achieved",IF(AND(OR(CJ17=1, CJ17=1.1),BN17&lt;BY17),"Not Achieved","NA"))</f>
        <v>NA</v>
      </c>
      <c r="CV17" s="383" t="str">
        <f>IF(AND(OR(CK17=1, CK17=1.1),BO17&gt;=BZ17),"Achieved",IF(AND(OR(CK17=1, CK17=1.1),BO17&lt;BZ17),"Not Achieved","NA"))</f>
        <v>NA</v>
      </c>
      <c r="CW17" s="383" t="str">
        <f>IF(AND(OR(CL17=1, CL17=1.1),BP17&gt;=CA17),"Achieved",IF(AND(OR(CL17=1, CL17=1.1),BP17&lt;CA17),"Not Achieved","NA"))</f>
        <v>NA</v>
      </c>
      <c r="CX17" s="383" t="str">
        <f>IF(AND(OR(CM17=1, CM17=1.1),BQ17&gt;=CB17),"Achieved",IF(AND(OR(CM17=1, CM17=1.1),BQ17&lt;CB17),"Not Achieved","NA"))</f>
        <v>NA</v>
      </c>
      <c r="CY17" s="383" t="str">
        <f>IF(AND(OR(CN17=1, CN17=1.1),BR17&gt;=CC17),"Achieved",IF(AND(OR(CN17=1, CN17=1.1),BR17&lt;CC17),"Not Achieved","NA"))</f>
        <v>NA</v>
      </c>
      <c r="CZ17" s="383" t="str">
        <f>IF(AND(OR(CO17=1, CO17=1.1),BS17&gt;=CD17),"Achieved",IF(AND(OR(CO17=1, CO17=1.1),BS17&lt;CD17),"Not Achieved","NA"))</f>
        <v>NA</v>
      </c>
      <c r="DA17" s="383" t="str">
        <f>IF(AND(OR(CP17=1, CP17=1.1),BT17&gt;=CE17),"Achieved",IF(AND(OR(CP17=1, CP17=1.1),BT17&lt;CE17),"Not Achieved","NA"))</f>
        <v>NA</v>
      </c>
      <c r="DI17" s="403"/>
      <c r="DJ17" s="403"/>
      <c r="DK17" s="403"/>
      <c r="DL17" s="403"/>
      <c r="DM17" s="403"/>
      <c r="DN17" s="403"/>
      <c r="DO17" s="403"/>
      <c r="DP17" s="403"/>
      <c r="DQ17" s="403"/>
      <c r="DR17" s="403"/>
      <c r="DS17" s="403"/>
      <c r="DT17" s="403"/>
      <c r="DU17" s="403"/>
      <c r="DV17" s="403"/>
      <c r="DW17" s="403"/>
    </row>
    <row r="18" spans="2:127" ht="13.75" customHeight="1" thickBot="1" x14ac:dyDescent="0.4">
      <c r="B18" s="373"/>
      <c r="C18" s="366" t="s">
        <v>124</v>
      </c>
      <c r="D18" s="367"/>
      <c r="E18" s="432" t="s">
        <v>125</v>
      </c>
      <c r="F18" s="425"/>
      <c r="G18" s="426"/>
      <c r="H18" s="192" t="s">
        <v>94</v>
      </c>
      <c r="I18" s="192" t="s">
        <v>94</v>
      </c>
      <c r="J18" s="192" t="s">
        <v>94</v>
      </c>
      <c r="K18" s="192" t="s">
        <v>94</v>
      </c>
      <c r="L18" s="192" t="s">
        <v>94</v>
      </c>
      <c r="M18" s="192" t="s">
        <v>94</v>
      </c>
      <c r="N18" s="192" t="s">
        <v>94</v>
      </c>
      <c r="O18" s="192" t="s">
        <v>94</v>
      </c>
      <c r="P18" s="192" t="s">
        <v>94</v>
      </c>
      <c r="Q18" s="192" t="s">
        <v>94</v>
      </c>
      <c r="R18" s="379" t="s">
        <v>94</v>
      </c>
      <c r="Y18" s="192" t="s">
        <v>94</v>
      </c>
      <c r="Z18" s="192" t="s">
        <v>94</v>
      </c>
      <c r="AA18" s="192" t="s">
        <v>94</v>
      </c>
      <c r="AB18" s="192" t="s">
        <v>94</v>
      </c>
      <c r="AC18" s="192" t="s">
        <v>94</v>
      </c>
      <c r="AD18" s="192" t="s">
        <v>94</v>
      </c>
      <c r="AE18" s="192" t="s">
        <v>94</v>
      </c>
      <c r="AF18" s="192" t="s">
        <v>94</v>
      </c>
      <c r="AG18" s="192" t="s">
        <v>94</v>
      </c>
      <c r="AH18" s="379" t="s">
        <v>94</v>
      </c>
      <c r="AK18" s="427" t="str">
        <f>IFERROR(IF(I18="---","",IF(Y18="---","No Target Set",IF(BV18=BK18,"On Target",IF(BV18&gt;BK18,"Behind",IF(BV18&lt;BK18,"On Target"))))),"")</f>
        <v/>
      </c>
      <c r="AL18" s="427" t="str">
        <f>IFERROR(IF(J18="---","",IF(Z18="---","No Target Set",IF(BW18=BL18,"On Target",IF(BW18&gt;BL18,"Behind",IF(BW18&lt;BL18,"On Target"))))),"")</f>
        <v/>
      </c>
      <c r="AM18" s="427" t="str">
        <f>IFERROR(IF(K18="---","",IF(AA18="---","No Target Set",IF(BX18=BM18,"On Target",IF(BX18&gt;BM18,"Behind",IF(BX18&lt;BM18,"On Target"))))),"")</f>
        <v/>
      </c>
      <c r="AN18" s="427" t="str">
        <f>IFERROR(IF(L18="---","",IF(AB18="---","No Target Set",IF(BY18=BN18,"On Target",IF(BY18&gt;BN18,"Behind",IF(BY18&lt;BN18,"On Target"))))),"")</f>
        <v/>
      </c>
      <c r="AO18" s="427" t="str">
        <f>IFERROR(IF(M18="---","",IF(AC18="---","No Target Set",IF(BZ18=BO18,"On Target",IF(BZ18&gt;BO18,"Behind",IF(BZ18&lt;BO18,"On Target"))))),"")</f>
        <v/>
      </c>
      <c r="AP18" s="427" t="str">
        <f>IFERROR(IF(N18="---","",IF(AD18="---","No Target Set",IF(CA18=BP18,"On Target",IF(CA18&gt;BP18,"Behind",IF(CA18&lt;BP18,"On Target"))))),"")</f>
        <v/>
      </c>
      <c r="AQ18" s="427" t="str">
        <f>IFERROR(IF(O18="---","",IF(AE18="---","No Target Set",IF(CB18=BQ18,"On Target",IF(CB18&gt;BQ18,"Behind",IF(CB18&lt;BQ18,"On Target"))))),"")</f>
        <v/>
      </c>
      <c r="AR18" s="427" t="str">
        <f>IFERROR(IF(P18="---","",IF(AF18="---","No Target Set",IF(CC18=BR18,"On Target",IF(CC18&gt;BR18,"Behind",IF(CC18&lt;BR18,"On Target"))))),"")</f>
        <v/>
      </c>
      <c r="AS18" s="427" t="str">
        <f>IFERROR(IF(Q18="---","",IF(AG18="---","No Target Set",IF(CD18=BS18,"On Target",IF(CD18&gt;BS18,"Behind",IF(CD18&lt;BS18,"On Target"))))),"")</f>
        <v/>
      </c>
      <c r="AT18" s="427" t="str">
        <f>IFERROR(IF(R18="---","",IF(AH18="---","No Target Set",IF(CE18=BT18,"On Target",IF(CE18&gt;BT18,"Behind",IF(CE18&lt;BT18,"On Target"))))),"")</f>
        <v/>
      </c>
      <c r="AV18" s="428"/>
      <c r="AW18" s="222" t="s">
        <v>126</v>
      </c>
      <c r="AX18" s="383" t="str">
        <f>_xlfn.IFNA(LOOKUP(2,1/(H18:R18&lt;&gt;"---"),H18:R18),"---")</f>
        <v>---</v>
      </c>
      <c r="AY18" s="383" t="e">
        <f>VALUE(IF(AX18="---","",VLOOKUP(AX18,List16782[],2,FALSE)))</f>
        <v>#VALUE!</v>
      </c>
      <c r="AZ18" s="383" t="str">
        <f>_xlfn.IFNA(LOOKUP(2,1/(H18:Q18&lt;&gt;"---"),X18:AF18),"---")</f>
        <v>---</v>
      </c>
      <c r="BA18" s="383" t="e">
        <f>VALUE(IF(AZ18="---","",VLOOKUP(AZ18,List16782[],2,FALSE)))</f>
        <v>#VALUE!</v>
      </c>
      <c r="BB18" s="383" t="str">
        <f>_xlfn.IFNA(LOOKUP(2,1/(AK18:AT18&lt;&gt;""),AK18:AT18),"---")</f>
        <v>---</v>
      </c>
      <c r="BC18" s="383" t="str">
        <f>_xlfn.IFNA(LOOKUP(2,1/(H18:R18&lt;&gt;"---"),H$2:R$2),"---")</f>
        <v>---</v>
      </c>
      <c r="BI18" s="222" t="s">
        <v>126</v>
      </c>
      <c r="BJ18" s="383" t="str">
        <f>IF(H18="---","",IF(H18="","",(VLOOKUP(H18,List16782[],2,FALSE))))</f>
        <v/>
      </c>
      <c r="BK18" s="383" t="str">
        <f>IF(I18="---","",IF(I18="","",(VLOOKUP(I18,List16782[],2,FALSE))))</f>
        <v/>
      </c>
      <c r="BL18" s="383" t="str">
        <f>IF(J18="---","",IF(J18="","",(VLOOKUP(J18,List16782[],2,FALSE))))</f>
        <v/>
      </c>
      <c r="BM18" s="383" t="str">
        <f>IF(K18="---","",IF(K18="","",(VLOOKUP(K18,List16782[],2,FALSE))))</f>
        <v/>
      </c>
      <c r="BN18" s="383" t="str">
        <f>IF(L18="---","",IF(L18="","",(VLOOKUP(L18,List16782[],2,FALSE))))</f>
        <v/>
      </c>
      <c r="BO18" s="383" t="str">
        <f>IF(M18="---","",IF(M18="","",(VLOOKUP(M18,List16782[],2,FALSE))))</f>
        <v/>
      </c>
      <c r="BP18" s="383" t="str">
        <f>IF(N18="---","",IF(N18="","",(VLOOKUP(N18,List16782[],2,FALSE))))</f>
        <v/>
      </c>
      <c r="BQ18" s="383" t="str">
        <f>IF(O18="---","",IF(O18="","",(VLOOKUP(O18,List16782[],2,FALSE))))</f>
        <v/>
      </c>
      <c r="BR18" s="383" t="str">
        <f>IF(P18="---","",IF(P18="","",(VLOOKUP(P18,List16782[],2,FALSE))))</f>
        <v/>
      </c>
      <c r="BS18" s="383" t="str">
        <f>IF(Q18="---","",IF(Q18="","",(VLOOKUP(Q18,List16782[],2,FALSE))))</f>
        <v/>
      </c>
      <c r="BT18" s="383" t="str">
        <f>IF(R18="---","",IF(R18="","",(VLOOKUP(R18,List16782[],2,FALSE))))</f>
        <v/>
      </c>
      <c r="BU18" s="222" t="s">
        <v>126</v>
      </c>
      <c r="BV18" s="383" t="str">
        <f>IF(Y18="---","",IF(Y18="","",VLOOKUP(Y18,List16782[],2,FALSE)))</f>
        <v/>
      </c>
      <c r="BW18" s="383" t="str">
        <f>IF(Z18="---","",IF(Z18="","",VLOOKUP(Z18,List16782[],2,FALSE)))</f>
        <v/>
      </c>
      <c r="BX18" s="383" t="str">
        <f>IF(AA18="---","",IF(AA18="","",VLOOKUP(AA18,List16782[],2,FALSE)))</f>
        <v/>
      </c>
      <c r="BY18" s="383" t="str">
        <f>IF(AB18="---","",IF(AB18="","",VLOOKUP(AB18,List16782[],2,FALSE)))</f>
        <v/>
      </c>
      <c r="BZ18" s="383" t="str">
        <f>IF(AC18="---","",IF(AC18="","",VLOOKUP(AC18,List16782[],2,FALSE)))</f>
        <v/>
      </c>
      <c r="CA18" s="383" t="str">
        <f>IF(AD18="---","",IF(AD18="","",VLOOKUP(AD18,List16782[],2,FALSE)))</f>
        <v/>
      </c>
      <c r="CB18" s="383" t="str">
        <f>IF(AE18="---","",IF(AE18="","",VLOOKUP(AE18,List16782[],2,FALSE)))</f>
        <v/>
      </c>
      <c r="CC18" s="383" t="str">
        <f>IF(AF18="---","",IF(AF18="","",VLOOKUP(AF18,List16782[],2,FALSE)))</f>
        <v/>
      </c>
      <c r="CD18" s="383" t="str">
        <f>IF(AG18="---","",IF(AG18="","",VLOOKUP(AG18,List16782[],2,FALSE)))</f>
        <v/>
      </c>
      <c r="CE18" s="383" t="str">
        <f>IF(AH18="---","",IF(AH18="","",VLOOKUP(AH18,List16782[],2,FALSE)))</f>
        <v/>
      </c>
      <c r="CF18" s="222" t="s">
        <v>126</v>
      </c>
      <c r="CG18" s="383" t="str">
        <f>IFERROR(
    IF(H18="---", "NA",
        IF(Y18="---", "NA",
            IF(BJ18 &gt; BK18,
                IF(BV18 &gt; BJ18, 1.1, 0.1),
                IF(BV18 &gt; BJ18, 1, 0)
            )
        )
    ),
    -1
)</f>
        <v>NA</v>
      </c>
      <c r="CH18" s="383" t="str">
        <f>IFERROR(
    IF(I18="---", "NA",
        IF(Z18="---", "NA",IF(J18="---","NA",
            IF(BK18 &gt; BL18,
                IF(MIN(BV18, BK18) = BW18, 0.1,
                    IF(MIN(BV18, BK18) &lt; BW18, 1.1)
                ),
                IF(MIN(BV18, BK18) = BW18, 0,
                    IF(MIN(BV18, BK18) &lt; BW18, 1)
                )
            ))
        )
    ),
-5)</f>
        <v>NA</v>
      </c>
      <c r="CI18" s="383" t="str">
        <f>IFERROR(
    IF(J18="---", "NA",
        IF(AA18="---", "NA",IF(K18="---","NA",
            IF(BL18 &gt; BM18,
                IF(MIN(BW18, BL18) = BX18, 0.1,
                    IF(MIN(BW18, BL18) &lt; BX18, 1.1)
                ),
                IF(MIN(BW18, BL18) = BX18, 0,
                    IF(MIN(BW18, BL18) &lt; BX18, 1)
                )
            ))
        )
    ),
-5)</f>
        <v>NA</v>
      </c>
      <c r="CJ18" s="383" t="str">
        <f>IFERROR(
    IF(K18="---", "NA",
        IF(AB18="---", "NA",IF(L18="---","NA",
            IF(BM18 &gt; BN18,
                IF(MIN(BX18, BM18) = BY18, 0.1,
                    IF(MIN(BX18, BM18) &lt; BY18, 1.1)
                ),
                IF(MIN(BX18, BM18) = BY18, 0,
                    IF(MIN(BX18, BM18) &lt; BY18, 1)
                )
            ))
        )
    ),
-5)</f>
        <v>NA</v>
      </c>
      <c r="CK18" s="383" t="str">
        <f>IFERROR(
    IF(L18="---", "NA",
        IF(AC18="---", "NA",IF(M18="---","NA",
            IF(BN18 &gt; BO18,
                IF(MIN(BY18, BN18) = BZ18, 0.1,
                    IF(MIN(BY18, BN18) &lt; BZ18, 1.1)
                ),
                IF(MIN(BY18, BN18) = BZ18, 0,
                    IF(MIN(BY18, BN18) &lt; BZ18, 1)
                )
            ))
        )
    ),
-5)</f>
        <v>NA</v>
      </c>
      <c r="CL18" s="383" t="str">
        <f>IFERROR(
    IF(M18="---", "NA",
        IF(AD18="---", "NA",IF(N18="---","NA",
            IF(BO18 &gt; BP18,
                IF(MIN(BZ18, BO18) = CA18, 0.1,
                    IF(MIN(BZ18, BO18) &lt; CA18, 1.1)
                ),
                IF(MIN(BZ18, BO18) = CA18, 0,
                    IF(MIN(BZ18, BO18) &lt; CA18, 1)
                )
            ))
        )
    ),
-5)</f>
        <v>NA</v>
      </c>
      <c r="CM18" s="383" t="str">
        <f>IFERROR(
    IF(N18="---", "NA",
        IF(AE18="---", "NA",IF(O18="---","NA",
            IF(BP18 &gt; BQ18,
                IF(MIN(CA18, BP18) = CB18, 0.1,
                    IF(MIN(CA18, BP18) &lt; CB18, 1.1)
                ),
                IF(MIN(CA18, BP18) = CB18, 0,
                    IF(MIN(CA18, BP18) &lt; CB18, 1)
                )
            ))
        )
    ),
-5)</f>
        <v>NA</v>
      </c>
      <c r="CN18" s="383" t="str">
        <f>IFERROR(
    IF(O18="---", "NA",
        IF(AF18="---", "NA",IF(P18="---","NA",
            IF(BQ18 &gt; BR18,
                IF(MIN(CB18, BQ18) = CC18, 0.1,
                    IF(MIN(CB18, BQ18) &lt; CC18, 1.1)
                ),
                IF(MIN(CB18, BQ18) = CC18, 0,
                    IF(MIN(CB18, BQ18) &lt; CC18, 1)
                )
            ))
        )
    ),
-5)</f>
        <v>NA</v>
      </c>
      <c r="CO18" s="383" t="str">
        <f>IFERROR(
    IF(P18="---", "NA",
        IF(AG18="---", "NA",IF(Q18="---","NA",
            IF(BR18 &gt; BS18,
                IF(MIN(CC18, BR18) = CD18, 0.1,
                    IF(MIN(CC18, BR18) &lt; CD18, 1.1)
                ),
                IF(MIN(CC18, BR18) = CD18, 0,
                    IF(MIN(CC18, BR18) &lt; CD18, 1)
                )
            ))
        )
    ),
-5)</f>
        <v>NA</v>
      </c>
      <c r="CP18" s="383" t="str">
        <f>IFERROR(
    IF(Q18="---", "NA",
        IF(AH18="---", "NA",IF(R18="---","NA",
            IF(BS18 &gt; BT18,
                IF(MIN(CD18, BS18) = CE18, 0.1,
                    IF(MIN(CD18, BS18) &lt; CE18, 1.1)
                ),
                IF(MIN(CD18, BS18) = CE18, 0,
                    IF(MIN(CD18, BS18) &lt; CE18, 1)
                )
            ))
        )
    ),
-5)</f>
        <v>NA</v>
      </c>
      <c r="CQ18" s="222" t="s">
        <v>126</v>
      </c>
      <c r="CR18" s="383" t="str">
        <f>IF(AND(OR(CG18=1, CG18=1.1),BK18&gt;=BV18),"Achieved",IF(AND(OR(CG18=1, CG18=1.1),BK18&lt;BV18),"Not Achieved","NA"))</f>
        <v>NA</v>
      </c>
      <c r="CS18" s="383" t="str">
        <f>IF(AND(OR(CH18=1, CH18=1.1),BL18&gt;=BW18),"Achieved",IF(AND(OR(CH18=1, CH18=1.1),BL18&lt;BW18),"Not Achieved","NA"))</f>
        <v>NA</v>
      </c>
      <c r="CT18" s="383" t="str">
        <f>IF(AND(OR(CI18=1, CI18=1.1),BM18&gt;=BX18),"Achieved",IF(AND(OR(CI18=1, CI18=1.1),BM18&lt;BX18),"Not Achieved","NA"))</f>
        <v>NA</v>
      </c>
      <c r="CU18" s="383" t="str">
        <f>IF(AND(OR(CJ18=1, CJ18=1.1),BN18&gt;=BY18),"Achieved",IF(AND(OR(CJ18=1, CJ18=1.1),BN18&lt;BY18),"Not Achieved","NA"))</f>
        <v>NA</v>
      </c>
      <c r="CV18" s="383" t="str">
        <f>IF(AND(OR(CK18=1, CK18=1.1),BO18&gt;=BZ18),"Achieved",IF(AND(OR(CK18=1, CK18=1.1),BO18&lt;BZ18),"Not Achieved","NA"))</f>
        <v>NA</v>
      </c>
      <c r="CW18" s="383" t="str">
        <f>IF(AND(OR(CL18=1, CL18=1.1),BP18&gt;=CA18),"Achieved",IF(AND(OR(CL18=1, CL18=1.1),BP18&lt;CA18),"Not Achieved","NA"))</f>
        <v>NA</v>
      </c>
      <c r="CX18" s="383" t="str">
        <f>IF(AND(OR(CM18=1, CM18=1.1),BQ18&gt;=CB18),"Achieved",IF(AND(OR(CM18=1, CM18=1.1),BQ18&lt;CB18),"Not Achieved","NA"))</f>
        <v>NA</v>
      </c>
      <c r="CY18" s="383" t="str">
        <f>IF(AND(OR(CN18=1, CN18=1.1),BR18&gt;=CC18),"Achieved",IF(AND(OR(CN18=1, CN18=1.1),BR18&lt;CC18),"Not Achieved","NA"))</f>
        <v>NA</v>
      </c>
      <c r="CZ18" s="383" t="str">
        <f>IF(AND(OR(CO18=1, CO18=1.1),BS18&gt;=CD18),"Achieved",IF(AND(OR(CO18=1, CO18=1.1),BS18&lt;CD18),"Not Achieved","NA"))</f>
        <v>NA</v>
      </c>
      <c r="DA18" s="383" t="str">
        <f>IF(AND(OR(CP18=1, CP18=1.1),BT18&gt;=CE18),"Achieved",IF(AND(OR(CP18=1, CP18=1.1),BT18&lt;CE18),"Not Achieved","NA"))</f>
        <v>NA</v>
      </c>
      <c r="DI18" s="403"/>
      <c r="DJ18" s="403"/>
      <c r="DK18" s="403"/>
      <c r="DL18" s="403"/>
      <c r="DM18" s="403"/>
      <c r="DN18" s="403"/>
      <c r="DO18" s="403"/>
      <c r="DP18" s="403"/>
      <c r="DQ18" s="403"/>
      <c r="DR18" s="403"/>
      <c r="DS18" s="403"/>
      <c r="DT18" s="403"/>
      <c r="DU18" s="403"/>
      <c r="DV18" s="403"/>
      <c r="DW18" s="403"/>
    </row>
    <row r="19" spans="2:127" ht="13.75" customHeight="1" thickBot="1" x14ac:dyDescent="0.4">
      <c r="B19" s="373"/>
      <c r="C19" s="368"/>
      <c r="D19" s="369"/>
      <c r="E19" s="432" t="s">
        <v>127</v>
      </c>
      <c r="F19" s="425"/>
      <c r="G19" s="426"/>
      <c r="H19" s="192" t="s">
        <v>94</v>
      </c>
      <c r="I19" s="192" t="s">
        <v>94</v>
      </c>
      <c r="J19" s="192" t="s">
        <v>94</v>
      </c>
      <c r="K19" s="192" t="s">
        <v>94</v>
      </c>
      <c r="L19" s="192" t="s">
        <v>94</v>
      </c>
      <c r="M19" s="192" t="s">
        <v>94</v>
      </c>
      <c r="N19" s="192" t="s">
        <v>94</v>
      </c>
      <c r="O19" s="192" t="s">
        <v>94</v>
      </c>
      <c r="P19" s="192" t="s">
        <v>94</v>
      </c>
      <c r="Q19" s="192" t="s">
        <v>94</v>
      </c>
      <c r="R19" s="379" t="s">
        <v>94</v>
      </c>
      <c r="Y19" s="192" t="s">
        <v>94</v>
      </c>
      <c r="Z19" s="192" t="s">
        <v>94</v>
      </c>
      <c r="AA19" s="192" t="s">
        <v>94</v>
      </c>
      <c r="AB19" s="192" t="s">
        <v>94</v>
      </c>
      <c r="AC19" s="192" t="s">
        <v>94</v>
      </c>
      <c r="AD19" s="192" t="s">
        <v>94</v>
      </c>
      <c r="AE19" s="192" t="s">
        <v>94</v>
      </c>
      <c r="AF19" s="192" t="s">
        <v>94</v>
      </c>
      <c r="AG19" s="192" t="s">
        <v>94</v>
      </c>
      <c r="AH19" s="379" t="s">
        <v>94</v>
      </c>
      <c r="AK19" s="427" t="str">
        <f>IFERROR(IF(I19="---","",IF(Y19="---","No Target Set",IF(BV19=BK19,"On Target",IF(BV19&gt;BK19,"Behind",IF(BV19&lt;BK19,"On Target"))))),"")</f>
        <v/>
      </c>
      <c r="AL19" s="427" t="str">
        <f>IFERROR(IF(J19="---","",IF(Z19="---","No Target Set",IF(BW19=BL19,"On Target",IF(BW19&gt;BL19,"Behind",IF(BW19&lt;BL19,"On Target"))))),"")</f>
        <v/>
      </c>
      <c r="AM19" s="427" t="str">
        <f>IFERROR(IF(K19="---","",IF(AA19="---","No Target Set",IF(BX19=BM19,"On Target",IF(BX19&gt;BM19,"Behind",IF(BX19&lt;BM19,"On Target"))))),"")</f>
        <v/>
      </c>
      <c r="AN19" s="427" t="str">
        <f>IFERROR(IF(L19="---","",IF(AB19="---","No Target Set",IF(BY19=BN19,"On Target",IF(BY19&gt;BN19,"Behind",IF(BY19&lt;BN19,"On Target"))))),"")</f>
        <v/>
      </c>
      <c r="AO19" s="427" t="str">
        <f>IFERROR(IF(M19="---","",IF(AC19="---","No Target Set",IF(BZ19=BO19,"On Target",IF(BZ19&gt;BO19,"Behind",IF(BZ19&lt;BO19,"On Target"))))),"")</f>
        <v/>
      </c>
      <c r="AP19" s="427" t="str">
        <f>IFERROR(IF(N19="---","",IF(AD19="---","No Target Set",IF(CA19=BP19,"On Target",IF(CA19&gt;BP19,"Behind",IF(CA19&lt;BP19,"On Target"))))),"")</f>
        <v/>
      </c>
      <c r="AQ19" s="427" t="str">
        <f>IFERROR(IF(O19="---","",IF(AE19="---","No Target Set",IF(CB19=BQ19,"On Target",IF(CB19&gt;BQ19,"Behind",IF(CB19&lt;BQ19,"On Target"))))),"")</f>
        <v/>
      </c>
      <c r="AR19" s="427" t="str">
        <f>IFERROR(IF(P19="---","",IF(AF19="---","No Target Set",IF(CC19=BR19,"On Target",IF(CC19&gt;BR19,"Behind",IF(CC19&lt;BR19,"On Target"))))),"")</f>
        <v/>
      </c>
      <c r="AS19" s="427" t="str">
        <f>IFERROR(IF(Q19="---","",IF(AG19="---","No Target Set",IF(CD19=BS19,"On Target",IF(CD19&gt;BS19,"Behind",IF(CD19&lt;BS19,"On Target"))))),"")</f>
        <v/>
      </c>
      <c r="AT19" s="427" t="str">
        <f>IFERROR(IF(R19="---","",IF(AH19="---","No Target Set",IF(CE19=BT19,"On Target",IF(CE19&gt;BT19,"Behind",IF(CE19&lt;BT19,"On Target"))))),"")</f>
        <v/>
      </c>
      <c r="AV19" s="428"/>
      <c r="AW19" s="222" t="s">
        <v>128</v>
      </c>
      <c r="AX19" s="383" t="str">
        <f>_xlfn.IFNA(LOOKUP(2,1/(H19:R19&lt;&gt;"---"),H19:R19),"---")</f>
        <v>---</v>
      </c>
      <c r="AY19" s="383" t="e">
        <f>VALUE(IF(AX19="---","",VLOOKUP(AX19,List16782[],2,FALSE)))</f>
        <v>#VALUE!</v>
      </c>
      <c r="AZ19" s="383" t="str">
        <f>_xlfn.IFNA(LOOKUP(2,1/(H19:Q19&lt;&gt;"---"),X19:AF19),"---")</f>
        <v>---</v>
      </c>
      <c r="BA19" s="383" t="e">
        <f>VALUE(IF(AZ19="---","",VLOOKUP(AZ19,List16782[],2,FALSE)))</f>
        <v>#VALUE!</v>
      </c>
      <c r="BB19" s="383" t="str">
        <f>_xlfn.IFNA(LOOKUP(2,1/(AK19:AT19&lt;&gt;""),AK19:AT19),"---")</f>
        <v>---</v>
      </c>
      <c r="BC19" s="383" t="str">
        <f>_xlfn.IFNA(LOOKUP(2,1/(H19:R19&lt;&gt;"---"),H$2:R$2),"---")</f>
        <v>---</v>
      </c>
      <c r="BI19" s="222" t="s">
        <v>128</v>
      </c>
      <c r="BJ19" s="383" t="str">
        <f>IF(H19="---","",IF(H19="","",(VLOOKUP(H19,List16782[],2,FALSE))))</f>
        <v/>
      </c>
      <c r="BK19" s="383" t="str">
        <f>IF(I19="---","",IF(I19="","",(VLOOKUP(I19,List16782[],2,FALSE))))</f>
        <v/>
      </c>
      <c r="BL19" s="383" t="str">
        <f>IF(J19="---","",IF(J19="","",(VLOOKUP(J19,List16782[],2,FALSE))))</f>
        <v/>
      </c>
      <c r="BM19" s="383" t="str">
        <f>IF(K19="---","",IF(K19="","",(VLOOKUP(K19,List16782[],2,FALSE))))</f>
        <v/>
      </c>
      <c r="BN19" s="383" t="str">
        <f>IF(L19="---","",IF(L19="","",(VLOOKUP(L19,List16782[],2,FALSE))))</f>
        <v/>
      </c>
      <c r="BO19" s="383" t="str">
        <f>IF(M19="---","",IF(M19="","",(VLOOKUP(M19,List16782[],2,FALSE))))</f>
        <v/>
      </c>
      <c r="BP19" s="383" t="str">
        <f>IF(N19="---","",IF(N19="","",(VLOOKUP(N19,List16782[],2,FALSE))))</f>
        <v/>
      </c>
      <c r="BQ19" s="383" t="str">
        <f>IF(O19="---","",IF(O19="","",(VLOOKUP(O19,List16782[],2,FALSE))))</f>
        <v/>
      </c>
      <c r="BR19" s="383" t="str">
        <f>IF(P19="---","",IF(P19="","",(VLOOKUP(P19,List16782[],2,FALSE))))</f>
        <v/>
      </c>
      <c r="BS19" s="383" t="str">
        <f>IF(Q19="---","",IF(Q19="","",(VLOOKUP(Q19,List16782[],2,FALSE))))</f>
        <v/>
      </c>
      <c r="BT19" s="383" t="str">
        <f>IF(R19="---","",IF(R19="","",(VLOOKUP(R19,List16782[],2,FALSE))))</f>
        <v/>
      </c>
      <c r="BU19" s="222" t="s">
        <v>128</v>
      </c>
      <c r="BV19" s="383" t="str">
        <f>IF(Y19="---","",IF(Y19="","",VLOOKUP(Y19,List16782[],2,FALSE)))</f>
        <v/>
      </c>
      <c r="BW19" s="383" t="str">
        <f>IF(Z19="---","",IF(Z19="","",VLOOKUP(Z19,List16782[],2,FALSE)))</f>
        <v/>
      </c>
      <c r="BX19" s="383" t="str">
        <f>IF(AA19="---","",IF(AA19="","",VLOOKUP(AA19,List16782[],2,FALSE)))</f>
        <v/>
      </c>
      <c r="BY19" s="383" t="str">
        <f>IF(AB19="---","",IF(AB19="","",VLOOKUP(AB19,List16782[],2,FALSE)))</f>
        <v/>
      </c>
      <c r="BZ19" s="383" t="str">
        <f>IF(AC19="---","",IF(AC19="","",VLOOKUP(AC19,List16782[],2,FALSE)))</f>
        <v/>
      </c>
      <c r="CA19" s="383" t="str">
        <f>IF(AD19="---","",IF(AD19="","",VLOOKUP(AD19,List16782[],2,FALSE)))</f>
        <v/>
      </c>
      <c r="CB19" s="383" t="str">
        <f>IF(AE19="---","",IF(AE19="","",VLOOKUP(AE19,List16782[],2,FALSE)))</f>
        <v/>
      </c>
      <c r="CC19" s="383" t="str">
        <f>IF(AF19="---","",IF(AF19="","",VLOOKUP(AF19,List16782[],2,FALSE)))</f>
        <v/>
      </c>
      <c r="CD19" s="383" t="str">
        <f>IF(AG19="---","",IF(AG19="","",VLOOKUP(AG19,List16782[],2,FALSE)))</f>
        <v/>
      </c>
      <c r="CE19" s="383" t="str">
        <f>IF(AH19="---","",IF(AH19="","",VLOOKUP(AH19,List16782[],2,FALSE)))</f>
        <v/>
      </c>
      <c r="CF19" s="222" t="s">
        <v>128</v>
      </c>
      <c r="CG19" s="383" t="str">
        <f>IFERROR(
    IF(H19="---", "NA",
        IF(Y19="---", "NA",
            IF(BJ19 &gt; BK19,
                IF(BV19 &gt; BJ19, 1.1, 0.1),
                IF(BV19 &gt; BJ19, 1, 0)
            )
        )
    ),
    -1
)</f>
        <v>NA</v>
      </c>
      <c r="CH19" s="383" t="str">
        <f>IFERROR(
    IF(I19="---", "NA",
        IF(Z19="---", "NA",IF(J19="---","NA",
            IF(BK19 &gt; BL19,
                IF(MIN(BV19, BK19) = BW19, 0.1,
                    IF(MIN(BV19, BK19) &lt; BW19, 1.1)
                ),
                IF(MIN(BV19, BK19) = BW19, 0,
                    IF(MIN(BV19, BK19) &lt; BW19, 1)
                )
            ))
        )
    ),
-5)</f>
        <v>NA</v>
      </c>
      <c r="CI19" s="383" t="str">
        <f>IFERROR(
    IF(J19="---", "NA",
        IF(AA19="---", "NA",IF(K19="---","NA",
            IF(BL19 &gt; BM19,
                IF(MIN(BW19, BL19) = BX19, 0.1,
                    IF(MIN(BW19, BL19) &lt; BX19, 1.1)
                ),
                IF(MIN(BW19, BL19) = BX19, 0,
                    IF(MIN(BW19, BL19) &lt; BX19, 1)
                )
            ))
        )
    ),
-5)</f>
        <v>NA</v>
      </c>
      <c r="CJ19" s="383" t="str">
        <f>IFERROR(
    IF(K19="---", "NA",
        IF(AB19="---", "NA",IF(L19="---","NA",
            IF(BM19 &gt; BN19,
                IF(MIN(BX19, BM19) = BY19, 0.1,
                    IF(MIN(BX19, BM19) &lt; BY19, 1.1)
                ),
                IF(MIN(BX19, BM19) = BY19, 0,
                    IF(MIN(BX19, BM19) &lt; BY19, 1)
                )
            ))
        )
    ),
-5)</f>
        <v>NA</v>
      </c>
      <c r="CK19" s="383" t="str">
        <f>IFERROR(
    IF(L19="---", "NA",
        IF(AC19="---", "NA",IF(M19="---","NA",
            IF(BN19 &gt; BO19,
                IF(MIN(BY19, BN19) = BZ19, 0.1,
                    IF(MIN(BY19, BN19) &lt; BZ19, 1.1)
                ),
                IF(MIN(BY19, BN19) = BZ19, 0,
                    IF(MIN(BY19, BN19) &lt; BZ19, 1)
                )
            ))
        )
    ),
-5)</f>
        <v>NA</v>
      </c>
      <c r="CL19" s="383" t="str">
        <f>IFERROR(
    IF(M19="---", "NA",
        IF(AD19="---", "NA",IF(N19="---","NA",
            IF(BO19 &gt; BP19,
                IF(MIN(BZ19, BO19) = CA19, 0.1,
                    IF(MIN(BZ19, BO19) &lt; CA19, 1.1)
                ),
                IF(MIN(BZ19, BO19) = CA19, 0,
                    IF(MIN(BZ19, BO19) &lt; CA19, 1)
                )
            ))
        )
    ),
-5)</f>
        <v>NA</v>
      </c>
      <c r="CM19" s="383" t="str">
        <f>IFERROR(
    IF(N19="---", "NA",
        IF(AE19="---", "NA",IF(O19="---","NA",
            IF(BP19 &gt; BQ19,
                IF(MIN(CA19, BP19) = CB19, 0.1,
                    IF(MIN(CA19, BP19) &lt; CB19, 1.1)
                ),
                IF(MIN(CA19, BP19) = CB19, 0,
                    IF(MIN(CA19, BP19) &lt; CB19, 1)
                )
            ))
        )
    ),
-5)</f>
        <v>NA</v>
      </c>
      <c r="CN19" s="383" t="str">
        <f>IFERROR(
    IF(O19="---", "NA",
        IF(AF19="---", "NA",IF(P19="---","NA",
            IF(BQ19 &gt; BR19,
                IF(MIN(CB19, BQ19) = CC19, 0.1,
                    IF(MIN(CB19, BQ19) &lt; CC19, 1.1)
                ),
                IF(MIN(CB19, BQ19) = CC19, 0,
                    IF(MIN(CB19, BQ19) &lt; CC19, 1)
                )
            ))
        )
    ),
-5)</f>
        <v>NA</v>
      </c>
      <c r="CO19" s="383" t="str">
        <f>IFERROR(
    IF(P19="---", "NA",
        IF(AG19="---", "NA",IF(Q19="---","NA",
            IF(BR19 &gt; BS19,
                IF(MIN(CC19, BR19) = CD19, 0.1,
                    IF(MIN(CC19, BR19) &lt; CD19, 1.1)
                ),
                IF(MIN(CC19, BR19) = CD19, 0,
                    IF(MIN(CC19, BR19) &lt; CD19, 1)
                )
            ))
        )
    ),
-5)</f>
        <v>NA</v>
      </c>
      <c r="CP19" s="383" t="str">
        <f>IFERROR(
    IF(Q19="---", "NA",
        IF(AH19="---", "NA",IF(R19="---","NA",
            IF(BS19 &gt; BT19,
                IF(MIN(CD19, BS19) = CE19, 0.1,
                    IF(MIN(CD19, BS19) &lt; CE19, 1.1)
                ),
                IF(MIN(CD19, BS19) = CE19, 0,
                    IF(MIN(CD19, BS19) &lt; CE19, 1)
                )
            ))
        )
    ),
-5)</f>
        <v>NA</v>
      </c>
      <c r="CQ19" s="222" t="s">
        <v>128</v>
      </c>
      <c r="CR19" s="383" t="str">
        <f>IF(AND(OR(CG19=1, CG19=1.1),BK19&gt;=BV19),"Achieved",IF(AND(OR(CG19=1, CG19=1.1),BK19&lt;BV19),"Not Achieved","NA"))</f>
        <v>NA</v>
      </c>
      <c r="CS19" s="383" t="str">
        <f>IF(AND(OR(CH19=1, CH19=1.1),BL19&gt;=BW19),"Achieved",IF(AND(OR(CH19=1, CH19=1.1),BL19&lt;BW19),"Not Achieved","NA"))</f>
        <v>NA</v>
      </c>
      <c r="CT19" s="383" t="str">
        <f>IF(AND(OR(CI19=1, CI19=1.1),BM19&gt;=BX19),"Achieved",IF(AND(OR(CI19=1, CI19=1.1),BM19&lt;BX19),"Not Achieved","NA"))</f>
        <v>NA</v>
      </c>
      <c r="CU19" s="383" t="str">
        <f>IF(AND(OR(CJ19=1, CJ19=1.1),BN19&gt;=BY19),"Achieved",IF(AND(OR(CJ19=1, CJ19=1.1),BN19&lt;BY19),"Not Achieved","NA"))</f>
        <v>NA</v>
      </c>
      <c r="CV19" s="383" t="str">
        <f>IF(AND(OR(CK19=1, CK19=1.1),BO19&gt;=BZ19),"Achieved",IF(AND(OR(CK19=1, CK19=1.1),BO19&lt;BZ19),"Not Achieved","NA"))</f>
        <v>NA</v>
      </c>
      <c r="CW19" s="383" t="str">
        <f>IF(AND(OR(CL19=1, CL19=1.1),BP19&gt;=CA19),"Achieved",IF(AND(OR(CL19=1, CL19=1.1),BP19&lt;CA19),"Not Achieved","NA"))</f>
        <v>NA</v>
      </c>
      <c r="CX19" s="383" t="str">
        <f>IF(AND(OR(CM19=1, CM19=1.1),BQ19&gt;=CB19),"Achieved",IF(AND(OR(CM19=1, CM19=1.1),BQ19&lt;CB19),"Not Achieved","NA"))</f>
        <v>NA</v>
      </c>
      <c r="CY19" s="383" t="str">
        <f>IF(AND(OR(CN19=1, CN19=1.1),BR19&gt;=CC19),"Achieved",IF(AND(OR(CN19=1, CN19=1.1),BR19&lt;CC19),"Not Achieved","NA"))</f>
        <v>NA</v>
      </c>
      <c r="CZ19" s="383" t="str">
        <f>IF(AND(OR(CO19=1, CO19=1.1),BS19&gt;=CD19),"Achieved",IF(AND(OR(CO19=1, CO19=1.1),BS19&lt;CD19),"Not Achieved","NA"))</f>
        <v>NA</v>
      </c>
      <c r="DA19" s="383" t="str">
        <f>IF(AND(OR(CP19=1, CP19=1.1),BT19&gt;=CE19),"Achieved",IF(AND(OR(CP19=1, CP19=1.1),BT19&lt;CE19),"Not Achieved","NA"))</f>
        <v>NA</v>
      </c>
      <c r="DI19" s="403"/>
      <c r="DJ19" s="403"/>
      <c r="DK19" s="403"/>
      <c r="DL19" s="403"/>
      <c r="DM19" s="403"/>
      <c r="DN19" s="403"/>
      <c r="DO19" s="403"/>
      <c r="DP19" s="403"/>
      <c r="DQ19" s="403"/>
      <c r="DR19" s="403"/>
      <c r="DS19" s="403"/>
      <c r="DT19" s="403"/>
      <c r="DU19" s="403"/>
      <c r="DV19" s="403"/>
      <c r="DW19" s="403"/>
    </row>
    <row r="20" spans="2:127" s="385" customFormat="1" ht="13.75" customHeight="1" thickBot="1" x14ac:dyDescent="0.4">
      <c r="B20" s="373"/>
      <c r="C20" s="370"/>
      <c r="D20" s="371"/>
      <c r="E20" s="432" t="s">
        <v>129</v>
      </c>
      <c r="F20" s="425"/>
      <c r="G20" s="426"/>
      <c r="H20" s="192" t="s">
        <v>94</v>
      </c>
      <c r="I20" s="192" t="s">
        <v>94</v>
      </c>
      <c r="J20" s="192" t="s">
        <v>94</v>
      </c>
      <c r="K20" s="192" t="s">
        <v>94</v>
      </c>
      <c r="L20" s="192" t="s">
        <v>94</v>
      </c>
      <c r="M20" s="192" t="s">
        <v>94</v>
      </c>
      <c r="N20" s="192" t="s">
        <v>94</v>
      </c>
      <c r="O20" s="192" t="s">
        <v>94</v>
      </c>
      <c r="P20" s="192" t="s">
        <v>94</v>
      </c>
      <c r="Q20" s="192" t="s">
        <v>94</v>
      </c>
      <c r="R20" s="379" t="s">
        <v>94</v>
      </c>
      <c r="S20" s="384"/>
      <c r="T20" s="384"/>
      <c r="U20" s="384"/>
      <c r="V20" s="384"/>
      <c r="W20" s="384"/>
      <c r="X20" s="384"/>
      <c r="Y20" s="192" t="s">
        <v>94</v>
      </c>
      <c r="Z20" s="192" t="s">
        <v>94</v>
      </c>
      <c r="AA20" s="192" t="s">
        <v>94</v>
      </c>
      <c r="AB20" s="192" t="s">
        <v>94</v>
      </c>
      <c r="AC20" s="192" t="s">
        <v>94</v>
      </c>
      <c r="AD20" s="192" t="s">
        <v>94</v>
      </c>
      <c r="AE20" s="192" t="s">
        <v>94</v>
      </c>
      <c r="AF20" s="192" t="s">
        <v>94</v>
      </c>
      <c r="AG20" s="192" t="s">
        <v>94</v>
      </c>
      <c r="AH20" s="379" t="s">
        <v>94</v>
      </c>
      <c r="AK20" s="427" t="str">
        <f>IFERROR(IF(I20="---","",IF(Y20="---","No Target Set",IF(BV20=BK20,"On Target",IF(BV20&gt;BK20,"Behind",IF(BV20&lt;BK20,"On Target"))))),"")</f>
        <v/>
      </c>
      <c r="AL20" s="427" t="str">
        <f>IFERROR(IF(J20="---","",IF(Z20="---","No Target Set",IF(BW20=BL20,"On Target",IF(BW20&gt;BL20,"Behind",IF(BW20&lt;BL20,"On Target"))))),"")</f>
        <v/>
      </c>
      <c r="AM20" s="427" t="str">
        <f>IFERROR(IF(K20="---","",IF(AA20="---","No Target Set",IF(BX20=BM20,"On Target",IF(BX20&gt;BM20,"Behind",IF(BX20&lt;BM20,"On Target"))))),"")</f>
        <v/>
      </c>
      <c r="AN20" s="427" t="str">
        <f>IFERROR(IF(L20="---","",IF(AB20="---","No Target Set",IF(BY20=BN20,"On Target",IF(BY20&gt;BN20,"Behind",IF(BY20&lt;BN20,"On Target"))))),"")</f>
        <v/>
      </c>
      <c r="AO20" s="427" t="str">
        <f>IFERROR(IF(M20="---","",IF(AC20="---","No Target Set",IF(BZ20=BO20,"On Target",IF(BZ20&gt;BO20,"Behind",IF(BZ20&lt;BO20,"On Target"))))),"")</f>
        <v/>
      </c>
      <c r="AP20" s="427" t="str">
        <f>IFERROR(IF(N20="---","",IF(AD20="---","No Target Set",IF(CA20=BP20,"On Target",IF(CA20&gt;BP20,"Behind",IF(CA20&lt;BP20,"On Target"))))),"")</f>
        <v/>
      </c>
      <c r="AQ20" s="427" t="str">
        <f>IFERROR(IF(O20="---","",IF(AE20="---","No Target Set",IF(CB20=BQ20,"On Target",IF(CB20&gt;BQ20,"Behind",IF(CB20&lt;BQ20,"On Target"))))),"")</f>
        <v/>
      </c>
      <c r="AR20" s="427" t="str">
        <f>IFERROR(IF(P20="---","",IF(AF20="---","No Target Set",IF(CC20=BR20,"On Target",IF(CC20&gt;BR20,"Behind",IF(CC20&lt;BR20,"On Target"))))),"")</f>
        <v/>
      </c>
      <c r="AS20" s="427" t="str">
        <f>IFERROR(IF(Q20="---","",IF(AG20="---","No Target Set",IF(CD20=BS20,"On Target",IF(CD20&gt;BS20,"Behind",IF(CD20&lt;BS20,"On Target"))))),"")</f>
        <v/>
      </c>
      <c r="AT20" s="427" t="str">
        <f>IFERROR(IF(R20="---","",IF(AH20="---","No Target Set",IF(CE20=BT20,"On Target",IF(CE20&gt;BT20,"Behind",IF(CE20&lt;BT20,"On Target"))))),"")</f>
        <v/>
      </c>
      <c r="AU20" s="384"/>
      <c r="AV20" s="428"/>
      <c r="AW20" s="222" t="s">
        <v>130</v>
      </c>
      <c r="AX20" s="383" t="str">
        <f>_xlfn.IFNA(LOOKUP(2,1/(H20:R20&lt;&gt;"---"),H20:R20),"---")</f>
        <v>---</v>
      </c>
      <c r="AY20" s="383" t="e">
        <f>VALUE(IF(AX20="---","",VLOOKUP(AX20,List16782[],2,FALSE)))</f>
        <v>#VALUE!</v>
      </c>
      <c r="AZ20" s="383" t="str">
        <f>_xlfn.IFNA(LOOKUP(2,1/(H20:Q20&lt;&gt;"---"),X20:AF20),"---")</f>
        <v>---</v>
      </c>
      <c r="BA20" s="383" t="e">
        <f>VALUE(IF(AZ20="---","",VLOOKUP(AZ20,List16782[],2,FALSE)))</f>
        <v>#VALUE!</v>
      </c>
      <c r="BB20" s="383" t="str">
        <f>_xlfn.IFNA(LOOKUP(2,1/(AK20:AT20&lt;&gt;""),AK20:AT20),"---")</f>
        <v>---</v>
      </c>
      <c r="BC20" s="383" t="str">
        <f>_xlfn.IFNA(LOOKUP(2,1/(H20:R20&lt;&gt;"---"),H$2:R$2),"---")</f>
        <v>---</v>
      </c>
      <c r="BD20" s="384"/>
      <c r="BE20" s="384"/>
      <c r="BF20" s="384"/>
      <c r="BG20" s="384"/>
      <c r="BH20" s="384"/>
      <c r="BI20" s="222" t="s">
        <v>130</v>
      </c>
      <c r="BJ20" s="383" t="str">
        <f>IF(H20="---","",IF(H20="","",(VLOOKUP(H20,List16782[],2,FALSE))))</f>
        <v/>
      </c>
      <c r="BK20" s="383" t="str">
        <f>IF(I20="---","",IF(I20="","",(VLOOKUP(I20,List16782[],2,FALSE))))</f>
        <v/>
      </c>
      <c r="BL20" s="383" t="str">
        <f>IF(J20="---","",IF(J20="","",(VLOOKUP(J20,List16782[],2,FALSE))))</f>
        <v/>
      </c>
      <c r="BM20" s="383" t="str">
        <f>IF(K20="---","",IF(K20="","",(VLOOKUP(K20,List16782[],2,FALSE))))</f>
        <v/>
      </c>
      <c r="BN20" s="383" t="str">
        <f>IF(L20="---","",IF(L20="","",(VLOOKUP(L20,List16782[],2,FALSE))))</f>
        <v/>
      </c>
      <c r="BO20" s="383" t="str">
        <f>IF(M20="---","",IF(M20="","",(VLOOKUP(M20,List16782[],2,FALSE))))</f>
        <v/>
      </c>
      <c r="BP20" s="383" t="str">
        <f>IF(N20="---","",IF(N20="","",(VLOOKUP(N20,List16782[],2,FALSE))))</f>
        <v/>
      </c>
      <c r="BQ20" s="383" t="str">
        <f>IF(O20="---","",IF(O20="","",(VLOOKUP(O20,List16782[],2,FALSE))))</f>
        <v/>
      </c>
      <c r="BR20" s="383" t="str">
        <f>IF(P20="---","",IF(P20="","",(VLOOKUP(P20,List16782[],2,FALSE))))</f>
        <v/>
      </c>
      <c r="BS20" s="383" t="str">
        <f>IF(Q20="---","",IF(Q20="","",(VLOOKUP(Q20,List16782[],2,FALSE))))</f>
        <v/>
      </c>
      <c r="BT20" s="383" t="str">
        <f>IF(R20="---","",IF(R20="","",(VLOOKUP(R20,List16782[],2,FALSE))))</f>
        <v/>
      </c>
      <c r="BU20" s="222" t="s">
        <v>130</v>
      </c>
      <c r="BV20" s="383" t="str">
        <f>IF(Y20="---","",IF(Y20="","",VLOOKUP(Y20,List16782[],2,FALSE)))</f>
        <v/>
      </c>
      <c r="BW20" s="383" t="str">
        <f>IF(Z20="---","",IF(Z20="","",VLOOKUP(Z20,List16782[],2,FALSE)))</f>
        <v/>
      </c>
      <c r="BX20" s="383" t="str">
        <f>IF(AA20="---","",IF(AA20="","",VLOOKUP(AA20,List16782[],2,FALSE)))</f>
        <v/>
      </c>
      <c r="BY20" s="383" t="str">
        <f>IF(AB20="---","",IF(AB20="","",VLOOKUP(AB20,List16782[],2,FALSE)))</f>
        <v/>
      </c>
      <c r="BZ20" s="383" t="str">
        <f>IF(AC20="---","",IF(AC20="","",VLOOKUP(AC20,List16782[],2,FALSE)))</f>
        <v/>
      </c>
      <c r="CA20" s="383" t="str">
        <f>IF(AD20="---","",IF(AD20="","",VLOOKUP(AD20,List16782[],2,FALSE)))</f>
        <v/>
      </c>
      <c r="CB20" s="383" t="str">
        <f>IF(AE20="---","",IF(AE20="","",VLOOKUP(AE20,List16782[],2,FALSE)))</f>
        <v/>
      </c>
      <c r="CC20" s="383" t="str">
        <f>IF(AF20="---","",IF(AF20="","",VLOOKUP(AF20,List16782[],2,FALSE)))</f>
        <v/>
      </c>
      <c r="CD20" s="383" t="str">
        <f>IF(AG20="---","",IF(AG20="","",VLOOKUP(AG20,List16782[],2,FALSE)))</f>
        <v/>
      </c>
      <c r="CE20" s="383" t="str">
        <f>IF(AH20="---","",IF(AH20="","",VLOOKUP(AH20,List16782[],2,FALSE)))</f>
        <v/>
      </c>
      <c r="CF20" s="222" t="s">
        <v>130</v>
      </c>
      <c r="CG20" s="383" t="str">
        <f>IFERROR(
    IF(H20="---", "NA",
        IF(Y20="---", "NA",
            IF(BJ20 &gt; BK20,
                IF(BV20 &gt; BJ20, 1.1, 0.1),
                IF(BV20 &gt; BJ20, 1, 0)
            )
        )
    ),
    -1
)</f>
        <v>NA</v>
      </c>
      <c r="CH20" s="383" t="str">
        <f>IFERROR(
    IF(I20="---", "NA",
        IF(Z20="---", "NA",IF(J20="---","NA",
            IF(BK20 &gt; BL20,
                IF(MIN(BV20, BK20) = BW20, 0.1,
                    IF(MIN(BV20, BK20) &lt; BW20, 1.1)
                ),
                IF(MIN(BV20, BK20) = BW20, 0,
                    IF(MIN(BV20, BK20) &lt; BW20, 1)
                )
            ))
        )
    ),
-5)</f>
        <v>NA</v>
      </c>
      <c r="CI20" s="383" t="str">
        <f>IFERROR(
    IF(J20="---", "NA",
        IF(AA20="---", "NA",IF(K20="---","NA",
            IF(BL20 &gt; BM20,
                IF(MIN(BW20, BL20) = BX20, 0.1,
                    IF(MIN(BW20, BL20) &lt; BX20, 1.1)
                ),
                IF(MIN(BW20, BL20) = BX20, 0,
                    IF(MIN(BW20, BL20) &lt; BX20, 1)
                )
            ))
        )
    ),
-5)</f>
        <v>NA</v>
      </c>
      <c r="CJ20" s="383" t="str">
        <f>IFERROR(
    IF(K20="---", "NA",
        IF(AB20="---", "NA",IF(L20="---","NA",
            IF(BM20 &gt; BN20,
                IF(MIN(BX20, BM20) = BY20, 0.1,
                    IF(MIN(BX20, BM20) &lt; BY20, 1.1)
                ),
                IF(MIN(BX20, BM20) = BY20, 0,
                    IF(MIN(BX20, BM20) &lt; BY20, 1)
                )
            ))
        )
    ),
-5)</f>
        <v>NA</v>
      </c>
      <c r="CK20" s="383" t="str">
        <f>IFERROR(
    IF(L20="---", "NA",
        IF(AC20="---", "NA",IF(M20="---","NA",
            IF(BN20 &gt; BO20,
                IF(MIN(BY20, BN20) = BZ20, 0.1,
                    IF(MIN(BY20, BN20) &lt; BZ20, 1.1)
                ),
                IF(MIN(BY20, BN20) = BZ20, 0,
                    IF(MIN(BY20, BN20) &lt; BZ20, 1)
                )
            ))
        )
    ),
-5)</f>
        <v>NA</v>
      </c>
      <c r="CL20" s="383" t="str">
        <f>IFERROR(
    IF(M20="---", "NA",
        IF(AD20="---", "NA",IF(N20="---","NA",
            IF(BO20 &gt; BP20,
                IF(MIN(BZ20, BO20) = CA20, 0.1,
                    IF(MIN(BZ20, BO20) &lt; CA20, 1.1)
                ),
                IF(MIN(BZ20, BO20) = CA20, 0,
                    IF(MIN(BZ20, BO20) &lt; CA20, 1)
                )
            ))
        )
    ),
-5)</f>
        <v>NA</v>
      </c>
      <c r="CM20" s="383" t="str">
        <f>IFERROR(
    IF(N20="---", "NA",
        IF(AE20="---", "NA",IF(O20="---","NA",
            IF(BP20 &gt; BQ20,
                IF(MIN(CA20, BP20) = CB20, 0.1,
                    IF(MIN(CA20, BP20) &lt; CB20, 1.1)
                ),
                IF(MIN(CA20, BP20) = CB20, 0,
                    IF(MIN(CA20, BP20) &lt; CB20, 1)
                )
            ))
        )
    ),
-5)</f>
        <v>NA</v>
      </c>
      <c r="CN20" s="383" t="str">
        <f>IFERROR(
    IF(O20="---", "NA",
        IF(AF20="---", "NA",IF(P20="---","NA",
            IF(BQ20 &gt; BR20,
                IF(MIN(CB20, BQ20) = CC20, 0.1,
                    IF(MIN(CB20, BQ20) &lt; CC20, 1.1)
                ),
                IF(MIN(CB20, BQ20) = CC20, 0,
                    IF(MIN(CB20, BQ20) &lt; CC20, 1)
                )
            ))
        )
    ),
-5)</f>
        <v>NA</v>
      </c>
      <c r="CO20" s="383" t="str">
        <f>IFERROR(
    IF(P20="---", "NA",
        IF(AG20="---", "NA",IF(Q20="---","NA",
            IF(BR20 &gt; BS20,
                IF(MIN(CC20, BR20) = CD20, 0.1,
                    IF(MIN(CC20, BR20) &lt; CD20, 1.1)
                ),
                IF(MIN(CC20, BR20) = CD20, 0,
                    IF(MIN(CC20, BR20) &lt; CD20, 1)
                )
            ))
        )
    ),
-5)</f>
        <v>NA</v>
      </c>
      <c r="CP20" s="383" t="str">
        <f>IFERROR(
    IF(Q20="---", "NA",
        IF(AH20="---", "NA",IF(R20="---","NA",
            IF(BS20 &gt; BT20,
                IF(MIN(CD20, BS20) = CE20, 0.1,
                    IF(MIN(CD20, BS20) &lt; CE20, 1.1)
                ),
                IF(MIN(CD20, BS20) = CE20, 0,
                    IF(MIN(CD20, BS20) &lt; CE20, 1)
                )
            ))
        )
    ),
-5)</f>
        <v>NA</v>
      </c>
      <c r="CQ20" s="222" t="s">
        <v>130</v>
      </c>
      <c r="CR20" s="383" t="str">
        <f>IF(AND(OR(CG20=1, CG20=1.1),BK20&gt;=BV20),"Achieved",IF(AND(OR(CG20=1, CG20=1.1),BK20&lt;BV20),"Not Achieved","NA"))</f>
        <v>NA</v>
      </c>
      <c r="CS20" s="383" t="str">
        <f>IF(AND(OR(CH20=1, CH20=1.1),BL20&gt;=BW20),"Achieved",IF(AND(OR(CH20=1, CH20=1.1),BL20&lt;BW20),"Not Achieved","NA"))</f>
        <v>NA</v>
      </c>
      <c r="CT20" s="383" t="str">
        <f>IF(AND(OR(CI20=1, CI20=1.1),BM20&gt;=BX20),"Achieved",IF(AND(OR(CI20=1, CI20=1.1),BM20&lt;BX20),"Not Achieved","NA"))</f>
        <v>NA</v>
      </c>
      <c r="CU20" s="383" t="str">
        <f>IF(AND(OR(CJ20=1, CJ20=1.1),BN20&gt;=BY20),"Achieved",IF(AND(OR(CJ20=1, CJ20=1.1),BN20&lt;BY20),"Not Achieved","NA"))</f>
        <v>NA</v>
      </c>
      <c r="CV20" s="383" t="str">
        <f>IF(AND(OR(CK20=1, CK20=1.1),BO20&gt;=BZ20),"Achieved",IF(AND(OR(CK20=1, CK20=1.1),BO20&lt;BZ20),"Not Achieved","NA"))</f>
        <v>NA</v>
      </c>
      <c r="CW20" s="383" t="str">
        <f>IF(AND(OR(CL20=1, CL20=1.1),BP20&gt;=CA20),"Achieved",IF(AND(OR(CL20=1, CL20=1.1),BP20&lt;CA20),"Not Achieved","NA"))</f>
        <v>NA</v>
      </c>
      <c r="CX20" s="383" t="str">
        <f>IF(AND(OR(CM20=1, CM20=1.1),BQ20&gt;=CB20),"Achieved",IF(AND(OR(CM20=1, CM20=1.1),BQ20&lt;CB20),"Not Achieved","NA"))</f>
        <v>NA</v>
      </c>
      <c r="CY20" s="383" t="str">
        <f>IF(AND(OR(CN20=1, CN20=1.1),BR20&gt;=CC20),"Achieved",IF(AND(OR(CN20=1, CN20=1.1),BR20&lt;CC20),"Not Achieved","NA"))</f>
        <v>NA</v>
      </c>
      <c r="CZ20" s="383" t="str">
        <f>IF(AND(OR(CO20=1, CO20=1.1),BS20&gt;=CD20),"Achieved",IF(AND(OR(CO20=1, CO20=1.1),BS20&lt;CD20),"Not Achieved","NA"))</f>
        <v>NA</v>
      </c>
      <c r="DA20" s="383" t="str">
        <f>IF(AND(OR(CP20=1, CP20=1.1),BT20&gt;=CE20),"Achieved",IF(AND(OR(CP20=1, CP20=1.1),BT20&lt;CE20),"Not Achieved","NA"))</f>
        <v>NA</v>
      </c>
      <c r="DI20" s="433"/>
      <c r="DJ20" s="433"/>
      <c r="DK20" s="433"/>
      <c r="DL20" s="433"/>
      <c r="DM20" s="433"/>
      <c r="DN20" s="433"/>
      <c r="DO20" s="433"/>
      <c r="DP20" s="433"/>
      <c r="DQ20" s="433"/>
      <c r="DR20" s="433"/>
      <c r="DS20" s="433"/>
      <c r="DT20" s="433"/>
      <c r="DU20" s="433"/>
      <c r="DV20" s="433"/>
      <c r="DW20" s="433"/>
    </row>
    <row r="21" spans="2:127" s="385" customFormat="1" ht="13.75" customHeight="1" thickBot="1" x14ac:dyDescent="0.4">
      <c r="B21" s="373"/>
      <c r="C21" s="366" t="s">
        <v>131</v>
      </c>
      <c r="D21" s="367"/>
      <c r="E21" s="432" t="s">
        <v>132</v>
      </c>
      <c r="F21" s="425"/>
      <c r="G21" s="426"/>
      <c r="H21" s="192" t="s">
        <v>94</v>
      </c>
      <c r="I21" s="192" t="s">
        <v>94</v>
      </c>
      <c r="J21" s="192" t="s">
        <v>94</v>
      </c>
      <c r="K21" s="192" t="s">
        <v>94</v>
      </c>
      <c r="L21" s="192" t="s">
        <v>94</v>
      </c>
      <c r="M21" s="192" t="s">
        <v>94</v>
      </c>
      <c r="N21" s="192" t="s">
        <v>94</v>
      </c>
      <c r="O21" s="192" t="s">
        <v>94</v>
      </c>
      <c r="P21" s="192" t="s">
        <v>94</v>
      </c>
      <c r="Q21" s="192" t="s">
        <v>94</v>
      </c>
      <c r="R21" s="379" t="s">
        <v>94</v>
      </c>
      <c r="S21" s="384"/>
      <c r="T21" s="384"/>
      <c r="U21" s="384"/>
      <c r="V21" s="384"/>
      <c r="W21" s="384"/>
      <c r="X21" s="384"/>
      <c r="Y21" s="192" t="s">
        <v>94</v>
      </c>
      <c r="Z21" s="192" t="s">
        <v>94</v>
      </c>
      <c r="AA21" s="192" t="s">
        <v>94</v>
      </c>
      <c r="AB21" s="192" t="s">
        <v>94</v>
      </c>
      <c r="AC21" s="192" t="s">
        <v>94</v>
      </c>
      <c r="AD21" s="192" t="s">
        <v>94</v>
      </c>
      <c r="AE21" s="192" t="s">
        <v>94</v>
      </c>
      <c r="AF21" s="192" t="s">
        <v>94</v>
      </c>
      <c r="AG21" s="192" t="s">
        <v>94</v>
      </c>
      <c r="AH21" s="379" t="s">
        <v>94</v>
      </c>
      <c r="AK21" s="427" t="str">
        <f>IFERROR(IF(I21="---","",IF(Y21="---","No Target Set",IF(BV21=BK21,"On Target",IF(BV21&gt;BK21,"Behind",IF(BV21&lt;BK21,"On Target"))))),"")</f>
        <v/>
      </c>
      <c r="AL21" s="427" t="str">
        <f>IFERROR(IF(J21="---","",IF(Z21="---","No Target Set",IF(BW21=BL21,"On Target",IF(BW21&gt;BL21,"Behind",IF(BW21&lt;BL21,"On Target"))))),"")</f>
        <v/>
      </c>
      <c r="AM21" s="427" t="str">
        <f>IFERROR(IF(K21="---","",IF(AA21="---","No Target Set",IF(BX21=BM21,"On Target",IF(BX21&gt;BM21,"Behind",IF(BX21&lt;BM21,"On Target"))))),"")</f>
        <v/>
      </c>
      <c r="AN21" s="427" t="str">
        <f>IFERROR(IF(L21="---","",IF(AB21="---","No Target Set",IF(BY21=BN21,"On Target",IF(BY21&gt;BN21,"Behind",IF(BY21&lt;BN21,"On Target"))))),"")</f>
        <v/>
      </c>
      <c r="AO21" s="427" t="str">
        <f>IFERROR(IF(M21="---","",IF(AC21="---","No Target Set",IF(BZ21=BO21,"On Target",IF(BZ21&gt;BO21,"Behind",IF(BZ21&lt;BO21,"On Target"))))),"")</f>
        <v/>
      </c>
      <c r="AP21" s="427" t="str">
        <f>IFERROR(IF(N21="---","",IF(AD21="---","No Target Set",IF(CA21=BP21,"On Target",IF(CA21&gt;BP21,"Behind",IF(CA21&lt;BP21,"On Target"))))),"")</f>
        <v/>
      </c>
      <c r="AQ21" s="427" t="str">
        <f>IFERROR(IF(O21="---","",IF(AE21="---","No Target Set",IF(CB21=BQ21,"On Target",IF(CB21&gt;BQ21,"Behind",IF(CB21&lt;BQ21,"On Target"))))),"")</f>
        <v/>
      </c>
      <c r="AR21" s="427" t="str">
        <f>IFERROR(IF(P21="---","",IF(AF21="---","No Target Set",IF(CC21=BR21,"On Target",IF(CC21&gt;BR21,"Behind",IF(CC21&lt;BR21,"On Target"))))),"")</f>
        <v/>
      </c>
      <c r="AS21" s="427" t="str">
        <f>IFERROR(IF(Q21="---","",IF(AG21="---","No Target Set",IF(CD21=BS21,"On Target",IF(CD21&gt;BS21,"Behind",IF(CD21&lt;BS21,"On Target"))))),"")</f>
        <v/>
      </c>
      <c r="AT21" s="427" t="str">
        <f>IFERROR(IF(R21="---","",IF(AH21="---","No Target Set",IF(CE21=BT21,"On Target",IF(CE21&gt;BT21,"Behind",IF(CE21&lt;BT21,"On Target"))))),"")</f>
        <v/>
      </c>
      <c r="AU21" s="384"/>
      <c r="AV21" s="428"/>
      <c r="AW21" s="222" t="s">
        <v>133</v>
      </c>
      <c r="AX21" s="383" t="str">
        <f>_xlfn.IFNA(LOOKUP(2,1/(H21:R21&lt;&gt;"---"),H21:R21),"---")</f>
        <v>---</v>
      </c>
      <c r="AY21" s="383" t="e">
        <f>VALUE(IF(AX21="---","",VLOOKUP(AX21,List16782[],2,FALSE)))</f>
        <v>#VALUE!</v>
      </c>
      <c r="AZ21" s="383" t="str">
        <f>_xlfn.IFNA(LOOKUP(2,1/(H21:Q21&lt;&gt;"---"),X21:AF21),"---")</f>
        <v>---</v>
      </c>
      <c r="BA21" s="383" t="e">
        <f>VALUE(IF(AZ21="---","",VLOOKUP(AZ21,List16782[],2,FALSE)))</f>
        <v>#VALUE!</v>
      </c>
      <c r="BB21" s="383" t="str">
        <f>_xlfn.IFNA(LOOKUP(2,1/(AK21:AT21&lt;&gt;""),AK21:AT21),"---")</f>
        <v>---</v>
      </c>
      <c r="BC21" s="383" t="str">
        <f>_xlfn.IFNA(LOOKUP(2,1/(H21:R21&lt;&gt;"---"),H$2:R$2),"---")</f>
        <v>---</v>
      </c>
      <c r="BD21" s="384"/>
      <c r="BE21" s="384"/>
      <c r="BF21" s="384"/>
      <c r="BG21" s="384"/>
      <c r="BH21" s="384"/>
      <c r="BI21" s="222" t="s">
        <v>133</v>
      </c>
      <c r="BJ21" s="383" t="str">
        <f>IF(H21="---","",IF(H21="","",(VLOOKUP(H21,List16782[],2,FALSE))))</f>
        <v/>
      </c>
      <c r="BK21" s="383" t="str">
        <f>IF(I21="---","",IF(I21="","",(VLOOKUP(I21,List16782[],2,FALSE))))</f>
        <v/>
      </c>
      <c r="BL21" s="383" t="str">
        <f>IF(J21="---","",IF(J21="","",(VLOOKUP(J21,List16782[],2,FALSE))))</f>
        <v/>
      </c>
      <c r="BM21" s="383" t="str">
        <f>IF(K21="---","",IF(K21="","",(VLOOKUP(K21,List16782[],2,FALSE))))</f>
        <v/>
      </c>
      <c r="BN21" s="383" t="str">
        <f>IF(L21="---","",IF(L21="","",(VLOOKUP(L21,List16782[],2,FALSE))))</f>
        <v/>
      </c>
      <c r="BO21" s="383" t="str">
        <f>IF(M21="---","",IF(M21="","",(VLOOKUP(M21,List16782[],2,FALSE))))</f>
        <v/>
      </c>
      <c r="BP21" s="383" t="str">
        <f>IF(N21="---","",IF(N21="","",(VLOOKUP(N21,List16782[],2,FALSE))))</f>
        <v/>
      </c>
      <c r="BQ21" s="383" t="str">
        <f>IF(O21="---","",IF(O21="","",(VLOOKUP(O21,List16782[],2,FALSE))))</f>
        <v/>
      </c>
      <c r="BR21" s="383" t="str">
        <f>IF(P21="---","",IF(P21="","",(VLOOKUP(P21,List16782[],2,FALSE))))</f>
        <v/>
      </c>
      <c r="BS21" s="383" t="str">
        <f>IF(Q21="---","",IF(Q21="","",(VLOOKUP(Q21,List16782[],2,FALSE))))</f>
        <v/>
      </c>
      <c r="BT21" s="383" t="str">
        <f>IF(R21="---","",IF(R21="","",(VLOOKUP(R21,List16782[],2,FALSE))))</f>
        <v/>
      </c>
      <c r="BU21" s="222" t="s">
        <v>133</v>
      </c>
      <c r="BV21" s="383" t="str">
        <f>IF(Y21="---","",IF(Y21="","",VLOOKUP(Y21,List16782[],2,FALSE)))</f>
        <v/>
      </c>
      <c r="BW21" s="383" t="str">
        <f>IF(Z21="---","",IF(Z21="","",VLOOKUP(Z21,List16782[],2,FALSE)))</f>
        <v/>
      </c>
      <c r="BX21" s="383" t="str">
        <f>IF(AA21="---","",IF(AA21="","",VLOOKUP(AA21,List16782[],2,FALSE)))</f>
        <v/>
      </c>
      <c r="BY21" s="383" t="str">
        <f>IF(AB21="---","",IF(AB21="","",VLOOKUP(AB21,List16782[],2,FALSE)))</f>
        <v/>
      </c>
      <c r="BZ21" s="383" t="str">
        <f>IF(AC21="---","",IF(AC21="","",VLOOKUP(AC21,List16782[],2,FALSE)))</f>
        <v/>
      </c>
      <c r="CA21" s="383" t="str">
        <f>IF(AD21="---","",IF(AD21="","",VLOOKUP(AD21,List16782[],2,FALSE)))</f>
        <v/>
      </c>
      <c r="CB21" s="383" t="str">
        <f>IF(AE21="---","",IF(AE21="","",VLOOKUP(AE21,List16782[],2,FALSE)))</f>
        <v/>
      </c>
      <c r="CC21" s="383" t="str">
        <f>IF(AF21="---","",IF(AF21="","",VLOOKUP(AF21,List16782[],2,FALSE)))</f>
        <v/>
      </c>
      <c r="CD21" s="383" t="str">
        <f>IF(AG21="---","",IF(AG21="","",VLOOKUP(AG21,List16782[],2,FALSE)))</f>
        <v/>
      </c>
      <c r="CE21" s="383" t="str">
        <f>IF(AH21="---","",IF(AH21="","",VLOOKUP(AH21,List16782[],2,FALSE)))</f>
        <v/>
      </c>
      <c r="CF21" s="222" t="s">
        <v>133</v>
      </c>
      <c r="CG21" s="383" t="str">
        <f>IFERROR(
    IF(H21="---", "NA",
        IF(Y21="---", "NA",
            IF(BJ21 &gt; BK21,
                IF(BV21 &gt; BJ21, 1.1, 0.1),
                IF(BV21 &gt; BJ21, 1, 0)
            )
        )
    ),
    -1
)</f>
        <v>NA</v>
      </c>
      <c r="CH21" s="383" t="str">
        <f>IFERROR(
    IF(I21="---", "NA",
        IF(Z21="---", "NA",IF(J21="---","NA",
            IF(BK21 &gt; BL21,
                IF(MIN(BV21, BK21) = BW21, 0.1,
                    IF(MIN(BV21, BK21) &lt; BW21, 1.1)
                ),
                IF(MIN(BV21, BK21) = BW21, 0,
                    IF(MIN(BV21, BK21) &lt; BW21, 1)
                )
            ))
        )
    ),
-5)</f>
        <v>NA</v>
      </c>
      <c r="CI21" s="383" t="str">
        <f>IFERROR(
    IF(J21="---", "NA",
        IF(AA21="---", "NA",IF(K21="---","NA",
            IF(BL21 &gt; BM21,
                IF(MIN(BW21, BL21) = BX21, 0.1,
                    IF(MIN(BW21, BL21) &lt; BX21, 1.1)
                ),
                IF(MIN(BW21, BL21) = BX21, 0,
                    IF(MIN(BW21, BL21) &lt; BX21, 1)
                )
            ))
        )
    ),
-5)</f>
        <v>NA</v>
      </c>
      <c r="CJ21" s="383" t="str">
        <f>IFERROR(
    IF(K21="---", "NA",
        IF(AB21="---", "NA",IF(L21="---","NA",
            IF(BM21 &gt; BN21,
                IF(MIN(BX21, BM21) = BY21, 0.1,
                    IF(MIN(BX21, BM21) &lt; BY21, 1.1)
                ),
                IF(MIN(BX21, BM21) = BY21, 0,
                    IF(MIN(BX21, BM21) &lt; BY21, 1)
                )
            ))
        )
    ),
-5)</f>
        <v>NA</v>
      </c>
      <c r="CK21" s="383" t="str">
        <f>IFERROR(
    IF(L21="---", "NA",
        IF(AC21="---", "NA",IF(M21="---","NA",
            IF(BN21 &gt; BO21,
                IF(MIN(BY21, BN21) = BZ21, 0.1,
                    IF(MIN(BY21, BN21) &lt; BZ21, 1.1)
                ),
                IF(MIN(BY21, BN21) = BZ21, 0,
                    IF(MIN(BY21, BN21) &lt; BZ21, 1)
                )
            ))
        )
    ),
-5)</f>
        <v>NA</v>
      </c>
      <c r="CL21" s="383" t="str">
        <f>IFERROR(
    IF(M21="---", "NA",
        IF(AD21="---", "NA",IF(N21="---","NA",
            IF(BO21 &gt; BP21,
                IF(MIN(BZ21, BO21) = CA21, 0.1,
                    IF(MIN(BZ21, BO21) &lt; CA21, 1.1)
                ),
                IF(MIN(BZ21, BO21) = CA21, 0,
                    IF(MIN(BZ21, BO21) &lt; CA21, 1)
                )
            ))
        )
    ),
-5)</f>
        <v>NA</v>
      </c>
      <c r="CM21" s="383" t="str">
        <f>IFERROR(
    IF(N21="---", "NA",
        IF(AE21="---", "NA",IF(O21="---","NA",
            IF(BP21 &gt; BQ21,
                IF(MIN(CA21, BP21) = CB21, 0.1,
                    IF(MIN(CA21, BP21) &lt; CB21, 1.1)
                ),
                IF(MIN(CA21, BP21) = CB21, 0,
                    IF(MIN(CA21, BP21) &lt; CB21, 1)
                )
            ))
        )
    ),
-5)</f>
        <v>NA</v>
      </c>
      <c r="CN21" s="383" t="str">
        <f>IFERROR(
    IF(O21="---", "NA",
        IF(AF21="---", "NA",IF(P21="---","NA",
            IF(BQ21 &gt; BR21,
                IF(MIN(CB21, BQ21) = CC21, 0.1,
                    IF(MIN(CB21, BQ21) &lt; CC21, 1.1)
                ),
                IF(MIN(CB21, BQ21) = CC21, 0,
                    IF(MIN(CB21, BQ21) &lt; CC21, 1)
                )
            ))
        )
    ),
-5)</f>
        <v>NA</v>
      </c>
      <c r="CO21" s="383" t="str">
        <f>IFERROR(
    IF(P21="---", "NA",
        IF(AG21="---", "NA",IF(Q21="---","NA",
            IF(BR21 &gt; BS21,
                IF(MIN(CC21, BR21) = CD21, 0.1,
                    IF(MIN(CC21, BR21) &lt; CD21, 1.1)
                ),
                IF(MIN(CC21, BR21) = CD21, 0,
                    IF(MIN(CC21, BR21) &lt; CD21, 1)
                )
            ))
        )
    ),
-5)</f>
        <v>NA</v>
      </c>
      <c r="CP21" s="383" t="str">
        <f>IFERROR(
    IF(Q21="---", "NA",
        IF(AH21="---", "NA",IF(R21="---","NA",
            IF(BS21 &gt; BT21,
                IF(MIN(CD21, BS21) = CE21, 0.1,
                    IF(MIN(CD21, BS21) &lt; CE21, 1.1)
                ),
                IF(MIN(CD21, BS21) = CE21, 0,
                    IF(MIN(CD21, BS21) &lt; CE21, 1)
                )
            ))
        )
    ),
-5)</f>
        <v>NA</v>
      </c>
      <c r="CQ21" s="222" t="s">
        <v>133</v>
      </c>
      <c r="CR21" s="383" t="str">
        <f>IF(AND(OR(CG21=1, CG21=1.1),BK21&gt;=BV21),"Achieved",IF(AND(OR(CG21=1, CG21=1.1),BK21&lt;BV21),"Not Achieved","NA"))</f>
        <v>NA</v>
      </c>
      <c r="CS21" s="383" t="str">
        <f>IF(AND(OR(CH21=1, CH21=1.1),BL21&gt;=BW21),"Achieved",IF(AND(OR(CH21=1, CH21=1.1),BL21&lt;BW21),"Not Achieved","NA"))</f>
        <v>NA</v>
      </c>
      <c r="CT21" s="383" t="str">
        <f>IF(AND(OR(CI21=1, CI21=1.1),BM21&gt;=BX21),"Achieved",IF(AND(OR(CI21=1, CI21=1.1),BM21&lt;BX21),"Not Achieved","NA"))</f>
        <v>NA</v>
      </c>
      <c r="CU21" s="383" t="str">
        <f>IF(AND(OR(CJ21=1, CJ21=1.1),BN21&gt;=BY21),"Achieved",IF(AND(OR(CJ21=1, CJ21=1.1),BN21&lt;BY21),"Not Achieved","NA"))</f>
        <v>NA</v>
      </c>
      <c r="CV21" s="383" t="str">
        <f>IF(AND(OR(CK21=1, CK21=1.1),BO21&gt;=BZ21),"Achieved",IF(AND(OR(CK21=1, CK21=1.1),BO21&lt;BZ21),"Not Achieved","NA"))</f>
        <v>NA</v>
      </c>
      <c r="CW21" s="383" t="str">
        <f>IF(AND(OR(CL21=1, CL21=1.1),BP21&gt;=CA21),"Achieved",IF(AND(OR(CL21=1, CL21=1.1),BP21&lt;CA21),"Not Achieved","NA"))</f>
        <v>NA</v>
      </c>
      <c r="CX21" s="383" t="str">
        <f>IF(AND(OR(CM21=1, CM21=1.1),BQ21&gt;=CB21),"Achieved",IF(AND(OR(CM21=1, CM21=1.1),BQ21&lt;CB21),"Not Achieved","NA"))</f>
        <v>NA</v>
      </c>
      <c r="CY21" s="383" t="str">
        <f>IF(AND(OR(CN21=1, CN21=1.1),BR21&gt;=CC21),"Achieved",IF(AND(OR(CN21=1, CN21=1.1),BR21&lt;CC21),"Not Achieved","NA"))</f>
        <v>NA</v>
      </c>
      <c r="CZ21" s="383" t="str">
        <f>IF(AND(OR(CO21=1, CO21=1.1),BS21&gt;=CD21),"Achieved",IF(AND(OR(CO21=1, CO21=1.1),BS21&lt;CD21),"Not Achieved","NA"))</f>
        <v>NA</v>
      </c>
      <c r="DA21" s="383" t="str">
        <f>IF(AND(OR(CP21=1, CP21=1.1),BT21&gt;=CE21),"Achieved",IF(AND(OR(CP21=1, CP21=1.1),BT21&lt;CE21),"Not Achieved","NA"))</f>
        <v>NA</v>
      </c>
      <c r="DI21" s="433"/>
      <c r="DJ21" s="433"/>
      <c r="DK21" s="433"/>
      <c r="DL21" s="433"/>
      <c r="DM21" s="433"/>
      <c r="DN21" s="433"/>
      <c r="DO21" s="433"/>
      <c r="DP21" s="433"/>
      <c r="DQ21" s="433"/>
      <c r="DR21" s="433"/>
      <c r="DS21" s="433"/>
      <c r="DT21" s="433"/>
      <c r="DU21" s="433"/>
      <c r="DV21" s="433"/>
      <c r="DW21" s="433"/>
    </row>
    <row r="22" spans="2:127" s="385" customFormat="1" ht="13.75" customHeight="1" thickBot="1" x14ac:dyDescent="0.4">
      <c r="B22" s="373"/>
      <c r="C22" s="368"/>
      <c r="D22" s="369"/>
      <c r="E22" s="432" t="s">
        <v>134</v>
      </c>
      <c r="F22" s="425"/>
      <c r="G22" s="426"/>
      <c r="H22" s="192" t="s">
        <v>94</v>
      </c>
      <c r="I22" s="192" t="s">
        <v>94</v>
      </c>
      <c r="J22" s="192" t="s">
        <v>94</v>
      </c>
      <c r="K22" s="192" t="s">
        <v>94</v>
      </c>
      <c r="L22" s="192" t="s">
        <v>94</v>
      </c>
      <c r="M22" s="192" t="s">
        <v>94</v>
      </c>
      <c r="N22" s="192" t="s">
        <v>94</v>
      </c>
      <c r="O22" s="192" t="s">
        <v>94</v>
      </c>
      <c r="P22" s="192" t="s">
        <v>94</v>
      </c>
      <c r="Q22" s="192" t="s">
        <v>94</v>
      </c>
      <c r="R22" s="379" t="s">
        <v>94</v>
      </c>
      <c r="S22" s="384"/>
      <c r="T22" s="384"/>
      <c r="U22" s="384"/>
      <c r="V22" s="384"/>
      <c r="W22" s="384"/>
      <c r="X22" s="384"/>
      <c r="Y22" s="192" t="s">
        <v>94</v>
      </c>
      <c r="Z22" s="192" t="s">
        <v>94</v>
      </c>
      <c r="AA22" s="192" t="s">
        <v>94</v>
      </c>
      <c r="AB22" s="192" t="s">
        <v>94</v>
      </c>
      <c r="AC22" s="192" t="s">
        <v>94</v>
      </c>
      <c r="AD22" s="192" t="s">
        <v>94</v>
      </c>
      <c r="AE22" s="192" t="s">
        <v>94</v>
      </c>
      <c r="AF22" s="192" t="s">
        <v>94</v>
      </c>
      <c r="AG22" s="192" t="s">
        <v>94</v>
      </c>
      <c r="AH22" s="379" t="s">
        <v>94</v>
      </c>
      <c r="AK22" s="427" t="str">
        <f>IFERROR(IF(I22="---","",IF(Y22="---","No Target Set",IF(BV22=BK22,"On Target",IF(BV22&gt;BK22,"Behind",IF(BV22&lt;BK22,"On Target"))))),"")</f>
        <v/>
      </c>
      <c r="AL22" s="427" t="str">
        <f>IFERROR(IF(J22="---","",IF(Z22="---","No Target Set",IF(BW22=BL22,"On Target",IF(BW22&gt;BL22,"Behind",IF(BW22&lt;BL22,"On Target"))))),"")</f>
        <v/>
      </c>
      <c r="AM22" s="427" t="str">
        <f>IFERROR(IF(K22="---","",IF(AA22="---","No Target Set",IF(BX22=BM22,"On Target",IF(BX22&gt;BM22,"Behind",IF(BX22&lt;BM22,"On Target"))))),"")</f>
        <v/>
      </c>
      <c r="AN22" s="427" t="str">
        <f>IFERROR(IF(L22="---","",IF(AB22="---","No Target Set",IF(BY22=BN22,"On Target",IF(BY22&gt;BN22,"Behind",IF(BY22&lt;BN22,"On Target"))))),"")</f>
        <v/>
      </c>
      <c r="AO22" s="427" t="str">
        <f>IFERROR(IF(M22="---","",IF(AC22="---","No Target Set",IF(BZ22=BO22,"On Target",IF(BZ22&gt;BO22,"Behind",IF(BZ22&lt;BO22,"On Target"))))),"")</f>
        <v/>
      </c>
      <c r="AP22" s="427" t="str">
        <f>IFERROR(IF(N22="---","",IF(AD22="---","No Target Set",IF(CA22=BP22,"On Target",IF(CA22&gt;BP22,"Behind",IF(CA22&lt;BP22,"On Target"))))),"")</f>
        <v/>
      </c>
      <c r="AQ22" s="427" t="str">
        <f>IFERROR(IF(O22="---","",IF(AE22="---","No Target Set",IF(CB22=BQ22,"On Target",IF(CB22&gt;BQ22,"Behind",IF(CB22&lt;BQ22,"On Target"))))),"")</f>
        <v/>
      </c>
      <c r="AR22" s="427" t="str">
        <f>IFERROR(IF(P22="---","",IF(AF22="---","No Target Set",IF(CC22=BR22,"On Target",IF(CC22&gt;BR22,"Behind",IF(CC22&lt;BR22,"On Target"))))),"")</f>
        <v/>
      </c>
      <c r="AS22" s="427" t="str">
        <f>IFERROR(IF(Q22="---","",IF(AG22="---","No Target Set",IF(CD22=BS22,"On Target",IF(CD22&gt;BS22,"Behind",IF(CD22&lt;BS22,"On Target"))))),"")</f>
        <v/>
      </c>
      <c r="AT22" s="427" t="str">
        <f>IFERROR(IF(R22="---","",IF(AH22="---","No Target Set",IF(CE22=BT22,"On Target",IF(CE22&gt;BT22,"Behind",IF(CE22&lt;BT22,"On Target"))))),"")</f>
        <v/>
      </c>
      <c r="AU22" s="384"/>
      <c r="AV22" s="428"/>
      <c r="AW22" s="222" t="s">
        <v>135</v>
      </c>
      <c r="AX22" s="383" t="str">
        <f>_xlfn.IFNA(LOOKUP(2,1/(H22:R22&lt;&gt;"---"),H22:R22),"---")</f>
        <v>---</v>
      </c>
      <c r="AY22" s="383" t="e">
        <f>VALUE(IF(AX22="---","",VLOOKUP(AX22,List16782[],2,FALSE)))</f>
        <v>#VALUE!</v>
      </c>
      <c r="AZ22" s="383" t="str">
        <f>_xlfn.IFNA(LOOKUP(2,1/(H22:Q22&lt;&gt;"---"),X22:AF22),"---")</f>
        <v>---</v>
      </c>
      <c r="BA22" s="383" t="e">
        <f>VALUE(IF(AZ22="---","",VLOOKUP(AZ22,List16782[],2,FALSE)))</f>
        <v>#VALUE!</v>
      </c>
      <c r="BB22" s="383" t="str">
        <f>_xlfn.IFNA(LOOKUP(2,1/(AK22:AT22&lt;&gt;""),AK22:AT22),"---")</f>
        <v>---</v>
      </c>
      <c r="BC22" s="383" t="str">
        <f>_xlfn.IFNA(LOOKUP(2,1/(H22:R22&lt;&gt;"---"),H$2:R$2),"---")</f>
        <v>---</v>
      </c>
      <c r="BD22" s="384"/>
      <c r="BE22" s="384"/>
      <c r="BF22" s="384"/>
      <c r="BG22" s="384"/>
      <c r="BH22" s="384"/>
      <c r="BI22" s="222" t="s">
        <v>135</v>
      </c>
      <c r="BJ22" s="383" t="str">
        <f>IF(H22="---","",IF(H22="","",(VLOOKUP(H22,List16782[],2,FALSE))))</f>
        <v/>
      </c>
      <c r="BK22" s="383" t="str">
        <f>IF(I22="---","",IF(I22="","",(VLOOKUP(I22,List16782[],2,FALSE))))</f>
        <v/>
      </c>
      <c r="BL22" s="383" t="str">
        <f>IF(J22="---","",IF(J22="","",(VLOOKUP(J22,List16782[],2,FALSE))))</f>
        <v/>
      </c>
      <c r="BM22" s="383" t="str">
        <f>IF(K22="---","",IF(K22="","",(VLOOKUP(K22,List16782[],2,FALSE))))</f>
        <v/>
      </c>
      <c r="BN22" s="383" t="str">
        <f>IF(L22="---","",IF(L22="","",(VLOOKUP(L22,List16782[],2,FALSE))))</f>
        <v/>
      </c>
      <c r="BO22" s="383" t="str">
        <f>IF(M22="---","",IF(M22="","",(VLOOKUP(M22,List16782[],2,FALSE))))</f>
        <v/>
      </c>
      <c r="BP22" s="383" t="str">
        <f>IF(N22="---","",IF(N22="","",(VLOOKUP(N22,List16782[],2,FALSE))))</f>
        <v/>
      </c>
      <c r="BQ22" s="383" t="str">
        <f>IF(O22="---","",IF(O22="","",(VLOOKUP(O22,List16782[],2,FALSE))))</f>
        <v/>
      </c>
      <c r="BR22" s="383" t="str">
        <f>IF(P22="---","",IF(P22="","",(VLOOKUP(P22,List16782[],2,FALSE))))</f>
        <v/>
      </c>
      <c r="BS22" s="383" t="str">
        <f>IF(Q22="---","",IF(Q22="","",(VLOOKUP(Q22,List16782[],2,FALSE))))</f>
        <v/>
      </c>
      <c r="BT22" s="383" t="str">
        <f>IF(R22="---","",IF(R22="","",(VLOOKUP(R22,List16782[],2,FALSE))))</f>
        <v/>
      </c>
      <c r="BU22" s="222" t="s">
        <v>135</v>
      </c>
      <c r="BV22" s="383" t="str">
        <f>IF(Y22="---","",IF(Y22="","",VLOOKUP(Y22,List16782[],2,FALSE)))</f>
        <v/>
      </c>
      <c r="BW22" s="383" t="str">
        <f>IF(Z22="---","",IF(Z22="","",VLOOKUP(Z22,List16782[],2,FALSE)))</f>
        <v/>
      </c>
      <c r="BX22" s="383" t="str">
        <f>IF(AA22="---","",IF(AA22="","",VLOOKUP(AA22,List16782[],2,FALSE)))</f>
        <v/>
      </c>
      <c r="BY22" s="383" t="str">
        <f>IF(AB22="---","",IF(AB22="","",VLOOKUP(AB22,List16782[],2,FALSE)))</f>
        <v/>
      </c>
      <c r="BZ22" s="383" t="str">
        <f>IF(AC22="---","",IF(AC22="","",VLOOKUP(AC22,List16782[],2,FALSE)))</f>
        <v/>
      </c>
      <c r="CA22" s="383" t="str">
        <f>IF(AD22="---","",IF(AD22="","",VLOOKUP(AD22,List16782[],2,FALSE)))</f>
        <v/>
      </c>
      <c r="CB22" s="383" t="str">
        <f>IF(AE22="---","",IF(AE22="","",VLOOKUP(AE22,List16782[],2,FALSE)))</f>
        <v/>
      </c>
      <c r="CC22" s="383" t="str">
        <f>IF(AF22="---","",IF(AF22="","",VLOOKUP(AF22,List16782[],2,FALSE)))</f>
        <v/>
      </c>
      <c r="CD22" s="383" t="str">
        <f>IF(AG22="---","",IF(AG22="","",VLOOKUP(AG22,List16782[],2,FALSE)))</f>
        <v/>
      </c>
      <c r="CE22" s="383" t="str">
        <f>IF(AH22="---","",IF(AH22="","",VLOOKUP(AH22,List16782[],2,FALSE)))</f>
        <v/>
      </c>
      <c r="CF22" s="222" t="s">
        <v>135</v>
      </c>
      <c r="CG22" s="383" t="str">
        <f>IFERROR(
    IF(H22="---", "NA",
        IF(Y22="---", "NA",
            IF(BJ22 &gt; BK22,
                IF(BV22 &gt; BJ22, 1.1, 0.1),
                IF(BV22 &gt; BJ22, 1, 0)
            )
        )
    ),
    -1
)</f>
        <v>NA</v>
      </c>
      <c r="CH22" s="383" t="str">
        <f>IFERROR(
    IF(I22="---", "NA",
        IF(Z22="---", "NA",IF(J22="---","NA",
            IF(BK22 &gt; BL22,
                IF(MIN(BV22, BK22) = BW22, 0.1,
                    IF(MIN(BV22, BK22) &lt; BW22, 1.1)
                ),
                IF(MIN(BV22, BK22) = BW22, 0,
                    IF(MIN(BV22, BK22) &lt; BW22, 1)
                )
            ))
        )
    ),
-5)</f>
        <v>NA</v>
      </c>
      <c r="CI22" s="383" t="str">
        <f>IFERROR(
    IF(J22="---", "NA",
        IF(AA22="---", "NA",IF(K22="---","NA",
            IF(BL22 &gt; BM22,
                IF(MIN(BW22, BL22) = BX22, 0.1,
                    IF(MIN(BW22, BL22) &lt; BX22, 1.1)
                ),
                IF(MIN(BW22, BL22) = BX22, 0,
                    IF(MIN(BW22, BL22) &lt; BX22, 1)
                )
            ))
        )
    ),
-5)</f>
        <v>NA</v>
      </c>
      <c r="CJ22" s="383" t="str">
        <f>IFERROR(
    IF(K22="---", "NA",
        IF(AB22="---", "NA",IF(L22="---","NA",
            IF(BM22 &gt; BN22,
                IF(MIN(BX22, BM22) = BY22, 0.1,
                    IF(MIN(BX22, BM22) &lt; BY22, 1.1)
                ),
                IF(MIN(BX22, BM22) = BY22, 0,
                    IF(MIN(BX22, BM22) &lt; BY22, 1)
                )
            ))
        )
    ),
-5)</f>
        <v>NA</v>
      </c>
      <c r="CK22" s="383" t="str">
        <f>IFERROR(
    IF(L22="---", "NA",
        IF(AC22="---", "NA",IF(M22="---","NA",
            IF(BN22 &gt; BO22,
                IF(MIN(BY22, BN22) = BZ22, 0.1,
                    IF(MIN(BY22, BN22) &lt; BZ22, 1.1)
                ),
                IF(MIN(BY22, BN22) = BZ22, 0,
                    IF(MIN(BY22, BN22) &lt; BZ22, 1)
                )
            ))
        )
    ),
-5)</f>
        <v>NA</v>
      </c>
      <c r="CL22" s="383" t="str">
        <f>IFERROR(
    IF(M22="---", "NA",
        IF(AD22="---", "NA",IF(N22="---","NA",
            IF(BO22 &gt; BP22,
                IF(MIN(BZ22, BO22) = CA22, 0.1,
                    IF(MIN(BZ22, BO22) &lt; CA22, 1.1)
                ),
                IF(MIN(BZ22, BO22) = CA22, 0,
                    IF(MIN(BZ22, BO22) &lt; CA22, 1)
                )
            ))
        )
    ),
-5)</f>
        <v>NA</v>
      </c>
      <c r="CM22" s="383" t="str">
        <f>IFERROR(
    IF(N22="---", "NA",
        IF(AE22="---", "NA",IF(O22="---","NA",
            IF(BP22 &gt; BQ22,
                IF(MIN(CA22, BP22) = CB22, 0.1,
                    IF(MIN(CA22, BP22) &lt; CB22, 1.1)
                ),
                IF(MIN(CA22, BP22) = CB22, 0,
                    IF(MIN(CA22, BP22) &lt; CB22, 1)
                )
            ))
        )
    ),
-5)</f>
        <v>NA</v>
      </c>
      <c r="CN22" s="383" t="str">
        <f>IFERROR(
    IF(O22="---", "NA",
        IF(AF22="---", "NA",IF(P22="---","NA",
            IF(BQ22 &gt; BR22,
                IF(MIN(CB22, BQ22) = CC22, 0.1,
                    IF(MIN(CB22, BQ22) &lt; CC22, 1.1)
                ),
                IF(MIN(CB22, BQ22) = CC22, 0,
                    IF(MIN(CB22, BQ22) &lt; CC22, 1)
                )
            ))
        )
    ),
-5)</f>
        <v>NA</v>
      </c>
      <c r="CO22" s="383" t="str">
        <f>IFERROR(
    IF(P22="---", "NA",
        IF(AG22="---", "NA",IF(Q22="---","NA",
            IF(BR22 &gt; BS22,
                IF(MIN(CC22, BR22) = CD22, 0.1,
                    IF(MIN(CC22, BR22) &lt; CD22, 1.1)
                ),
                IF(MIN(CC22, BR22) = CD22, 0,
                    IF(MIN(CC22, BR22) &lt; CD22, 1)
                )
            ))
        )
    ),
-5)</f>
        <v>NA</v>
      </c>
      <c r="CP22" s="383" t="str">
        <f>IFERROR(
    IF(Q22="---", "NA",
        IF(AH22="---", "NA",IF(R22="---","NA",
            IF(BS22 &gt; BT22,
                IF(MIN(CD22, BS22) = CE22, 0.1,
                    IF(MIN(CD22, BS22) &lt; CE22, 1.1)
                ),
                IF(MIN(CD22, BS22) = CE22, 0,
                    IF(MIN(CD22, BS22) &lt; CE22, 1)
                )
            ))
        )
    ),
-5)</f>
        <v>NA</v>
      </c>
      <c r="CQ22" s="222" t="s">
        <v>135</v>
      </c>
      <c r="CR22" s="383" t="str">
        <f>IF(AND(OR(CG22=1, CG22=1.1),BK22&gt;=BV22),"Achieved",IF(AND(OR(CG22=1, CG22=1.1),BK22&lt;BV22),"Not Achieved","NA"))</f>
        <v>NA</v>
      </c>
      <c r="CS22" s="383" t="str">
        <f>IF(AND(OR(CH22=1, CH22=1.1),BL22&gt;=BW22),"Achieved",IF(AND(OR(CH22=1, CH22=1.1),BL22&lt;BW22),"Not Achieved","NA"))</f>
        <v>NA</v>
      </c>
      <c r="CT22" s="383" t="str">
        <f>IF(AND(OR(CI22=1, CI22=1.1),BM22&gt;=BX22),"Achieved",IF(AND(OR(CI22=1, CI22=1.1),BM22&lt;BX22),"Not Achieved","NA"))</f>
        <v>NA</v>
      </c>
      <c r="CU22" s="383" t="str">
        <f>IF(AND(OR(CJ22=1, CJ22=1.1),BN22&gt;=BY22),"Achieved",IF(AND(OR(CJ22=1, CJ22=1.1),BN22&lt;BY22),"Not Achieved","NA"))</f>
        <v>NA</v>
      </c>
      <c r="CV22" s="383" t="str">
        <f>IF(AND(OR(CK22=1, CK22=1.1),BO22&gt;=BZ22),"Achieved",IF(AND(OR(CK22=1, CK22=1.1),BO22&lt;BZ22),"Not Achieved","NA"))</f>
        <v>NA</v>
      </c>
      <c r="CW22" s="383" t="str">
        <f>IF(AND(OR(CL22=1, CL22=1.1),BP22&gt;=CA22),"Achieved",IF(AND(OR(CL22=1, CL22=1.1),BP22&lt;CA22),"Not Achieved","NA"))</f>
        <v>NA</v>
      </c>
      <c r="CX22" s="383" t="str">
        <f>IF(AND(OR(CM22=1, CM22=1.1),BQ22&gt;=CB22),"Achieved",IF(AND(OR(CM22=1, CM22=1.1),BQ22&lt;CB22),"Not Achieved","NA"))</f>
        <v>NA</v>
      </c>
      <c r="CY22" s="383" t="str">
        <f>IF(AND(OR(CN22=1, CN22=1.1),BR22&gt;=CC22),"Achieved",IF(AND(OR(CN22=1, CN22=1.1),BR22&lt;CC22),"Not Achieved","NA"))</f>
        <v>NA</v>
      </c>
      <c r="CZ22" s="383" t="str">
        <f>IF(AND(OR(CO22=1, CO22=1.1),BS22&gt;=CD22),"Achieved",IF(AND(OR(CO22=1, CO22=1.1),BS22&lt;CD22),"Not Achieved","NA"))</f>
        <v>NA</v>
      </c>
      <c r="DA22" s="383" t="str">
        <f>IF(AND(OR(CP22=1, CP22=1.1),BT22&gt;=CE22),"Achieved",IF(AND(OR(CP22=1, CP22=1.1),BT22&lt;CE22),"Not Achieved","NA"))</f>
        <v>NA</v>
      </c>
      <c r="DI22" s="433"/>
      <c r="DJ22" s="433"/>
      <c r="DK22" s="433"/>
      <c r="DL22" s="433"/>
      <c r="DM22" s="433"/>
      <c r="DN22" s="433"/>
      <c r="DO22" s="433"/>
      <c r="DP22" s="433"/>
      <c r="DQ22" s="433"/>
      <c r="DR22" s="433"/>
      <c r="DS22" s="433"/>
      <c r="DT22" s="433"/>
      <c r="DU22" s="433"/>
      <c r="DV22" s="433"/>
      <c r="DW22" s="433"/>
    </row>
    <row r="23" spans="2:127" s="385" customFormat="1" ht="13.75" customHeight="1" thickBot="1" x14ac:dyDescent="0.4">
      <c r="B23" s="373"/>
      <c r="C23" s="370"/>
      <c r="D23" s="371"/>
      <c r="E23" s="432" t="s">
        <v>136</v>
      </c>
      <c r="F23" s="425"/>
      <c r="G23" s="426"/>
      <c r="H23" s="192" t="s">
        <v>94</v>
      </c>
      <c r="I23" s="192" t="s">
        <v>94</v>
      </c>
      <c r="J23" s="192" t="s">
        <v>94</v>
      </c>
      <c r="K23" s="192" t="s">
        <v>94</v>
      </c>
      <c r="L23" s="192" t="s">
        <v>94</v>
      </c>
      <c r="M23" s="192" t="s">
        <v>94</v>
      </c>
      <c r="N23" s="192" t="s">
        <v>94</v>
      </c>
      <c r="O23" s="192" t="s">
        <v>94</v>
      </c>
      <c r="P23" s="192" t="s">
        <v>94</v>
      </c>
      <c r="Q23" s="192" t="s">
        <v>94</v>
      </c>
      <c r="R23" s="379" t="s">
        <v>94</v>
      </c>
      <c r="S23" s="384"/>
      <c r="T23" s="384"/>
      <c r="U23" s="384"/>
      <c r="V23" s="384"/>
      <c r="W23" s="384"/>
      <c r="X23" s="384"/>
      <c r="Y23" s="192" t="s">
        <v>94</v>
      </c>
      <c r="Z23" s="192" t="s">
        <v>94</v>
      </c>
      <c r="AA23" s="192" t="s">
        <v>94</v>
      </c>
      <c r="AB23" s="192" t="s">
        <v>94</v>
      </c>
      <c r="AC23" s="192" t="s">
        <v>94</v>
      </c>
      <c r="AD23" s="192" t="s">
        <v>94</v>
      </c>
      <c r="AE23" s="192" t="s">
        <v>94</v>
      </c>
      <c r="AF23" s="192" t="s">
        <v>94</v>
      </c>
      <c r="AG23" s="192" t="s">
        <v>94</v>
      </c>
      <c r="AH23" s="379" t="s">
        <v>94</v>
      </c>
      <c r="AK23" s="427" t="str">
        <f>IFERROR(IF(I23="---","",IF(Y23="---","No Target Set",IF(BV23=BK23,"On Target",IF(BV23&gt;BK23,"Behind",IF(BV23&lt;BK23,"On Target"))))),"")</f>
        <v/>
      </c>
      <c r="AL23" s="427" t="str">
        <f>IFERROR(IF(J23="---","",IF(Z23="---","No Target Set",IF(BW23=BL23,"On Target",IF(BW23&gt;BL23,"Behind",IF(BW23&lt;BL23,"On Target"))))),"")</f>
        <v/>
      </c>
      <c r="AM23" s="427" t="str">
        <f>IFERROR(IF(K23="---","",IF(AA23="---","No Target Set",IF(BX23=BM23,"On Target",IF(BX23&gt;BM23,"Behind",IF(BX23&lt;BM23,"On Target"))))),"")</f>
        <v/>
      </c>
      <c r="AN23" s="427" t="str">
        <f>IFERROR(IF(L23="---","",IF(AB23="---","No Target Set",IF(BY23=BN23,"On Target",IF(BY23&gt;BN23,"Behind",IF(BY23&lt;BN23,"On Target"))))),"")</f>
        <v/>
      </c>
      <c r="AO23" s="427" t="str">
        <f>IFERROR(IF(M23="---","",IF(AC23="---","No Target Set",IF(BZ23=BO23,"On Target",IF(BZ23&gt;BO23,"Behind",IF(BZ23&lt;BO23,"On Target"))))),"")</f>
        <v/>
      </c>
      <c r="AP23" s="427" t="str">
        <f>IFERROR(IF(N23="---","",IF(AD23="---","No Target Set",IF(CA23=BP23,"On Target",IF(CA23&gt;BP23,"Behind",IF(CA23&lt;BP23,"On Target"))))),"")</f>
        <v/>
      </c>
      <c r="AQ23" s="427" t="str">
        <f>IFERROR(IF(O23="---","",IF(AE23="---","No Target Set",IF(CB23=BQ23,"On Target",IF(CB23&gt;BQ23,"Behind",IF(CB23&lt;BQ23,"On Target"))))),"")</f>
        <v/>
      </c>
      <c r="AR23" s="427" t="str">
        <f>IFERROR(IF(P23="---","",IF(AF23="---","No Target Set",IF(CC23=BR23,"On Target",IF(CC23&gt;BR23,"Behind",IF(CC23&lt;BR23,"On Target"))))),"")</f>
        <v/>
      </c>
      <c r="AS23" s="427" t="str">
        <f>IFERROR(IF(Q23="---","",IF(AG23="---","No Target Set",IF(CD23=BS23,"On Target",IF(CD23&gt;BS23,"Behind",IF(CD23&lt;BS23,"On Target"))))),"")</f>
        <v/>
      </c>
      <c r="AT23" s="427" t="str">
        <f>IFERROR(IF(R23="---","",IF(AH23="---","No Target Set",IF(CE23=BT23,"On Target",IF(CE23&gt;BT23,"Behind",IF(CE23&lt;BT23,"On Target"))))),"")</f>
        <v/>
      </c>
      <c r="AU23" s="384"/>
      <c r="AV23" s="428"/>
      <c r="AW23" s="222" t="s">
        <v>137</v>
      </c>
      <c r="AX23" s="383" t="str">
        <f>_xlfn.IFNA(LOOKUP(2,1/(H23:R23&lt;&gt;"---"),H23:R23),"---")</f>
        <v>---</v>
      </c>
      <c r="AY23" s="383" t="e">
        <f>VALUE(IF(AX23="---","",VLOOKUP(AX23,List16782[],2,FALSE)))</f>
        <v>#VALUE!</v>
      </c>
      <c r="AZ23" s="383" t="str">
        <f>_xlfn.IFNA(LOOKUP(2,1/(H23:Q23&lt;&gt;"---"),X23:AF23),"---")</f>
        <v>---</v>
      </c>
      <c r="BA23" s="383" t="e">
        <f>VALUE(IF(AZ23="---","",VLOOKUP(AZ23,List16782[],2,FALSE)))</f>
        <v>#VALUE!</v>
      </c>
      <c r="BB23" s="383" t="str">
        <f>_xlfn.IFNA(LOOKUP(2,1/(AK23:AT23&lt;&gt;""),AK23:AT23),"---")</f>
        <v>---</v>
      </c>
      <c r="BC23" s="383" t="str">
        <f>_xlfn.IFNA(LOOKUP(2,1/(H23:R23&lt;&gt;"---"),H$2:R$2),"---")</f>
        <v>---</v>
      </c>
      <c r="BD23" s="384"/>
      <c r="BE23" s="384"/>
      <c r="BF23" s="384"/>
      <c r="BG23" s="384"/>
      <c r="BH23" s="384"/>
      <c r="BI23" s="222" t="s">
        <v>137</v>
      </c>
      <c r="BJ23" s="383" t="str">
        <f>IF(H23="---","",IF(H23="","",(VLOOKUP(H23,List16782[],2,FALSE))))</f>
        <v/>
      </c>
      <c r="BK23" s="383" t="str">
        <f>IF(I23="---","",IF(I23="","",(VLOOKUP(I23,List16782[],2,FALSE))))</f>
        <v/>
      </c>
      <c r="BL23" s="383" t="str">
        <f>IF(J23="---","",IF(J23="","",(VLOOKUP(J23,List16782[],2,FALSE))))</f>
        <v/>
      </c>
      <c r="BM23" s="383" t="str">
        <f>IF(K23="---","",IF(K23="","",(VLOOKUP(K23,List16782[],2,FALSE))))</f>
        <v/>
      </c>
      <c r="BN23" s="383" t="str">
        <f>IF(L23="---","",IF(L23="","",(VLOOKUP(L23,List16782[],2,FALSE))))</f>
        <v/>
      </c>
      <c r="BO23" s="383" t="str">
        <f>IF(M23="---","",IF(M23="","",(VLOOKUP(M23,List16782[],2,FALSE))))</f>
        <v/>
      </c>
      <c r="BP23" s="383" t="str">
        <f>IF(N23="---","",IF(N23="","",(VLOOKUP(N23,List16782[],2,FALSE))))</f>
        <v/>
      </c>
      <c r="BQ23" s="383" t="str">
        <f>IF(O23="---","",IF(O23="","",(VLOOKUP(O23,List16782[],2,FALSE))))</f>
        <v/>
      </c>
      <c r="BR23" s="383" t="str">
        <f>IF(P23="---","",IF(P23="","",(VLOOKUP(P23,List16782[],2,FALSE))))</f>
        <v/>
      </c>
      <c r="BS23" s="383" t="str">
        <f>IF(Q23="---","",IF(Q23="","",(VLOOKUP(Q23,List16782[],2,FALSE))))</f>
        <v/>
      </c>
      <c r="BT23" s="383" t="str">
        <f>IF(R23="---","",IF(R23="","",(VLOOKUP(R23,List16782[],2,FALSE))))</f>
        <v/>
      </c>
      <c r="BU23" s="222" t="s">
        <v>137</v>
      </c>
      <c r="BV23" s="383" t="str">
        <f>IF(Y23="---","",IF(Y23="","",VLOOKUP(Y23,List16782[],2,FALSE)))</f>
        <v/>
      </c>
      <c r="BW23" s="383" t="str">
        <f>IF(Z23="---","",IF(Z23="","",VLOOKUP(Z23,List16782[],2,FALSE)))</f>
        <v/>
      </c>
      <c r="BX23" s="383" t="str">
        <f>IF(AA23="---","",IF(AA23="","",VLOOKUP(AA23,List16782[],2,FALSE)))</f>
        <v/>
      </c>
      <c r="BY23" s="383" t="str">
        <f>IF(AB23="---","",IF(AB23="","",VLOOKUP(AB23,List16782[],2,FALSE)))</f>
        <v/>
      </c>
      <c r="BZ23" s="383" t="str">
        <f>IF(AC23="---","",IF(AC23="","",VLOOKUP(AC23,List16782[],2,FALSE)))</f>
        <v/>
      </c>
      <c r="CA23" s="383" t="str">
        <f>IF(AD23="---","",IF(AD23="","",VLOOKUP(AD23,List16782[],2,FALSE)))</f>
        <v/>
      </c>
      <c r="CB23" s="383" t="str">
        <f>IF(AE23="---","",IF(AE23="","",VLOOKUP(AE23,List16782[],2,FALSE)))</f>
        <v/>
      </c>
      <c r="CC23" s="383" t="str">
        <f>IF(AF23="---","",IF(AF23="","",VLOOKUP(AF23,List16782[],2,FALSE)))</f>
        <v/>
      </c>
      <c r="CD23" s="383" t="str">
        <f>IF(AG23="---","",IF(AG23="","",VLOOKUP(AG23,List16782[],2,FALSE)))</f>
        <v/>
      </c>
      <c r="CE23" s="383" t="str">
        <f>IF(AH23="---","",IF(AH23="","",VLOOKUP(AH23,List16782[],2,FALSE)))</f>
        <v/>
      </c>
      <c r="CF23" s="222" t="s">
        <v>137</v>
      </c>
      <c r="CG23" s="383" t="str">
        <f>IFERROR(
    IF(H23="---", "NA",
        IF(Y23="---", "NA",
            IF(BJ23 &gt; BK23,
                IF(BV23 &gt; BJ23, 1.1, 0.1),
                IF(BV23 &gt; BJ23, 1, 0)
            )
        )
    ),
    -1
)</f>
        <v>NA</v>
      </c>
      <c r="CH23" s="383" t="str">
        <f>IFERROR(
    IF(I23="---", "NA",
        IF(Z23="---", "NA",IF(J23="---","NA",
            IF(BK23 &gt; BL23,
                IF(MIN(BV23, BK23) = BW23, 0.1,
                    IF(MIN(BV23, BK23) &lt; BW23, 1.1)
                ),
                IF(MIN(BV23, BK23) = BW23, 0,
                    IF(MIN(BV23, BK23) &lt; BW23, 1)
                )
            ))
        )
    ),
-5)</f>
        <v>NA</v>
      </c>
      <c r="CI23" s="383" t="str">
        <f>IFERROR(
    IF(J23="---", "NA",
        IF(AA23="---", "NA",IF(K23="---","NA",
            IF(BL23 &gt; BM23,
                IF(MIN(BW23, BL23) = BX23, 0.1,
                    IF(MIN(BW23, BL23) &lt; BX23, 1.1)
                ),
                IF(MIN(BW23, BL23) = BX23, 0,
                    IF(MIN(BW23, BL23) &lt; BX23, 1)
                )
            ))
        )
    ),
-5)</f>
        <v>NA</v>
      </c>
      <c r="CJ23" s="383" t="str">
        <f>IFERROR(
    IF(K23="---", "NA",
        IF(AB23="---", "NA",IF(L23="---","NA",
            IF(BM23 &gt; BN23,
                IF(MIN(BX23, BM23) = BY23, 0.1,
                    IF(MIN(BX23, BM23) &lt; BY23, 1.1)
                ),
                IF(MIN(BX23, BM23) = BY23, 0,
                    IF(MIN(BX23, BM23) &lt; BY23, 1)
                )
            ))
        )
    ),
-5)</f>
        <v>NA</v>
      </c>
      <c r="CK23" s="383" t="str">
        <f>IFERROR(
    IF(L23="---", "NA",
        IF(AC23="---", "NA",IF(M23="---","NA",
            IF(BN23 &gt; BO23,
                IF(MIN(BY23, BN23) = BZ23, 0.1,
                    IF(MIN(BY23, BN23) &lt; BZ23, 1.1)
                ),
                IF(MIN(BY23, BN23) = BZ23, 0,
                    IF(MIN(BY23, BN23) &lt; BZ23, 1)
                )
            ))
        )
    ),
-5)</f>
        <v>NA</v>
      </c>
      <c r="CL23" s="383" t="str">
        <f>IFERROR(
    IF(M23="---", "NA",
        IF(AD23="---", "NA",IF(N23="---","NA",
            IF(BO23 &gt; BP23,
                IF(MIN(BZ23, BO23) = CA23, 0.1,
                    IF(MIN(BZ23, BO23) &lt; CA23, 1.1)
                ),
                IF(MIN(BZ23, BO23) = CA23, 0,
                    IF(MIN(BZ23, BO23) &lt; CA23, 1)
                )
            ))
        )
    ),
-5)</f>
        <v>NA</v>
      </c>
      <c r="CM23" s="383" t="str">
        <f>IFERROR(
    IF(N23="---", "NA",
        IF(AE23="---", "NA",IF(O23="---","NA",
            IF(BP23 &gt; BQ23,
                IF(MIN(CA23, BP23) = CB23, 0.1,
                    IF(MIN(CA23, BP23) &lt; CB23, 1.1)
                ),
                IF(MIN(CA23, BP23) = CB23, 0,
                    IF(MIN(CA23, BP23) &lt; CB23, 1)
                )
            ))
        )
    ),
-5)</f>
        <v>NA</v>
      </c>
      <c r="CN23" s="383" t="str">
        <f>IFERROR(
    IF(O23="---", "NA",
        IF(AF23="---", "NA",IF(P23="---","NA",
            IF(BQ23 &gt; BR23,
                IF(MIN(CB23, BQ23) = CC23, 0.1,
                    IF(MIN(CB23, BQ23) &lt; CC23, 1.1)
                ),
                IF(MIN(CB23, BQ23) = CC23, 0,
                    IF(MIN(CB23, BQ23) &lt; CC23, 1)
                )
            ))
        )
    ),
-5)</f>
        <v>NA</v>
      </c>
      <c r="CO23" s="383" t="str">
        <f>IFERROR(
    IF(P23="---", "NA",
        IF(AG23="---", "NA",IF(Q23="---","NA",
            IF(BR23 &gt; BS23,
                IF(MIN(CC23, BR23) = CD23, 0.1,
                    IF(MIN(CC23, BR23) &lt; CD23, 1.1)
                ),
                IF(MIN(CC23, BR23) = CD23, 0,
                    IF(MIN(CC23, BR23) &lt; CD23, 1)
                )
            ))
        )
    ),
-5)</f>
        <v>NA</v>
      </c>
      <c r="CP23" s="383" t="str">
        <f>IFERROR(
    IF(Q23="---", "NA",
        IF(AH23="---", "NA",IF(R23="---","NA",
            IF(BS23 &gt; BT23,
                IF(MIN(CD23, BS23) = CE23, 0.1,
                    IF(MIN(CD23, BS23) &lt; CE23, 1.1)
                ),
                IF(MIN(CD23, BS23) = CE23, 0,
                    IF(MIN(CD23, BS23) &lt; CE23, 1)
                )
            ))
        )
    ),
-5)</f>
        <v>NA</v>
      </c>
      <c r="CQ23" s="222" t="s">
        <v>137</v>
      </c>
      <c r="CR23" s="383" t="str">
        <f>IF(AND(OR(CG23=1, CG23=1.1),BK23&gt;=BV23),"Achieved",IF(AND(OR(CG23=1, CG23=1.1),BK23&lt;BV23),"Not Achieved","NA"))</f>
        <v>NA</v>
      </c>
      <c r="CS23" s="383" t="str">
        <f>IF(AND(OR(CH23=1, CH23=1.1),BL23&gt;=BW23),"Achieved",IF(AND(OR(CH23=1, CH23=1.1),BL23&lt;BW23),"Not Achieved","NA"))</f>
        <v>NA</v>
      </c>
      <c r="CT23" s="383" t="str">
        <f>IF(AND(OR(CI23=1, CI23=1.1),BM23&gt;=BX23),"Achieved",IF(AND(OR(CI23=1, CI23=1.1),BM23&lt;BX23),"Not Achieved","NA"))</f>
        <v>NA</v>
      </c>
      <c r="CU23" s="383" t="str">
        <f>IF(AND(OR(CJ23=1, CJ23=1.1),BN23&gt;=BY23),"Achieved",IF(AND(OR(CJ23=1, CJ23=1.1),BN23&lt;BY23),"Not Achieved","NA"))</f>
        <v>NA</v>
      </c>
      <c r="CV23" s="383" t="str">
        <f>IF(AND(OR(CK23=1, CK23=1.1),BO23&gt;=BZ23),"Achieved",IF(AND(OR(CK23=1, CK23=1.1),BO23&lt;BZ23),"Not Achieved","NA"))</f>
        <v>NA</v>
      </c>
      <c r="CW23" s="383" t="str">
        <f>IF(AND(OR(CL23=1, CL23=1.1),BP23&gt;=CA23),"Achieved",IF(AND(OR(CL23=1, CL23=1.1),BP23&lt;CA23),"Not Achieved","NA"))</f>
        <v>NA</v>
      </c>
      <c r="CX23" s="383" t="str">
        <f>IF(AND(OR(CM23=1, CM23=1.1),BQ23&gt;=CB23),"Achieved",IF(AND(OR(CM23=1, CM23=1.1),BQ23&lt;CB23),"Not Achieved","NA"))</f>
        <v>NA</v>
      </c>
      <c r="CY23" s="383" t="str">
        <f>IF(AND(OR(CN23=1, CN23=1.1),BR23&gt;=CC23),"Achieved",IF(AND(OR(CN23=1, CN23=1.1),BR23&lt;CC23),"Not Achieved","NA"))</f>
        <v>NA</v>
      </c>
      <c r="CZ23" s="383" t="str">
        <f>IF(AND(OR(CO23=1, CO23=1.1),BS23&gt;=CD23),"Achieved",IF(AND(OR(CO23=1, CO23=1.1),BS23&lt;CD23),"Not Achieved","NA"))</f>
        <v>NA</v>
      </c>
      <c r="DA23" s="383" t="str">
        <f>IF(AND(OR(CP23=1, CP23=1.1),BT23&gt;=CE23),"Achieved",IF(AND(OR(CP23=1, CP23=1.1),BT23&lt;CE23),"Not Achieved","NA"))</f>
        <v>NA</v>
      </c>
      <c r="DI23" s="433"/>
      <c r="DJ23" s="433"/>
      <c r="DK23" s="433"/>
      <c r="DL23" s="433"/>
      <c r="DM23" s="433"/>
      <c r="DN23" s="433"/>
      <c r="DO23" s="433"/>
      <c r="DP23" s="433"/>
      <c r="DQ23" s="433"/>
      <c r="DR23" s="433"/>
      <c r="DS23" s="433"/>
      <c r="DT23" s="433"/>
      <c r="DU23" s="433"/>
      <c r="DV23" s="433"/>
      <c r="DW23" s="433"/>
    </row>
    <row r="24" spans="2:127" s="385" customFormat="1" ht="13.75" customHeight="1" thickBot="1" x14ac:dyDescent="0.4">
      <c r="B24" s="373"/>
      <c r="C24" s="366" t="s">
        <v>138</v>
      </c>
      <c r="D24" s="367"/>
      <c r="E24" s="432" t="s">
        <v>139</v>
      </c>
      <c r="F24" s="425"/>
      <c r="G24" s="426"/>
      <c r="H24" s="192" t="s">
        <v>94</v>
      </c>
      <c r="I24" s="192" t="s">
        <v>94</v>
      </c>
      <c r="J24" s="192" t="s">
        <v>94</v>
      </c>
      <c r="K24" s="192" t="s">
        <v>94</v>
      </c>
      <c r="L24" s="192" t="s">
        <v>94</v>
      </c>
      <c r="M24" s="192" t="s">
        <v>94</v>
      </c>
      <c r="N24" s="192" t="s">
        <v>94</v>
      </c>
      <c r="O24" s="192" t="s">
        <v>94</v>
      </c>
      <c r="P24" s="192" t="s">
        <v>94</v>
      </c>
      <c r="Q24" s="192" t="s">
        <v>94</v>
      </c>
      <c r="R24" s="379" t="s">
        <v>94</v>
      </c>
      <c r="S24" s="384"/>
      <c r="T24" s="384"/>
      <c r="U24" s="384"/>
      <c r="V24" s="384"/>
      <c r="W24" s="384"/>
      <c r="X24" s="384"/>
      <c r="Y24" s="192" t="s">
        <v>94</v>
      </c>
      <c r="Z24" s="192" t="s">
        <v>94</v>
      </c>
      <c r="AA24" s="192" t="s">
        <v>94</v>
      </c>
      <c r="AB24" s="192" t="s">
        <v>94</v>
      </c>
      <c r="AC24" s="192" t="s">
        <v>94</v>
      </c>
      <c r="AD24" s="192" t="s">
        <v>94</v>
      </c>
      <c r="AE24" s="192" t="s">
        <v>94</v>
      </c>
      <c r="AF24" s="192" t="s">
        <v>94</v>
      </c>
      <c r="AG24" s="192" t="s">
        <v>94</v>
      </c>
      <c r="AH24" s="379" t="s">
        <v>94</v>
      </c>
      <c r="AK24" s="427" t="str">
        <f>IFERROR(IF(I24="---","",IF(Y24="---","No Target Set",IF(BV24=BK24,"On Target",IF(BV24&gt;BK24,"Behind",IF(BV24&lt;BK24,"On Target"))))),"")</f>
        <v/>
      </c>
      <c r="AL24" s="427" t="str">
        <f>IFERROR(IF(J24="---","",IF(Z24="---","No Target Set",IF(BW24=BL24,"On Target",IF(BW24&gt;BL24,"Behind",IF(BW24&lt;BL24,"On Target"))))),"")</f>
        <v/>
      </c>
      <c r="AM24" s="427" t="str">
        <f>IFERROR(IF(K24="---","",IF(AA24="---","No Target Set",IF(BX24=BM24,"On Target",IF(BX24&gt;BM24,"Behind",IF(BX24&lt;BM24,"On Target"))))),"")</f>
        <v/>
      </c>
      <c r="AN24" s="427" t="str">
        <f>IFERROR(IF(L24="---","",IF(AB24="---","No Target Set",IF(BY24=BN24,"On Target",IF(BY24&gt;BN24,"Behind",IF(BY24&lt;BN24,"On Target"))))),"")</f>
        <v/>
      </c>
      <c r="AO24" s="427" t="str">
        <f>IFERROR(IF(M24="---","",IF(AC24="---","No Target Set",IF(BZ24=BO24,"On Target",IF(BZ24&gt;BO24,"Behind",IF(BZ24&lt;BO24,"On Target"))))),"")</f>
        <v/>
      </c>
      <c r="AP24" s="427" t="str">
        <f>IFERROR(IF(N24="---","",IF(AD24="---","No Target Set",IF(CA24=BP24,"On Target",IF(CA24&gt;BP24,"Behind",IF(CA24&lt;BP24,"On Target"))))),"")</f>
        <v/>
      </c>
      <c r="AQ24" s="427" t="str">
        <f>IFERROR(IF(O24="---","",IF(AE24="---","No Target Set",IF(CB24=BQ24,"On Target",IF(CB24&gt;BQ24,"Behind",IF(CB24&lt;BQ24,"On Target"))))),"")</f>
        <v/>
      </c>
      <c r="AR24" s="427" t="str">
        <f>IFERROR(IF(P24="---","",IF(AF24="---","No Target Set",IF(CC24=BR24,"On Target",IF(CC24&gt;BR24,"Behind",IF(CC24&lt;BR24,"On Target"))))),"")</f>
        <v/>
      </c>
      <c r="AS24" s="427" t="str">
        <f>IFERROR(IF(Q24="---","",IF(AG24="---","No Target Set",IF(CD24=BS24,"On Target",IF(CD24&gt;BS24,"Behind",IF(CD24&lt;BS24,"On Target"))))),"")</f>
        <v/>
      </c>
      <c r="AT24" s="427" t="str">
        <f>IFERROR(IF(R24="---","",IF(AH24="---","No Target Set",IF(CE24=BT24,"On Target",IF(CE24&gt;BT24,"Behind",IF(CE24&lt;BT24,"On Target"))))),"")</f>
        <v/>
      </c>
      <c r="AU24" s="384"/>
      <c r="AV24" s="428"/>
      <c r="AW24" s="222" t="s">
        <v>140</v>
      </c>
      <c r="AX24" s="383" t="str">
        <f>_xlfn.IFNA(LOOKUP(2,1/(H24:R24&lt;&gt;"---"),H24:R24),"---")</f>
        <v>---</v>
      </c>
      <c r="AY24" s="383" t="e">
        <f>VALUE(IF(AX24="---","",VLOOKUP(AX24,List16782[],2,FALSE)))</f>
        <v>#VALUE!</v>
      </c>
      <c r="AZ24" s="383" t="str">
        <f>_xlfn.IFNA(LOOKUP(2,1/(H24:Q24&lt;&gt;"---"),X24:AF24),"---")</f>
        <v>---</v>
      </c>
      <c r="BA24" s="383" t="e">
        <f>VALUE(IF(AZ24="---","",VLOOKUP(AZ24,List16782[],2,FALSE)))</f>
        <v>#VALUE!</v>
      </c>
      <c r="BB24" s="383" t="str">
        <f>_xlfn.IFNA(LOOKUP(2,1/(AK24:AT24&lt;&gt;""),AK24:AT24),"---")</f>
        <v>---</v>
      </c>
      <c r="BC24" s="383" t="str">
        <f>_xlfn.IFNA(LOOKUP(2,1/(H24:R24&lt;&gt;"---"),H$2:R$2),"---")</f>
        <v>---</v>
      </c>
      <c r="BD24" s="384"/>
      <c r="BE24" s="384"/>
      <c r="BF24" s="384"/>
      <c r="BG24" s="384"/>
      <c r="BH24" s="384"/>
      <c r="BI24" s="222" t="s">
        <v>140</v>
      </c>
      <c r="BJ24" s="383" t="str">
        <f>IF(H24="---","",IF(H24="","",(VLOOKUP(H24,List16782[],2,FALSE))))</f>
        <v/>
      </c>
      <c r="BK24" s="383" t="str">
        <f>IF(I24="---","",IF(I24="","",(VLOOKUP(I24,List16782[],2,FALSE))))</f>
        <v/>
      </c>
      <c r="BL24" s="383" t="str">
        <f>IF(J24="---","",IF(J24="","",(VLOOKUP(J24,List16782[],2,FALSE))))</f>
        <v/>
      </c>
      <c r="BM24" s="383" t="str">
        <f>IF(K24="---","",IF(K24="","",(VLOOKUP(K24,List16782[],2,FALSE))))</f>
        <v/>
      </c>
      <c r="BN24" s="383" t="str">
        <f>IF(L24="---","",IF(L24="","",(VLOOKUP(L24,List16782[],2,FALSE))))</f>
        <v/>
      </c>
      <c r="BO24" s="383" t="str">
        <f>IF(M24="---","",IF(M24="","",(VLOOKUP(M24,List16782[],2,FALSE))))</f>
        <v/>
      </c>
      <c r="BP24" s="383" t="str">
        <f>IF(N24="---","",IF(N24="","",(VLOOKUP(N24,List16782[],2,FALSE))))</f>
        <v/>
      </c>
      <c r="BQ24" s="383" t="str">
        <f>IF(O24="---","",IF(O24="","",(VLOOKUP(O24,List16782[],2,FALSE))))</f>
        <v/>
      </c>
      <c r="BR24" s="383" t="str">
        <f>IF(P24="---","",IF(P24="","",(VLOOKUP(P24,List16782[],2,FALSE))))</f>
        <v/>
      </c>
      <c r="BS24" s="383" t="str">
        <f>IF(Q24="---","",IF(Q24="","",(VLOOKUP(Q24,List16782[],2,FALSE))))</f>
        <v/>
      </c>
      <c r="BT24" s="383" t="str">
        <f>IF(R24="---","",IF(R24="","",(VLOOKUP(R24,List16782[],2,FALSE))))</f>
        <v/>
      </c>
      <c r="BU24" s="222" t="s">
        <v>140</v>
      </c>
      <c r="BV24" s="383" t="str">
        <f>IF(Y24="---","",IF(Y24="","",VLOOKUP(Y24,List16782[],2,FALSE)))</f>
        <v/>
      </c>
      <c r="BW24" s="383" t="str">
        <f>IF(Z24="---","",IF(Z24="","",VLOOKUP(Z24,List16782[],2,FALSE)))</f>
        <v/>
      </c>
      <c r="BX24" s="383" t="str">
        <f>IF(AA24="---","",IF(AA24="","",VLOOKUP(AA24,List16782[],2,FALSE)))</f>
        <v/>
      </c>
      <c r="BY24" s="383" t="str">
        <f>IF(AB24="---","",IF(AB24="","",VLOOKUP(AB24,List16782[],2,FALSE)))</f>
        <v/>
      </c>
      <c r="BZ24" s="383" t="str">
        <f>IF(AC24="---","",IF(AC24="","",VLOOKUP(AC24,List16782[],2,FALSE)))</f>
        <v/>
      </c>
      <c r="CA24" s="383" t="str">
        <f>IF(AD24="---","",IF(AD24="","",VLOOKUP(AD24,List16782[],2,FALSE)))</f>
        <v/>
      </c>
      <c r="CB24" s="383" t="str">
        <f>IF(AE24="---","",IF(AE24="","",VLOOKUP(AE24,List16782[],2,FALSE)))</f>
        <v/>
      </c>
      <c r="CC24" s="383" t="str">
        <f>IF(AF24="---","",IF(AF24="","",VLOOKUP(AF24,List16782[],2,FALSE)))</f>
        <v/>
      </c>
      <c r="CD24" s="383" t="str">
        <f>IF(AG24="---","",IF(AG24="","",VLOOKUP(AG24,List16782[],2,FALSE)))</f>
        <v/>
      </c>
      <c r="CE24" s="383" t="str">
        <f>IF(AH24="---","",IF(AH24="","",VLOOKUP(AH24,List16782[],2,FALSE)))</f>
        <v/>
      </c>
      <c r="CF24" s="222" t="s">
        <v>140</v>
      </c>
      <c r="CG24" s="383" t="str">
        <f>IFERROR(
    IF(H24="---", "NA",
        IF(Y24="---", "NA",
            IF(BJ24 &gt; BK24,
                IF(BV24 &gt; BJ24, 1.1, 0.1),
                IF(BV24 &gt; BJ24, 1, 0)
            )
        )
    ),
    -1
)</f>
        <v>NA</v>
      </c>
      <c r="CH24" s="383" t="str">
        <f>IFERROR(
    IF(I24="---", "NA",
        IF(Z24="---", "NA",IF(J24="---","NA",
            IF(BK24 &gt; BL24,
                IF(MIN(BV24, BK24) = BW24, 0.1,
                    IF(MIN(BV24, BK24) &lt; BW24, 1.1)
                ),
                IF(MIN(BV24, BK24) = BW24, 0,
                    IF(MIN(BV24, BK24) &lt; BW24, 1)
                )
            ))
        )
    ),
-5)</f>
        <v>NA</v>
      </c>
      <c r="CI24" s="383" t="str">
        <f>IFERROR(
    IF(J24="---", "NA",
        IF(AA24="---", "NA",IF(K24="---","NA",
            IF(BL24 &gt; BM24,
                IF(MIN(BW24, BL24) = BX24, 0.1,
                    IF(MIN(BW24, BL24) &lt; BX24, 1.1)
                ),
                IF(MIN(BW24, BL24) = BX24, 0,
                    IF(MIN(BW24, BL24) &lt; BX24, 1)
                )
            ))
        )
    ),
-5)</f>
        <v>NA</v>
      </c>
      <c r="CJ24" s="383" t="str">
        <f>IFERROR(
    IF(K24="---", "NA",
        IF(AB24="---", "NA",IF(L24="---","NA",
            IF(BM24 &gt; BN24,
                IF(MIN(BX24, BM24) = BY24, 0.1,
                    IF(MIN(BX24, BM24) &lt; BY24, 1.1)
                ),
                IF(MIN(BX24, BM24) = BY24, 0,
                    IF(MIN(BX24, BM24) &lt; BY24, 1)
                )
            ))
        )
    ),
-5)</f>
        <v>NA</v>
      </c>
      <c r="CK24" s="383" t="str">
        <f>IFERROR(
    IF(L24="---", "NA",
        IF(AC24="---", "NA",IF(M24="---","NA",
            IF(BN24 &gt; BO24,
                IF(MIN(BY24, BN24) = BZ24, 0.1,
                    IF(MIN(BY24, BN24) &lt; BZ24, 1.1)
                ),
                IF(MIN(BY24, BN24) = BZ24, 0,
                    IF(MIN(BY24, BN24) &lt; BZ24, 1)
                )
            ))
        )
    ),
-5)</f>
        <v>NA</v>
      </c>
      <c r="CL24" s="383" t="str">
        <f>IFERROR(
    IF(M24="---", "NA",
        IF(AD24="---", "NA",IF(N24="---","NA",
            IF(BO24 &gt; BP24,
                IF(MIN(BZ24, BO24) = CA24, 0.1,
                    IF(MIN(BZ24, BO24) &lt; CA24, 1.1)
                ),
                IF(MIN(BZ24, BO24) = CA24, 0,
                    IF(MIN(BZ24, BO24) &lt; CA24, 1)
                )
            ))
        )
    ),
-5)</f>
        <v>NA</v>
      </c>
      <c r="CM24" s="383" t="str">
        <f>IFERROR(
    IF(N24="---", "NA",
        IF(AE24="---", "NA",IF(O24="---","NA",
            IF(BP24 &gt; BQ24,
                IF(MIN(CA24, BP24) = CB24, 0.1,
                    IF(MIN(CA24, BP24) &lt; CB24, 1.1)
                ),
                IF(MIN(CA24, BP24) = CB24, 0,
                    IF(MIN(CA24, BP24) &lt; CB24, 1)
                )
            ))
        )
    ),
-5)</f>
        <v>NA</v>
      </c>
      <c r="CN24" s="383" t="str">
        <f>IFERROR(
    IF(O24="---", "NA",
        IF(AF24="---", "NA",IF(P24="---","NA",
            IF(BQ24 &gt; BR24,
                IF(MIN(CB24, BQ24) = CC24, 0.1,
                    IF(MIN(CB24, BQ24) &lt; CC24, 1.1)
                ),
                IF(MIN(CB24, BQ24) = CC24, 0,
                    IF(MIN(CB24, BQ24) &lt; CC24, 1)
                )
            ))
        )
    ),
-5)</f>
        <v>NA</v>
      </c>
      <c r="CO24" s="383" t="str">
        <f>IFERROR(
    IF(P24="---", "NA",
        IF(AG24="---", "NA",IF(Q24="---","NA",
            IF(BR24 &gt; BS24,
                IF(MIN(CC24, BR24) = CD24, 0.1,
                    IF(MIN(CC24, BR24) &lt; CD24, 1.1)
                ),
                IF(MIN(CC24, BR24) = CD24, 0,
                    IF(MIN(CC24, BR24) &lt; CD24, 1)
                )
            ))
        )
    ),
-5)</f>
        <v>NA</v>
      </c>
      <c r="CP24" s="383" t="str">
        <f>IFERROR(
    IF(Q24="---", "NA",
        IF(AH24="---", "NA",IF(R24="---","NA",
            IF(BS24 &gt; BT24,
                IF(MIN(CD24, BS24) = CE24, 0.1,
                    IF(MIN(CD24, BS24) &lt; CE24, 1.1)
                ),
                IF(MIN(CD24, BS24) = CE24, 0,
                    IF(MIN(CD24, BS24) &lt; CE24, 1)
                )
            ))
        )
    ),
-5)</f>
        <v>NA</v>
      </c>
      <c r="CQ24" s="222" t="s">
        <v>140</v>
      </c>
      <c r="CR24" s="383" t="str">
        <f>IF(AND(OR(CG24=1, CG24=1.1),BK24&gt;=BV24),"Achieved",IF(AND(OR(CG24=1, CG24=1.1),BK24&lt;BV24),"Not Achieved","NA"))</f>
        <v>NA</v>
      </c>
      <c r="CS24" s="383" t="str">
        <f>IF(AND(OR(CH24=1, CH24=1.1),BL24&gt;=BW24),"Achieved",IF(AND(OR(CH24=1, CH24=1.1),BL24&lt;BW24),"Not Achieved","NA"))</f>
        <v>NA</v>
      </c>
      <c r="CT24" s="383" t="str">
        <f>IF(AND(OR(CI24=1, CI24=1.1),BM24&gt;=BX24),"Achieved",IF(AND(OR(CI24=1, CI24=1.1),BM24&lt;BX24),"Not Achieved","NA"))</f>
        <v>NA</v>
      </c>
      <c r="CU24" s="383" t="str">
        <f>IF(AND(OR(CJ24=1, CJ24=1.1),BN24&gt;=BY24),"Achieved",IF(AND(OR(CJ24=1, CJ24=1.1),BN24&lt;BY24),"Not Achieved","NA"))</f>
        <v>NA</v>
      </c>
      <c r="CV24" s="383" t="str">
        <f>IF(AND(OR(CK24=1, CK24=1.1),BO24&gt;=BZ24),"Achieved",IF(AND(OR(CK24=1, CK24=1.1),BO24&lt;BZ24),"Not Achieved","NA"))</f>
        <v>NA</v>
      </c>
      <c r="CW24" s="383" t="str">
        <f>IF(AND(OR(CL24=1, CL24=1.1),BP24&gt;=CA24),"Achieved",IF(AND(OR(CL24=1, CL24=1.1),BP24&lt;CA24),"Not Achieved","NA"))</f>
        <v>NA</v>
      </c>
      <c r="CX24" s="383" t="str">
        <f>IF(AND(OR(CM24=1, CM24=1.1),BQ24&gt;=CB24),"Achieved",IF(AND(OR(CM24=1, CM24=1.1),BQ24&lt;CB24),"Not Achieved","NA"))</f>
        <v>NA</v>
      </c>
      <c r="CY24" s="383" t="str">
        <f>IF(AND(OR(CN24=1, CN24=1.1),BR24&gt;=CC24),"Achieved",IF(AND(OR(CN24=1, CN24=1.1),BR24&lt;CC24),"Not Achieved","NA"))</f>
        <v>NA</v>
      </c>
      <c r="CZ24" s="383" t="str">
        <f>IF(AND(OR(CO24=1, CO24=1.1),BS24&gt;=CD24),"Achieved",IF(AND(OR(CO24=1, CO24=1.1),BS24&lt;CD24),"Not Achieved","NA"))</f>
        <v>NA</v>
      </c>
      <c r="DA24" s="383" t="str">
        <f>IF(AND(OR(CP24=1, CP24=1.1),BT24&gt;=CE24),"Achieved",IF(AND(OR(CP24=1, CP24=1.1),BT24&lt;CE24),"Not Achieved","NA"))</f>
        <v>NA</v>
      </c>
      <c r="DI24" s="433"/>
      <c r="DJ24" s="433"/>
      <c r="DK24" s="433"/>
      <c r="DL24" s="433"/>
      <c r="DM24" s="433"/>
      <c r="DN24" s="433"/>
      <c r="DO24" s="433"/>
      <c r="DP24" s="433"/>
      <c r="DQ24" s="433"/>
      <c r="DR24" s="433"/>
      <c r="DS24" s="433"/>
      <c r="DT24" s="433"/>
      <c r="DU24" s="433"/>
      <c r="DV24" s="433"/>
      <c r="DW24" s="433"/>
    </row>
    <row r="25" spans="2:127" s="385" customFormat="1" ht="13.75" customHeight="1" thickBot="1" x14ac:dyDescent="0.4">
      <c r="B25" s="373"/>
      <c r="C25" s="368"/>
      <c r="D25" s="369"/>
      <c r="E25" s="432" t="s">
        <v>141</v>
      </c>
      <c r="F25" s="425"/>
      <c r="G25" s="426"/>
      <c r="H25" s="192" t="s">
        <v>94</v>
      </c>
      <c r="I25" s="192" t="s">
        <v>94</v>
      </c>
      <c r="J25" s="192" t="s">
        <v>94</v>
      </c>
      <c r="K25" s="192" t="s">
        <v>94</v>
      </c>
      <c r="L25" s="192" t="s">
        <v>94</v>
      </c>
      <c r="M25" s="192" t="s">
        <v>94</v>
      </c>
      <c r="N25" s="192" t="s">
        <v>94</v>
      </c>
      <c r="O25" s="192" t="s">
        <v>94</v>
      </c>
      <c r="P25" s="192" t="s">
        <v>94</v>
      </c>
      <c r="Q25" s="192" t="s">
        <v>94</v>
      </c>
      <c r="R25" s="379" t="s">
        <v>94</v>
      </c>
      <c r="S25" s="384"/>
      <c r="T25" s="384"/>
      <c r="U25" s="384"/>
      <c r="V25" s="384"/>
      <c r="W25" s="384"/>
      <c r="X25" s="384"/>
      <c r="Y25" s="192" t="s">
        <v>94</v>
      </c>
      <c r="Z25" s="192" t="s">
        <v>94</v>
      </c>
      <c r="AA25" s="192" t="s">
        <v>94</v>
      </c>
      <c r="AB25" s="192" t="s">
        <v>94</v>
      </c>
      <c r="AC25" s="192" t="s">
        <v>94</v>
      </c>
      <c r="AD25" s="192" t="s">
        <v>94</v>
      </c>
      <c r="AE25" s="192" t="s">
        <v>94</v>
      </c>
      <c r="AF25" s="192" t="s">
        <v>94</v>
      </c>
      <c r="AG25" s="192" t="s">
        <v>94</v>
      </c>
      <c r="AH25" s="379" t="s">
        <v>94</v>
      </c>
      <c r="AK25" s="427" t="str">
        <f>IFERROR(IF(I25="---","",IF(Y25="---","No Target Set",IF(BV25=BK25,"On Target",IF(BV25&gt;BK25,"Behind",IF(BV25&lt;BK25,"On Target"))))),"")</f>
        <v/>
      </c>
      <c r="AL25" s="427" t="str">
        <f>IFERROR(IF(J25="---","",IF(Z25="---","No Target Set",IF(BW25=BL25,"On Target",IF(BW25&gt;BL25,"Behind",IF(BW25&lt;BL25,"On Target"))))),"")</f>
        <v/>
      </c>
      <c r="AM25" s="427" t="str">
        <f>IFERROR(IF(K25="---","",IF(AA25="---","No Target Set",IF(BX25=BM25,"On Target",IF(BX25&gt;BM25,"Behind",IF(BX25&lt;BM25,"On Target"))))),"")</f>
        <v/>
      </c>
      <c r="AN25" s="427" t="str">
        <f>IFERROR(IF(L25="---","",IF(AB25="---","No Target Set",IF(BY25=BN25,"On Target",IF(BY25&gt;BN25,"Behind",IF(BY25&lt;BN25,"On Target"))))),"")</f>
        <v/>
      </c>
      <c r="AO25" s="427" t="str">
        <f>IFERROR(IF(M25="---","",IF(AC25="---","No Target Set",IF(BZ25=BO25,"On Target",IF(BZ25&gt;BO25,"Behind",IF(BZ25&lt;BO25,"On Target"))))),"")</f>
        <v/>
      </c>
      <c r="AP25" s="427" t="str">
        <f>IFERROR(IF(N25="---","",IF(AD25="---","No Target Set",IF(CA25=BP25,"On Target",IF(CA25&gt;BP25,"Behind",IF(CA25&lt;BP25,"On Target"))))),"")</f>
        <v/>
      </c>
      <c r="AQ25" s="427" t="str">
        <f>IFERROR(IF(O25="---","",IF(AE25="---","No Target Set",IF(CB25=BQ25,"On Target",IF(CB25&gt;BQ25,"Behind",IF(CB25&lt;BQ25,"On Target"))))),"")</f>
        <v/>
      </c>
      <c r="AR25" s="427" t="str">
        <f>IFERROR(IF(P25="---","",IF(AF25="---","No Target Set",IF(CC25=BR25,"On Target",IF(CC25&gt;BR25,"Behind",IF(CC25&lt;BR25,"On Target"))))),"")</f>
        <v/>
      </c>
      <c r="AS25" s="427" t="str">
        <f>IFERROR(IF(Q25="---","",IF(AG25="---","No Target Set",IF(CD25=BS25,"On Target",IF(CD25&gt;BS25,"Behind",IF(CD25&lt;BS25,"On Target"))))),"")</f>
        <v/>
      </c>
      <c r="AT25" s="427" t="str">
        <f>IFERROR(IF(R25="---","",IF(AH25="---","No Target Set",IF(CE25=BT25,"On Target",IF(CE25&gt;BT25,"Behind",IF(CE25&lt;BT25,"On Target"))))),"")</f>
        <v/>
      </c>
      <c r="AU25" s="384"/>
      <c r="AV25" s="428"/>
      <c r="AW25" s="222" t="s">
        <v>142</v>
      </c>
      <c r="AX25" s="383" t="str">
        <f>_xlfn.IFNA(LOOKUP(2,1/(H25:R25&lt;&gt;"---"),H25:R25),"---")</f>
        <v>---</v>
      </c>
      <c r="AY25" s="383" t="e">
        <f>VALUE(IF(AX25="---","",VLOOKUP(AX25,List16782[],2,FALSE)))</f>
        <v>#VALUE!</v>
      </c>
      <c r="AZ25" s="383" t="str">
        <f>_xlfn.IFNA(LOOKUP(2,1/(H25:Q25&lt;&gt;"---"),X25:AF25),"---")</f>
        <v>---</v>
      </c>
      <c r="BA25" s="383" t="e">
        <f>VALUE(IF(AZ25="---","",VLOOKUP(AZ25,List16782[],2,FALSE)))</f>
        <v>#VALUE!</v>
      </c>
      <c r="BB25" s="383" t="str">
        <f>_xlfn.IFNA(LOOKUP(2,1/(AK25:AT25&lt;&gt;""),AK25:AT25),"---")</f>
        <v>---</v>
      </c>
      <c r="BC25" s="383" t="str">
        <f>_xlfn.IFNA(LOOKUP(2,1/(H25:R25&lt;&gt;"---"),H$2:R$2),"---")</f>
        <v>---</v>
      </c>
      <c r="BD25" s="384"/>
      <c r="BE25" s="384"/>
      <c r="BF25" s="384"/>
      <c r="BG25" s="384"/>
      <c r="BH25" s="384"/>
      <c r="BI25" s="222" t="s">
        <v>142</v>
      </c>
      <c r="BJ25" s="383" t="str">
        <f>IF(H25="---","",IF(H25="","",(VLOOKUP(H25,List16782[],2,FALSE))))</f>
        <v/>
      </c>
      <c r="BK25" s="383" t="str">
        <f>IF(I25="---","",IF(I25="","",(VLOOKUP(I25,List16782[],2,FALSE))))</f>
        <v/>
      </c>
      <c r="BL25" s="383" t="str">
        <f>IF(J25="---","",IF(J25="","",(VLOOKUP(J25,List16782[],2,FALSE))))</f>
        <v/>
      </c>
      <c r="BM25" s="383" t="str">
        <f>IF(K25="---","",IF(K25="","",(VLOOKUP(K25,List16782[],2,FALSE))))</f>
        <v/>
      </c>
      <c r="BN25" s="383" t="str">
        <f>IF(L25="---","",IF(L25="","",(VLOOKUP(L25,List16782[],2,FALSE))))</f>
        <v/>
      </c>
      <c r="BO25" s="383" t="str">
        <f>IF(M25="---","",IF(M25="","",(VLOOKUP(M25,List16782[],2,FALSE))))</f>
        <v/>
      </c>
      <c r="BP25" s="383" t="str">
        <f>IF(N25="---","",IF(N25="","",(VLOOKUP(N25,List16782[],2,FALSE))))</f>
        <v/>
      </c>
      <c r="BQ25" s="383" t="str">
        <f>IF(O25="---","",IF(O25="","",(VLOOKUP(O25,List16782[],2,FALSE))))</f>
        <v/>
      </c>
      <c r="BR25" s="383" t="str">
        <f>IF(P25="---","",IF(P25="","",(VLOOKUP(P25,List16782[],2,FALSE))))</f>
        <v/>
      </c>
      <c r="BS25" s="383" t="str">
        <f>IF(Q25="---","",IF(Q25="","",(VLOOKUP(Q25,List16782[],2,FALSE))))</f>
        <v/>
      </c>
      <c r="BT25" s="383" t="str">
        <f>IF(R25="---","",IF(R25="","",(VLOOKUP(R25,List16782[],2,FALSE))))</f>
        <v/>
      </c>
      <c r="BU25" s="222" t="s">
        <v>142</v>
      </c>
      <c r="BV25" s="383" t="str">
        <f>IF(Y25="---","",IF(Y25="","",VLOOKUP(Y25,List16782[],2,FALSE)))</f>
        <v/>
      </c>
      <c r="BW25" s="383" t="str">
        <f>IF(Z25="---","",IF(Z25="","",VLOOKUP(Z25,List16782[],2,FALSE)))</f>
        <v/>
      </c>
      <c r="BX25" s="383" t="str">
        <f>IF(AA25="---","",IF(AA25="","",VLOOKUP(AA25,List16782[],2,FALSE)))</f>
        <v/>
      </c>
      <c r="BY25" s="383" t="str">
        <f>IF(AB25="---","",IF(AB25="","",VLOOKUP(AB25,List16782[],2,FALSE)))</f>
        <v/>
      </c>
      <c r="BZ25" s="383" t="str">
        <f>IF(AC25="---","",IF(AC25="","",VLOOKUP(AC25,List16782[],2,FALSE)))</f>
        <v/>
      </c>
      <c r="CA25" s="383" t="str">
        <f>IF(AD25="---","",IF(AD25="","",VLOOKUP(AD25,List16782[],2,FALSE)))</f>
        <v/>
      </c>
      <c r="CB25" s="383" t="str">
        <f>IF(AE25="---","",IF(AE25="","",VLOOKUP(AE25,List16782[],2,FALSE)))</f>
        <v/>
      </c>
      <c r="CC25" s="383" t="str">
        <f>IF(AF25="---","",IF(AF25="","",VLOOKUP(AF25,List16782[],2,FALSE)))</f>
        <v/>
      </c>
      <c r="CD25" s="383" t="str">
        <f>IF(AG25="---","",IF(AG25="","",VLOOKUP(AG25,List16782[],2,FALSE)))</f>
        <v/>
      </c>
      <c r="CE25" s="383" t="str">
        <f>IF(AH25="---","",IF(AH25="","",VLOOKUP(AH25,List16782[],2,FALSE)))</f>
        <v/>
      </c>
      <c r="CF25" s="222" t="s">
        <v>142</v>
      </c>
      <c r="CG25" s="383" t="str">
        <f>IFERROR(
    IF(H25="---", "NA",
        IF(Y25="---", "NA",
            IF(BJ25 &gt; BK25,
                IF(BV25 &gt; BJ25, 1.1, 0.1),
                IF(BV25 &gt; BJ25, 1, 0)
            )
        )
    ),
    -1
)</f>
        <v>NA</v>
      </c>
      <c r="CH25" s="383" t="str">
        <f>IFERROR(
    IF(I25="---", "NA",
        IF(Z25="---", "NA",IF(J25="---","NA",
            IF(BK25 &gt; BL25,
                IF(MIN(BV25, BK25) = BW25, 0.1,
                    IF(MIN(BV25, BK25) &lt; BW25, 1.1)
                ),
                IF(MIN(BV25, BK25) = BW25, 0,
                    IF(MIN(BV25, BK25) &lt; BW25, 1)
                )
            ))
        )
    ),
-5)</f>
        <v>NA</v>
      </c>
      <c r="CI25" s="383" t="str">
        <f>IFERROR(
    IF(J25="---", "NA",
        IF(AA25="---", "NA",IF(K25="---","NA",
            IF(BL25 &gt; BM25,
                IF(MIN(BW25, BL25) = BX25, 0.1,
                    IF(MIN(BW25, BL25) &lt; BX25, 1.1)
                ),
                IF(MIN(BW25, BL25) = BX25, 0,
                    IF(MIN(BW25, BL25) &lt; BX25, 1)
                )
            ))
        )
    ),
-5)</f>
        <v>NA</v>
      </c>
      <c r="CJ25" s="383" t="str">
        <f>IFERROR(
    IF(K25="---", "NA",
        IF(AB25="---", "NA",IF(L25="---","NA",
            IF(BM25 &gt; BN25,
                IF(MIN(BX25, BM25) = BY25, 0.1,
                    IF(MIN(BX25, BM25) &lt; BY25, 1.1)
                ),
                IF(MIN(BX25, BM25) = BY25, 0,
                    IF(MIN(BX25, BM25) &lt; BY25, 1)
                )
            ))
        )
    ),
-5)</f>
        <v>NA</v>
      </c>
      <c r="CK25" s="383" t="str">
        <f>IFERROR(
    IF(L25="---", "NA",
        IF(AC25="---", "NA",IF(M25="---","NA",
            IF(BN25 &gt; BO25,
                IF(MIN(BY25, BN25) = BZ25, 0.1,
                    IF(MIN(BY25, BN25) &lt; BZ25, 1.1)
                ),
                IF(MIN(BY25, BN25) = BZ25, 0,
                    IF(MIN(BY25, BN25) &lt; BZ25, 1)
                )
            ))
        )
    ),
-5)</f>
        <v>NA</v>
      </c>
      <c r="CL25" s="383" t="str">
        <f>IFERROR(
    IF(M25="---", "NA",
        IF(AD25="---", "NA",IF(N25="---","NA",
            IF(BO25 &gt; BP25,
                IF(MIN(BZ25, BO25) = CA25, 0.1,
                    IF(MIN(BZ25, BO25) &lt; CA25, 1.1)
                ),
                IF(MIN(BZ25, BO25) = CA25, 0,
                    IF(MIN(BZ25, BO25) &lt; CA25, 1)
                )
            ))
        )
    ),
-5)</f>
        <v>NA</v>
      </c>
      <c r="CM25" s="383" t="str">
        <f>IFERROR(
    IF(N25="---", "NA",
        IF(AE25="---", "NA",IF(O25="---","NA",
            IF(BP25 &gt; BQ25,
                IF(MIN(CA25, BP25) = CB25, 0.1,
                    IF(MIN(CA25, BP25) &lt; CB25, 1.1)
                ),
                IF(MIN(CA25, BP25) = CB25, 0,
                    IF(MIN(CA25, BP25) &lt; CB25, 1)
                )
            ))
        )
    ),
-5)</f>
        <v>NA</v>
      </c>
      <c r="CN25" s="383" t="str">
        <f>IFERROR(
    IF(O25="---", "NA",
        IF(AF25="---", "NA",IF(P25="---","NA",
            IF(BQ25 &gt; BR25,
                IF(MIN(CB25, BQ25) = CC25, 0.1,
                    IF(MIN(CB25, BQ25) &lt; CC25, 1.1)
                ),
                IF(MIN(CB25, BQ25) = CC25, 0,
                    IF(MIN(CB25, BQ25) &lt; CC25, 1)
                )
            ))
        )
    ),
-5)</f>
        <v>NA</v>
      </c>
      <c r="CO25" s="383" t="str">
        <f>IFERROR(
    IF(P25="---", "NA",
        IF(AG25="---", "NA",IF(Q25="---","NA",
            IF(BR25 &gt; BS25,
                IF(MIN(CC25, BR25) = CD25, 0.1,
                    IF(MIN(CC25, BR25) &lt; CD25, 1.1)
                ),
                IF(MIN(CC25, BR25) = CD25, 0,
                    IF(MIN(CC25, BR25) &lt; CD25, 1)
                )
            ))
        )
    ),
-5)</f>
        <v>NA</v>
      </c>
      <c r="CP25" s="383" t="str">
        <f>IFERROR(
    IF(Q25="---", "NA",
        IF(AH25="---", "NA",IF(R25="---","NA",
            IF(BS25 &gt; BT25,
                IF(MIN(CD25, BS25) = CE25, 0.1,
                    IF(MIN(CD25, BS25) &lt; CE25, 1.1)
                ),
                IF(MIN(CD25, BS25) = CE25, 0,
                    IF(MIN(CD25, BS25) &lt; CE25, 1)
                )
            ))
        )
    ),
-5)</f>
        <v>NA</v>
      </c>
      <c r="CQ25" s="222" t="s">
        <v>142</v>
      </c>
      <c r="CR25" s="383" t="str">
        <f>IF(AND(OR(CG25=1, CG25=1.1),BK25&gt;=BV25),"Achieved",IF(AND(OR(CG25=1, CG25=1.1),BK25&lt;BV25),"Not Achieved","NA"))</f>
        <v>NA</v>
      </c>
      <c r="CS25" s="383" t="str">
        <f>IF(AND(OR(CH25=1, CH25=1.1),BL25&gt;=BW25),"Achieved",IF(AND(OR(CH25=1, CH25=1.1),BL25&lt;BW25),"Not Achieved","NA"))</f>
        <v>NA</v>
      </c>
      <c r="CT25" s="383" t="str">
        <f>IF(AND(OR(CI25=1, CI25=1.1),BM25&gt;=BX25),"Achieved",IF(AND(OR(CI25=1, CI25=1.1),BM25&lt;BX25),"Not Achieved","NA"))</f>
        <v>NA</v>
      </c>
      <c r="CU25" s="383" t="str">
        <f>IF(AND(OR(CJ25=1, CJ25=1.1),BN25&gt;=BY25),"Achieved",IF(AND(OR(CJ25=1, CJ25=1.1),BN25&lt;BY25),"Not Achieved","NA"))</f>
        <v>NA</v>
      </c>
      <c r="CV25" s="383" t="str">
        <f>IF(AND(OR(CK25=1, CK25=1.1),BO25&gt;=BZ25),"Achieved",IF(AND(OR(CK25=1, CK25=1.1),BO25&lt;BZ25),"Not Achieved","NA"))</f>
        <v>NA</v>
      </c>
      <c r="CW25" s="383" t="str">
        <f>IF(AND(OR(CL25=1, CL25=1.1),BP25&gt;=CA25),"Achieved",IF(AND(OR(CL25=1, CL25=1.1),BP25&lt;CA25),"Not Achieved","NA"))</f>
        <v>NA</v>
      </c>
      <c r="CX25" s="383" t="str">
        <f>IF(AND(OR(CM25=1, CM25=1.1),BQ25&gt;=CB25),"Achieved",IF(AND(OR(CM25=1, CM25=1.1),BQ25&lt;CB25),"Not Achieved","NA"))</f>
        <v>NA</v>
      </c>
      <c r="CY25" s="383" t="str">
        <f>IF(AND(OR(CN25=1, CN25=1.1),BR25&gt;=CC25),"Achieved",IF(AND(OR(CN25=1, CN25=1.1),BR25&lt;CC25),"Not Achieved","NA"))</f>
        <v>NA</v>
      </c>
      <c r="CZ25" s="383" t="str">
        <f>IF(AND(OR(CO25=1, CO25=1.1),BS25&gt;=CD25),"Achieved",IF(AND(OR(CO25=1, CO25=1.1),BS25&lt;CD25),"Not Achieved","NA"))</f>
        <v>NA</v>
      </c>
      <c r="DA25" s="383" t="str">
        <f>IF(AND(OR(CP25=1, CP25=1.1),BT25&gt;=CE25),"Achieved",IF(AND(OR(CP25=1, CP25=1.1),BT25&lt;CE25),"Not Achieved","NA"))</f>
        <v>NA</v>
      </c>
      <c r="DI25" s="433"/>
      <c r="DJ25" s="433"/>
      <c r="DK25" s="433"/>
      <c r="DL25" s="433"/>
      <c r="DM25" s="433"/>
      <c r="DN25" s="433"/>
      <c r="DO25" s="433"/>
      <c r="DP25" s="433"/>
      <c r="DQ25" s="433"/>
      <c r="DR25" s="433"/>
      <c r="DS25" s="433"/>
      <c r="DT25" s="433"/>
      <c r="DU25" s="433"/>
      <c r="DV25" s="433"/>
      <c r="DW25" s="433"/>
    </row>
    <row r="26" spans="2:127" s="385" customFormat="1" ht="13.75" customHeight="1" thickBot="1" x14ac:dyDescent="0.4">
      <c r="B26" s="374"/>
      <c r="C26" s="370"/>
      <c r="D26" s="371"/>
      <c r="E26" s="432" t="s">
        <v>143</v>
      </c>
      <c r="F26" s="425"/>
      <c r="G26" s="426"/>
      <c r="H26" s="192" t="s">
        <v>94</v>
      </c>
      <c r="I26" s="192" t="s">
        <v>94</v>
      </c>
      <c r="J26" s="192" t="s">
        <v>94</v>
      </c>
      <c r="K26" s="192" t="s">
        <v>94</v>
      </c>
      <c r="L26" s="192" t="s">
        <v>94</v>
      </c>
      <c r="M26" s="192" t="s">
        <v>94</v>
      </c>
      <c r="N26" s="192" t="s">
        <v>94</v>
      </c>
      <c r="O26" s="192" t="s">
        <v>94</v>
      </c>
      <c r="P26" s="192" t="s">
        <v>94</v>
      </c>
      <c r="Q26" s="192" t="s">
        <v>94</v>
      </c>
      <c r="R26" s="379" t="s">
        <v>94</v>
      </c>
      <c r="S26" s="384"/>
      <c r="T26" s="384"/>
      <c r="U26" s="384"/>
      <c r="V26" s="384"/>
      <c r="W26" s="384"/>
      <c r="X26" s="384"/>
      <c r="Y26" s="192" t="s">
        <v>94</v>
      </c>
      <c r="Z26" s="192" t="s">
        <v>94</v>
      </c>
      <c r="AA26" s="192" t="s">
        <v>94</v>
      </c>
      <c r="AB26" s="192" t="s">
        <v>94</v>
      </c>
      <c r="AC26" s="192" t="s">
        <v>94</v>
      </c>
      <c r="AD26" s="192" t="s">
        <v>94</v>
      </c>
      <c r="AE26" s="192" t="s">
        <v>94</v>
      </c>
      <c r="AF26" s="192" t="s">
        <v>94</v>
      </c>
      <c r="AG26" s="192" t="s">
        <v>94</v>
      </c>
      <c r="AH26" s="379" t="s">
        <v>94</v>
      </c>
      <c r="AK26" s="427" t="str">
        <f>IFERROR(IF(I26="---","",IF(Y26="---","No Target Set",IF(BV26=BK26,"On Target",IF(BV26&gt;BK26,"Behind",IF(BV26&lt;BK26,"On Target"))))),"")</f>
        <v/>
      </c>
      <c r="AL26" s="427" t="str">
        <f>IFERROR(IF(J26="---","",IF(Z26="---","No Target Set",IF(BW26=BL26,"On Target",IF(BW26&gt;BL26,"Behind",IF(BW26&lt;BL26,"On Target"))))),"")</f>
        <v/>
      </c>
      <c r="AM26" s="427" t="str">
        <f>IFERROR(IF(K26="---","",IF(AA26="---","No Target Set",IF(BX26=BM26,"On Target",IF(BX26&gt;BM26,"Behind",IF(BX26&lt;BM26,"On Target"))))),"")</f>
        <v/>
      </c>
      <c r="AN26" s="427" t="str">
        <f>IFERROR(IF(L26="---","",IF(AB26="---","No Target Set",IF(BY26=BN26,"On Target",IF(BY26&gt;BN26,"Behind",IF(BY26&lt;BN26,"On Target"))))),"")</f>
        <v/>
      </c>
      <c r="AO26" s="427" t="str">
        <f>IFERROR(IF(M26="---","",IF(AC26="---","No Target Set",IF(BZ26=BO26,"On Target",IF(BZ26&gt;BO26,"Behind",IF(BZ26&lt;BO26,"On Target"))))),"")</f>
        <v/>
      </c>
      <c r="AP26" s="427" t="str">
        <f>IFERROR(IF(N26="---","",IF(AD26="---","No Target Set",IF(CA26=BP26,"On Target",IF(CA26&gt;BP26,"Behind",IF(CA26&lt;BP26,"On Target"))))),"")</f>
        <v/>
      </c>
      <c r="AQ26" s="427" t="str">
        <f>IFERROR(IF(O26="---","",IF(AE26="---","No Target Set",IF(CB26=BQ26,"On Target",IF(CB26&gt;BQ26,"Behind",IF(CB26&lt;BQ26,"On Target"))))),"")</f>
        <v/>
      </c>
      <c r="AR26" s="427" t="str">
        <f>IFERROR(IF(P26="---","",IF(AF26="---","No Target Set",IF(CC26=BR26,"On Target",IF(CC26&gt;BR26,"Behind",IF(CC26&lt;BR26,"On Target"))))),"")</f>
        <v/>
      </c>
      <c r="AS26" s="427" t="str">
        <f>IFERROR(IF(Q26="---","",IF(AG26="---","No Target Set",IF(CD26=BS26,"On Target",IF(CD26&gt;BS26,"Behind",IF(CD26&lt;BS26,"On Target"))))),"")</f>
        <v/>
      </c>
      <c r="AT26" s="427" t="str">
        <f>IFERROR(IF(R26="---","",IF(AH26="---","No Target Set",IF(CE26=BT26,"On Target",IF(CE26&gt;BT26,"Behind",IF(CE26&lt;BT26,"On Target"))))),"")</f>
        <v/>
      </c>
      <c r="AU26" s="384"/>
      <c r="AV26" s="428"/>
      <c r="AW26" s="222" t="s">
        <v>144</v>
      </c>
      <c r="AX26" s="383" t="str">
        <f>_xlfn.IFNA(LOOKUP(2,1/(H26:R26&lt;&gt;"---"),H26:R26),"---")</f>
        <v>---</v>
      </c>
      <c r="AY26" s="383" t="e">
        <f>VALUE(IF(AX26="---","",VLOOKUP(AX26,List16782[],2,FALSE)))</f>
        <v>#VALUE!</v>
      </c>
      <c r="AZ26" s="383" t="str">
        <f>_xlfn.IFNA(LOOKUP(2,1/(H26:Q26&lt;&gt;"---"),X26:AF26),"---")</f>
        <v>---</v>
      </c>
      <c r="BA26" s="383" t="e">
        <f>VALUE(IF(AZ26="---","",VLOOKUP(AZ26,List16782[],2,FALSE)))</f>
        <v>#VALUE!</v>
      </c>
      <c r="BB26" s="383" t="str">
        <f>_xlfn.IFNA(LOOKUP(2,1/(AK26:AT26&lt;&gt;""),AK26:AT26),"---")</f>
        <v>---</v>
      </c>
      <c r="BC26" s="383" t="str">
        <f>_xlfn.IFNA(LOOKUP(2,1/(H26:R26&lt;&gt;"---"),H$2:R$2),"---")</f>
        <v>---</v>
      </c>
      <c r="BD26" s="384"/>
      <c r="BE26" s="384"/>
      <c r="BF26" s="384"/>
      <c r="BG26" s="384"/>
      <c r="BH26" s="384"/>
      <c r="BI26" s="222" t="s">
        <v>144</v>
      </c>
      <c r="BJ26" s="383" t="str">
        <f>IF(H26="---","",IF(H26="","",(VLOOKUP(H26,List16782[],2,FALSE))))</f>
        <v/>
      </c>
      <c r="BK26" s="383" t="str">
        <f>IF(I26="---","",IF(I26="","",(VLOOKUP(I26,List16782[],2,FALSE))))</f>
        <v/>
      </c>
      <c r="BL26" s="383" t="str">
        <f>IF(J26="---","",IF(J26="","",(VLOOKUP(J26,List16782[],2,FALSE))))</f>
        <v/>
      </c>
      <c r="BM26" s="383" t="str">
        <f>IF(K26="---","",IF(K26="","",(VLOOKUP(K26,List16782[],2,FALSE))))</f>
        <v/>
      </c>
      <c r="BN26" s="383" t="str">
        <f>IF(L26="---","",IF(L26="","",(VLOOKUP(L26,List16782[],2,FALSE))))</f>
        <v/>
      </c>
      <c r="BO26" s="383" t="str">
        <f>IF(M26="---","",IF(M26="","",(VLOOKUP(M26,List16782[],2,FALSE))))</f>
        <v/>
      </c>
      <c r="BP26" s="383" t="str">
        <f>IF(N26="---","",IF(N26="","",(VLOOKUP(N26,List16782[],2,FALSE))))</f>
        <v/>
      </c>
      <c r="BQ26" s="383" t="str">
        <f>IF(O26="---","",IF(O26="","",(VLOOKUP(O26,List16782[],2,FALSE))))</f>
        <v/>
      </c>
      <c r="BR26" s="383" t="str">
        <f>IF(P26="---","",IF(P26="","",(VLOOKUP(P26,List16782[],2,FALSE))))</f>
        <v/>
      </c>
      <c r="BS26" s="383" t="str">
        <f>IF(Q26="---","",IF(Q26="","",(VLOOKUP(Q26,List16782[],2,FALSE))))</f>
        <v/>
      </c>
      <c r="BT26" s="383" t="str">
        <f>IF(R26="---","",IF(R26="","",(VLOOKUP(R26,List16782[],2,FALSE))))</f>
        <v/>
      </c>
      <c r="BU26" s="222" t="s">
        <v>144</v>
      </c>
      <c r="BV26" s="383" t="str">
        <f>IF(Y26="---","",IF(Y26="","",VLOOKUP(Y26,List16782[],2,FALSE)))</f>
        <v/>
      </c>
      <c r="BW26" s="383" t="str">
        <f>IF(Z26="---","",IF(Z26="","",VLOOKUP(Z26,List16782[],2,FALSE)))</f>
        <v/>
      </c>
      <c r="BX26" s="383" t="str">
        <f>IF(AA26="---","",IF(AA26="","",VLOOKUP(AA26,List16782[],2,FALSE)))</f>
        <v/>
      </c>
      <c r="BY26" s="383" t="str">
        <f>IF(AB26="---","",IF(AB26="","",VLOOKUP(AB26,List16782[],2,FALSE)))</f>
        <v/>
      </c>
      <c r="BZ26" s="383" t="str">
        <f>IF(AC26="---","",IF(AC26="","",VLOOKUP(AC26,List16782[],2,FALSE)))</f>
        <v/>
      </c>
      <c r="CA26" s="383" t="str">
        <f>IF(AD26="---","",IF(AD26="","",VLOOKUP(AD26,List16782[],2,FALSE)))</f>
        <v/>
      </c>
      <c r="CB26" s="383" t="str">
        <f>IF(AE26="---","",IF(AE26="","",VLOOKUP(AE26,List16782[],2,FALSE)))</f>
        <v/>
      </c>
      <c r="CC26" s="383" t="str">
        <f>IF(AF26="---","",IF(AF26="","",VLOOKUP(AF26,List16782[],2,FALSE)))</f>
        <v/>
      </c>
      <c r="CD26" s="383" t="str">
        <f>IF(AG26="---","",IF(AG26="","",VLOOKUP(AG26,List16782[],2,FALSE)))</f>
        <v/>
      </c>
      <c r="CE26" s="383" t="str">
        <f>IF(AH26="---","",IF(AH26="","",VLOOKUP(AH26,List16782[],2,FALSE)))</f>
        <v/>
      </c>
      <c r="CF26" s="222" t="s">
        <v>144</v>
      </c>
      <c r="CG26" s="383" t="str">
        <f>IFERROR(
    IF(H26="---", "NA",
        IF(Y26="---", "NA",
            IF(BJ26 &gt; BK26,
                IF(BV26 &gt; BJ26, 1.1, 0.1),
                IF(BV26 &gt; BJ26, 1, 0)
            )
        )
    ),
    -1
)</f>
        <v>NA</v>
      </c>
      <c r="CH26" s="383" t="str">
        <f>IFERROR(
    IF(I26="---", "NA",
        IF(Z26="---", "NA",IF(J26="---","NA",
            IF(BK26 &gt; BL26,
                IF(MIN(BV26, BK26) = BW26, 0.1,
                    IF(MIN(BV26, BK26) &lt; BW26, 1.1)
                ),
                IF(MIN(BV26, BK26) = BW26, 0,
                    IF(MIN(BV26, BK26) &lt; BW26, 1)
                )
            ))
        )
    ),
-5)</f>
        <v>NA</v>
      </c>
      <c r="CI26" s="383" t="str">
        <f>IFERROR(
    IF(J26="---", "NA",
        IF(AA26="---", "NA",IF(K26="---","NA",
            IF(BL26 &gt; BM26,
                IF(MIN(BW26, BL26) = BX26, 0.1,
                    IF(MIN(BW26, BL26) &lt; BX26, 1.1)
                ),
                IF(MIN(BW26, BL26) = BX26, 0,
                    IF(MIN(BW26, BL26) &lt; BX26, 1)
                )
            ))
        )
    ),
-5)</f>
        <v>NA</v>
      </c>
      <c r="CJ26" s="383" t="str">
        <f>IFERROR(
    IF(K26="---", "NA",
        IF(AB26="---", "NA",IF(L26="---","NA",
            IF(BM26 &gt; BN26,
                IF(MIN(BX26, BM26) = BY26, 0.1,
                    IF(MIN(BX26, BM26) &lt; BY26, 1.1)
                ),
                IF(MIN(BX26, BM26) = BY26, 0,
                    IF(MIN(BX26, BM26) &lt; BY26, 1)
                )
            ))
        )
    ),
-5)</f>
        <v>NA</v>
      </c>
      <c r="CK26" s="383" t="str">
        <f>IFERROR(
    IF(L26="---", "NA",
        IF(AC26="---", "NA",IF(M26="---","NA",
            IF(BN26 &gt; BO26,
                IF(MIN(BY26, BN26) = BZ26, 0.1,
                    IF(MIN(BY26, BN26) &lt; BZ26, 1.1)
                ),
                IF(MIN(BY26, BN26) = BZ26, 0,
                    IF(MIN(BY26, BN26) &lt; BZ26, 1)
                )
            ))
        )
    ),
-5)</f>
        <v>NA</v>
      </c>
      <c r="CL26" s="383" t="str">
        <f>IFERROR(
    IF(M26="---", "NA",
        IF(AD26="---", "NA",IF(N26="---","NA",
            IF(BO26 &gt; BP26,
                IF(MIN(BZ26, BO26) = CA26, 0.1,
                    IF(MIN(BZ26, BO26) &lt; CA26, 1.1)
                ),
                IF(MIN(BZ26, BO26) = CA26, 0,
                    IF(MIN(BZ26, BO26) &lt; CA26, 1)
                )
            ))
        )
    ),
-5)</f>
        <v>NA</v>
      </c>
      <c r="CM26" s="383" t="str">
        <f>IFERROR(
    IF(N26="---", "NA",
        IF(AE26="---", "NA",IF(O26="---","NA",
            IF(BP26 &gt; BQ26,
                IF(MIN(CA26, BP26) = CB26, 0.1,
                    IF(MIN(CA26, BP26) &lt; CB26, 1.1)
                ),
                IF(MIN(CA26, BP26) = CB26, 0,
                    IF(MIN(CA26, BP26) &lt; CB26, 1)
                )
            ))
        )
    ),
-5)</f>
        <v>NA</v>
      </c>
      <c r="CN26" s="383" t="str">
        <f>IFERROR(
    IF(O26="---", "NA",
        IF(AF26="---", "NA",IF(P26="---","NA",
            IF(BQ26 &gt; BR26,
                IF(MIN(CB26, BQ26) = CC26, 0.1,
                    IF(MIN(CB26, BQ26) &lt; CC26, 1.1)
                ),
                IF(MIN(CB26, BQ26) = CC26, 0,
                    IF(MIN(CB26, BQ26) &lt; CC26, 1)
                )
            ))
        )
    ),
-5)</f>
        <v>NA</v>
      </c>
      <c r="CO26" s="383" t="str">
        <f>IFERROR(
    IF(P26="---", "NA",
        IF(AG26="---", "NA",IF(Q26="---","NA",
            IF(BR26 &gt; BS26,
                IF(MIN(CC26, BR26) = CD26, 0.1,
                    IF(MIN(CC26, BR26) &lt; CD26, 1.1)
                ),
                IF(MIN(CC26, BR26) = CD26, 0,
                    IF(MIN(CC26, BR26) &lt; CD26, 1)
                )
            ))
        )
    ),
-5)</f>
        <v>NA</v>
      </c>
      <c r="CP26" s="383" t="str">
        <f>IFERROR(
    IF(Q26="---", "NA",
        IF(AH26="---", "NA",IF(R26="---","NA",
            IF(BS26 &gt; BT26,
                IF(MIN(CD26, BS26) = CE26, 0.1,
                    IF(MIN(CD26, BS26) &lt; CE26, 1.1)
                ),
                IF(MIN(CD26, BS26) = CE26, 0,
                    IF(MIN(CD26, BS26) &lt; CE26, 1)
                )
            ))
        )
    ),
-5)</f>
        <v>NA</v>
      </c>
      <c r="CQ26" s="222" t="s">
        <v>144</v>
      </c>
      <c r="CR26" s="383" t="str">
        <f>IF(AND(OR(CG26=1, CG26=1.1),BK26&gt;=BV26),"Achieved",IF(AND(OR(CG26=1, CG26=1.1),BK26&lt;BV26),"Not Achieved","NA"))</f>
        <v>NA</v>
      </c>
      <c r="CS26" s="383" t="str">
        <f>IF(AND(OR(CH26=1, CH26=1.1),BL26&gt;=BW26),"Achieved",IF(AND(OR(CH26=1, CH26=1.1),BL26&lt;BW26),"Not Achieved","NA"))</f>
        <v>NA</v>
      </c>
      <c r="CT26" s="383" t="str">
        <f>IF(AND(OR(CI26=1, CI26=1.1),BM26&gt;=BX26),"Achieved",IF(AND(OR(CI26=1, CI26=1.1),BM26&lt;BX26),"Not Achieved","NA"))</f>
        <v>NA</v>
      </c>
      <c r="CU26" s="383" t="str">
        <f>IF(AND(OR(CJ26=1, CJ26=1.1),BN26&gt;=BY26),"Achieved",IF(AND(OR(CJ26=1, CJ26=1.1),BN26&lt;BY26),"Not Achieved","NA"))</f>
        <v>NA</v>
      </c>
      <c r="CV26" s="383" t="str">
        <f>IF(AND(OR(CK26=1, CK26=1.1),BO26&gt;=BZ26),"Achieved",IF(AND(OR(CK26=1, CK26=1.1),BO26&lt;BZ26),"Not Achieved","NA"))</f>
        <v>NA</v>
      </c>
      <c r="CW26" s="383" t="str">
        <f>IF(AND(OR(CL26=1, CL26=1.1),BP26&gt;=CA26),"Achieved",IF(AND(OR(CL26=1, CL26=1.1),BP26&lt;CA26),"Not Achieved","NA"))</f>
        <v>NA</v>
      </c>
      <c r="CX26" s="383" t="str">
        <f>IF(AND(OR(CM26=1, CM26=1.1),BQ26&gt;=CB26),"Achieved",IF(AND(OR(CM26=1, CM26=1.1),BQ26&lt;CB26),"Not Achieved","NA"))</f>
        <v>NA</v>
      </c>
      <c r="CY26" s="383" t="str">
        <f>IF(AND(OR(CN26=1, CN26=1.1),BR26&gt;=CC26),"Achieved",IF(AND(OR(CN26=1, CN26=1.1),BR26&lt;CC26),"Not Achieved","NA"))</f>
        <v>NA</v>
      </c>
      <c r="CZ26" s="383" t="str">
        <f>IF(AND(OR(CO26=1, CO26=1.1),BS26&gt;=CD26),"Achieved",IF(AND(OR(CO26=1, CO26=1.1),BS26&lt;CD26),"Not Achieved","NA"))</f>
        <v>NA</v>
      </c>
      <c r="DA26" s="383" t="str">
        <f>IF(AND(OR(CP26=1, CP26=1.1),BT26&gt;=CE26),"Achieved",IF(AND(OR(CP26=1, CP26=1.1),BT26&lt;CE26),"Not Achieved","NA"))</f>
        <v>NA</v>
      </c>
      <c r="DI26" s="433"/>
      <c r="DJ26" s="433"/>
      <c r="DK26" s="433"/>
      <c r="DL26" s="433"/>
      <c r="DM26" s="433"/>
      <c r="DN26" s="433"/>
      <c r="DO26" s="433"/>
      <c r="DP26" s="433"/>
      <c r="DQ26" s="433"/>
      <c r="DR26" s="433"/>
      <c r="DS26" s="433"/>
      <c r="DT26" s="433"/>
      <c r="DU26" s="433"/>
      <c r="DV26" s="433"/>
      <c r="DW26" s="433"/>
    </row>
    <row r="27" spans="2:127" s="385" customFormat="1" ht="13.75" customHeight="1" thickBot="1" x14ac:dyDescent="0.4">
      <c r="B27" s="372">
        <v>3</v>
      </c>
      <c r="C27" s="366" t="s">
        <v>145</v>
      </c>
      <c r="D27" s="367"/>
      <c r="E27" s="432" t="s">
        <v>146</v>
      </c>
      <c r="F27" s="425"/>
      <c r="G27" s="426"/>
      <c r="H27" s="192" t="s">
        <v>94</v>
      </c>
      <c r="I27" s="192" t="s">
        <v>94</v>
      </c>
      <c r="J27" s="192" t="s">
        <v>94</v>
      </c>
      <c r="K27" s="192" t="s">
        <v>94</v>
      </c>
      <c r="L27" s="192" t="s">
        <v>94</v>
      </c>
      <c r="M27" s="192" t="s">
        <v>94</v>
      </c>
      <c r="N27" s="192" t="s">
        <v>94</v>
      </c>
      <c r="O27" s="192" t="s">
        <v>94</v>
      </c>
      <c r="P27" s="192" t="s">
        <v>94</v>
      </c>
      <c r="Q27" s="192" t="s">
        <v>94</v>
      </c>
      <c r="R27" s="379" t="s">
        <v>94</v>
      </c>
      <c r="S27" s="384"/>
      <c r="T27" s="384"/>
      <c r="U27" s="384"/>
      <c r="V27" s="384"/>
      <c r="W27" s="384"/>
      <c r="X27" s="384"/>
      <c r="Y27" s="192" t="s">
        <v>94</v>
      </c>
      <c r="Z27" s="192" t="s">
        <v>94</v>
      </c>
      <c r="AA27" s="192" t="s">
        <v>94</v>
      </c>
      <c r="AB27" s="192" t="s">
        <v>94</v>
      </c>
      <c r="AC27" s="192" t="s">
        <v>94</v>
      </c>
      <c r="AD27" s="192" t="s">
        <v>94</v>
      </c>
      <c r="AE27" s="192" t="s">
        <v>94</v>
      </c>
      <c r="AF27" s="192" t="s">
        <v>94</v>
      </c>
      <c r="AG27" s="192" t="s">
        <v>94</v>
      </c>
      <c r="AH27" s="379" t="s">
        <v>94</v>
      </c>
      <c r="AK27" s="427" t="str">
        <f>IFERROR(IF(I27="---","",IF(Y27="---","No Target Set",IF(BV27=BK27,"On Target",IF(BV27&gt;BK27,"Behind",IF(BV27&lt;BK27,"On Target"))))),"")</f>
        <v/>
      </c>
      <c r="AL27" s="427" t="str">
        <f>IFERROR(IF(J27="---","",IF(Z27="---","No Target Set",IF(BW27=BL27,"On Target",IF(BW27&gt;BL27,"Behind",IF(BW27&lt;BL27,"On Target"))))),"")</f>
        <v/>
      </c>
      <c r="AM27" s="427" t="str">
        <f>IFERROR(IF(K27="---","",IF(AA27="---","No Target Set",IF(BX27=BM27,"On Target",IF(BX27&gt;BM27,"Behind",IF(BX27&lt;BM27,"On Target"))))),"")</f>
        <v/>
      </c>
      <c r="AN27" s="427" t="str">
        <f>IFERROR(IF(L27="---","",IF(AB27="---","No Target Set",IF(BY27=BN27,"On Target",IF(BY27&gt;BN27,"Behind",IF(BY27&lt;BN27,"On Target"))))),"")</f>
        <v/>
      </c>
      <c r="AO27" s="427" t="str">
        <f>IFERROR(IF(M27="---","",IF(AC27="---","No Target Set",IF(BZ27=BO27,"On Target",IF(BZ27&gt;BO27,"Behind",IF(BZ27&lt;BO27,"On Target"))))),"")</f>
        <v/>
      </c>
      <c r="AP27" s="427" t="str">
        <f>IFERROR(IF(N27="---","",IF(AD27="---","No Target Set",IF(CA27=BP27,"On Target",IF(CA27&gt;BP27,"Behind",IF(CA27&lt;BP27,"On Target"))))),"")</f>
        <v/>
      </c>
      <c r="AQ27" s="427" t="str">
        <f>IFERROR(IF(O27="---","",IF(AE27="---","No Target Set",IF(CB27=BQ27,"On Target",IF(CB27&gt;BQ27,"Behind",IF(CB27&lt;BQ27,"On Target"))))),"")</f>
        <v/>
      </c>
      <c r="AR27" s="427" t="str">
        <f>IFERROR(IF(P27="---","",IF(AF27="---","No Target Set",IF(CC27=BR27,"On Target",IF(CC27&gt;BR27,"Behind",IF(CC27&lt;BR27,"On Target"))))),"")</f>
        <v/>
      </c>
      <c r="AS27" s="427" t="str">
        <f>IFERROR(IF(Q27="---","",IF(AG27="---","No Target Set",IF(CD27=BS27,"On Target",IF(CD27&gt;BS27,"Behind",IF(CD27&lt;BS27,"On Target"))))),"")</f>
        <v/>
      </c>
      <c r="AT27" s="427" t="str">
        <f>IFERROR(IF(R27="---","",IF(AH27="---","No Target Set",IF(CE27=BT27,"On Target",IF(CE27&gt;BT27,"Behind",IF(CE27&lt;BT27,"On Target"))))),"")</f>
        <v/>
      </c>
      <c r="AU27" s="384"/>
      <c r="AV27" s="428"/>
      <c r="AW27" s="222" t="s">
        <v>147</v>
      </c>
      <c r="AX27" s="382" t="str">
        <f>_xlfn.IFNA(LOOKUP(2,1/(H27:R27&lt;&gt;"---"),H27:R27),"---")</f>
        <v>---</v>
      </c>
      <c r="AY27" s="382" t="e">
        <f>VALUE(IF(AX27="---","",VLOOKUP(AX27,List16782[],2,FALSE)))</f>
        <v>#VALUE!</v>
      </c>
      <c r="AZ27" s="382" t="str">
        <f>_xlfn.IFNA(LOOKUP(2,1/(H27:Q27&lt;&gt;"---"),X27:AF27),"---")</f>
        <v>---</v>
      </c>
      <c r="BA27" s="382" t="e">
        <f>VALUE(IF(AZ27="---","",VLOOKUP(AZ27,List16782[],2,FALSE)))</f>
        <v>#VALUE!</v>
      </c>
      <c r="BB27" s="382" t="str">
        <f>_xlfn.IFNA(LOOKUP(2,1/(AK27:AT27&lt;&gt;""),AK27:AT27),"---")</f>
        <v>---</v>
      </c>
      <c r="BC27" s="382" t="str">
        <f>_xlfn.IFNA(LOOKUP(2,1/(H27:R27&lt;&gt;"---"),H$2:R$2),"---")</f>
        <v>---</v>
      </c>
      <c r="BD27" s="384"/>
      <c r="BE27" s="384"/>
      <c r="BF27" s="384"/>
      <c r="BG27" s="384"/>
      <c r="BH27" s="384"/>
      <c r="BI27" s="222" t="s">
        <v>147</v>
      </c>
      <c r="BJ27" s="382" t="str">
        <f>IF(H27="---","",IF(H27="","",(VLOOKUP(H27,List16782[],2,FALSE))))</f>
        <v/>
      </c>
      <c r="BK27" s="382" t="str">
        <f>IF(I27="---","",IF(I27="","",(VLOOKUP(I27,List16782[],2,FALSE))))</f>
        <v/>
      </c>
      <c r="BL27" s="382" t="str">
        <f>IF(J27="---","",IF(J27="","",(VLOOKUP(J27,List16782[],2,FALSE))))</f>
        <v/>
      </c>
      <c r="BM27" s="382" t="str">
        <f>IF(K27="---","",IF(K27="","",(VLOOKUP(K27,List16782[],2,FALSE))))</f>
        <v/>
      </c>
      <c r="BN27" s="382" t="str">
        <f>IF(L27="---","",IF(L27="","",(VLOOKUP(L27,List16782[],2,FALSE))))</f>
        <v/>
      </c>
      <c r="BO27" s="382" t="str">
        <f>IF(M27="---","",IF(M27="","",(VLOOKUP(M27,List16782[],2,FALSE))))</f>
        <v/>
      </c>
      <c r="BP27" s="382" t="str">
        <f>IF(N27="---","",IF(N27="","",(VLOOKUP(N27,List16782[],2,FALSE))))</f>
        <v/>
      </c>
      <c r="BQ27" s="382" t="str">
        <f>IF(O27="---","",IF(O27="","",(VLOOKUP(O27,List16782[],2,FALSE))))</f>
        <v/>
      </c>
      <c r="BR27" s="382" t="str">
        <f>IF(P27="---","",IF(P27="","",(VLOOKUP(P27,List16782[],2,FALSE))))</f>
        <v/>
      </c>
      <c r="BS27" s="382" t="str">
        <f>IF(Q27="---","",IF(Q27="","",(VLOOKUP(Q27,List16782[],2,FALSE))))</f>
        <v/>
      </c>
      <c r="BT27" s="382" t="str">
        <f>IF(R27="---","",IF(R27="","",(VLOOKUP(R27,List16782[],2,FALSE))))</f>
        <v/>
      </c>
      <c r="BU27" s="222" t="s">
        <v>147</v>
      </c>
      <c r="BV27" s="382" t="str">
        <f>IF(Y27="---","",IF(Y27="","",VLOOKUP(Y27,List16782[],2,FALSE)))</f>
        <v/>
      </c>
      <c r="BW27" s="382" t="str">
        <f>IF(Z27="---","",IF(Z27="","",VLOOKUP(Z27,List16782[],2,FALSE)))</f>
        <v/>
      </c>
      <c r="BX27" s="382" t="str">
        <f>IF(AA27="---","",IF(AA27="","",VLOOKUP(AA27,List16782[],2,FALSE)))</f>
        <v/>
      </c>
      <c r="BY27" s="382" t="str">
        <f>IF(AB27="---","",IF(AB27="","",VLOOKUP(AB27,List16782[],2,FALSE)))</f>
        <v/>
      </c>
      <c r="BZ27" s="382" t="str">
        <f>IF(AC27="---","",IF(AC27="","",VLOOKUP(AC27,List16782[],2,FALSE)))</f>
        <v/>
      </c>
      <c r="CA27" s="382" t="str">
        <f>IF(AD27="---","",IF(AD27="","",VLOOKUP(AD27,List16782[],2,FALSE)))</f>
        <v/>
      </c>
      <c r="CB27" s="382" t="str">
        <f>IF(AE27="---","",IF(AE27="","",VLOOKUP(AE27,List16782[],2,FALSE)))</f>
        <v/>
      </c>
      <c r="CC27" s="382" t="str">
        <f>IF(AF27="---","",IF(AF27="","",VLOOKUP(AF27,List16782[],2,FALSE)))</f>
        <v/>
      </c>
      <c r="CD27" s="382" t="str">
        <f>IF(AG27="---","",IF(AG27="","",VLOOKUP(AG27,List16782[],2,FALSE)))</f>
        <v/>
      </c>
      <c r="CE27" s="382" t="str">
        <f>IF(AH27="---","",IF(AH27="","",VLOOKUP(AH27,List16782[],2,FALSE)))</f>
        <v/>
      </c>
      <c r="CF27" s="222" t="s">
        <v>147</v>
      </c>
      <c r="CG27" s="382" t="str">
        <f>IFERROR(
    IF(H27="---", "NA",
        IF(Y27="---", "NA",
            IF(BJ27 &gt; BK27,
                IF(BV27 &gt; BJ27, 1.1, 0.1),
                IF(BV27 &gt; BJ27, 1, 0)
            )
        )
    ),
    -1
)</f>
        <v>NA</v>
      </c>
      <c r="CH27" s="382" t="str">
        <f>IFERROR(
    IF(I27="---", "NA",
        IF(Z27="---", "NA",IF(J27="---","NA",
            IF(BK27 &gt; BL27,
                IF(MIN(BV27, BK27) = BW27, 0.1,
                    IF(MIN(BV27, BK27) &lt; BW27, 1.1)
                ),
                IF(MIN(BV27, BK27) = BW27, 0,
                    IF(MIN(BV27, BK27) &lt; BW27, 1)
                )
            ))
        )
    ),
-5)</f>
        <v>NA</v>
      </c>
      <c r="CI27" s="382" t="str">
        <f>IFERROR(
    IF(J27="---", "NA",
        IF(AA27="---", "NA",IF(K27="---","NA",
            IF(BL27 &gt; BM27,
                IF(MIN(BW27, BL27) = BX27, 0.1,
                    IF(MIN(BW27, BL27) &lt; BX27, 1.1)
                ),
                IF(MIN(BW27, BL27) = BX27, 0,
                    IF(MIN(BW27, BL27) &lt; BX27, 1)
                )
            ))
        )
    ),
-5)</f>
        <v>NA</v>
      </c>
      <c r="CJ27" s="382" t="str">
        <f>IFERROR(
    IF(K27="---", "NA",
        IF(AB27="---", "NA",IF(L27="---","NA",
            IF(BM27 &gt; BN27,
                IF(MIN(BX27, BM27) = BY27, 0.1,
                    IF(MIN(BX27, BM27) &lt; BY27, 1.1)
                ),
                IF(MIN(BX27, BM27) = BY27, 0,
                    IF(MIN(BX27, BM27) &lt; BY27, 1)
                )
            ))
        )
    ),
-5)</f>
        <v>NA</v>
      </c>
      <c r="CK27" s="382" t="str">
        <f>IFERROR(
    IF(L27="---", "NA",
        IF(AC27="---", "NA",IF(M27="---","NA",
            IF(BN27 &gt; BO27,
                IF(MIN(BY27, BN27) = BZ27, 0.1,
                    IF(MIN(BY27, BN27) &lt; BZ27, 1.1)
                ),
                IF(MIN(BY27, BN27) = BZ27, 0,
                    IF(MIN(BY27, BN27) &lt; BZ27, 1)
                )
            ))
        )
    ),
-5)</f>
        <v>NA</v>
      </c>
      <c r="CL27" s="382" t="str">
        <f>IFERROR(
    IF(M27="---", "NA",
        IF(AD27="---", "NA",IF(N27="---","NA",
            IF(BO27 &gt; BP27,
                IF(MIN(BZ27, BO27) = CA27, 0.1,
                    IF(MIN(BZ27, BO27) &lt; CA27, 1.1)
                ),
                IF(MIN(BZ27, BO27) = CA27, 0,
                    IF(MIN(BZ27, BO27) &lt; CA27, 1)
                )
            ))
        )
    ),
-5)</f>
        <v>NA</v>
      </c>
      <c r="CM27" s="382" t="str">
        <f>IFERROR(
    IF(N27="---", "NA",
        IF(AE27="---", "NA",IF(O27="---","NA",
            IF(BP27 &gt; BQ27,
                IF(MIN(CA27, BP27) = CB27, 0.1,
                    IF(MIN(CA27, BP27) &lt; CB27, 1.1)
                ),
                IF(MIN(CA27, BP27) = CB27, 0,
                    IF(MIN(CA27, BP27) &lt; CB27, 1)
                )
            ))
        )
    ),
-5)</f>
        <v>NA</v>
      </c>
      <c r="CN27" s="382" t="str">
        <f>IFERROR(
    IF(O27="---", "NA",
        IF(AF27="---", "NA",IF(P27="---","NA",
            IF(BQ27 &gt; BR27,
                IF(MIN(CB27, BQ27) = CC27, 0.1,
                    IF(MIN(CB27, BQ27) &lt; CC27, 1.1)
                ),
                IF(MIN(CB27, BQ27) = CC27, 0,
                    IF(MIN(CB27, BQ27) &lt; CC27, 1)
                )
            ))
        )
    ),
-5)</f>
        <v>NA</v>
      </c>
      <c r="CO27" s="382" t="str">
        <f>IFERROR(
    IF(P27="---", "NA",
        IF(AG27="---", "NA",IF(Q27="---","NA",
            IF(BR27 &gt; BS27,
                IF(MIN(CC27, BR27) = CD27, 0.1,
                    IF(MIN(CC27, BR27) &lt; CD27, 1.1)
                ),
                IF(MIN(CC27, BR27) = CD27, 0,
                    IF(MIN(CC27, BR27) &lt; CD27, 1)
                )
            ))
        )
    ),
-5)</f>
        <v>NA</v>
      </c>
      <c r="CP27" s="382" t="str">
        <f>IFERROR(
    IF(Q27="---", "NA",
        IF(AH27="---", "NA",IF(R27="---","NA",
            IF(BS27 &gt; BT27,
                IF(MIN(CD27, BS27) = CE27, 0.1,
                    IF(MIN(CD27, BS27) &lt; CE27, 1.1)
                ),
                IF(MIN(CD27, BS27) = CE27, 0,
                    IF(MIN(CD27, BS27) &lt; CE27, 1)
                )
            ))
        )
    ),
-5)</f>
        <v>NA</v>
      </c>
      <c r="CQ27" s="222" t="s">
        <v>147</v>
      </c>
      <c r="CR27" s="382" t="str">
        <f>IF(AND(OR(CG27=1, CG27=1.1),BK27&gt;=BV27),"Achieved",IF(AND(OR(CG27=1, CG27=1.1),BK27&lt;BV27),"Not Achieved","NA"))</f>
        <v>NA</v>
      </c>
      <c r="CS27" s="382" t="str">
        <f>IF(AND(OR(CH27=1, CH27=1.1),BL27&gt;=BW27),"Achieved",IF(AND(OR(CH27=1, CH27=1.1),BL27&lt;BW27),"Not Achieved","NA"))</f>
        <v>NA</v>
      </c>
      <c r="CT27" s="382" t="str">
        <f>IF(AND(OR(CI27=1, CI27=1.1),BM27&gt;=BX27),"Achieved",IF(AND(OR(CI27=1, CI27=1.1),BM27&lt;BX27),"Not Achieved","NA"))</f>
        <v>NA</v>
      </c>
      <c r="CU27" s="382" t="str">
        <f>IF(AND(OR(CJ27=1, CJ27=1.1),BN27&gt;=BY27),"Achieved",IF(AND(OR(CJ27=1, CJ27=1.1),BN27&lt;BY27),"Not Achieved","NA"))</f>
        <v>NA</v>
      </c>
      <c r="CV27" s="382" t="str">
        <f>IF(AND(OR(CK27=1, CK27=1.1),BO27&gt;=BZ27),"Achieved",IF(AND(OR(CK27=1, CK27=1.1),BO27&lt;BZ27),"Not Achieved","NA"))</f>
        <v>NA</v>
      </c>
      <c r="CW27" s="382" t="str">
        <f>IF(AND(OR(CL27=1, CL27=1.1),BP27&gt;=CA27),"Achieved",IF(AND(OR(CL27=1, CL27=1.1),BP27&lt;CA27),"Not Achieved","NA"))</f>
        <v>NA</v>
      </c>
      <c r="CX27" s="382" t="str">
        <f>IF(AND(OR(CM27=1, CM27=1.1),BQ27&gt;=CB27),"Achieved",IF(AND(OR(CM27=1, CM27=1.1),BQ27&lt;CB27),"Not Achieved","NA"))</f>
        <v>NA</v>
      </c>
      <c r="CY27" s="382" t="str">
        <f>IF(AND(OR(CN27=1, CN27=1.1),BR27&gt;=CC27),"Achieved",IF(AND(OR(CN27=1, CN27=1.1),BR27&lt;CC27),"Not Achieved","NA"))</f>
        <v>NA</v>
      </c>
      <c r="CZ27" s="382" t="str">
        <f>IF(AND(OR(CO27=1, CO27=1.1),BS27&gt;=CD27),"Achieved",IF(AND(OR(CO27=1, CO27=1.1),BS27&lt;CD27),"Not Achieved","NA"))</f>
        <v>NA</v>
      </c>
      <c r="DA27" s="382" t="str">
        <f>IF(AND(OR(CP27=1, CP27=1.1),BT27&gt;=CE27),"Achieved",IF(AND(OR(CP27=1, CP27=1.1),BT27&lt;CE27),"Not Achieved","NA"))</f>
        <v>NA</v>
      </c>
      <c r="DI27" s="433"/>
      <c r="DJ27" s="433"/>
      <c r="DK27" s="433"/>
      <c r="DL27" s="433"/>
      <c r="DM27" s="433"/>
      <c r="DN27" s="433"/>
      <c r="DO27" s="433"/>
      <c r="DP27" s="433"/>
      <c r="DQ27" s="433"/>
      <c r="DR27" s="433"/>
      <c r="DS27" s="433"/>
      <c r="DT27" s="433"/>
      <c r="DU27" s="433"/>
      <c r="DV27" s="433"/>
      <c r="DW27" s="433"/>
    </row>
    <row r="28" spans="2:127" s="385" customFormat="1" ht="13.75" customHeight="1" thickBot="1" x14ac:dyDescent="0.4">
      <c r="B28" s="373"/>
      <c r="C28" s="368"/>
      <c r="D28" s="369"/>
      <c r="E28" s="432" t="s">
        <v>148</v>
      </c>
      <c r="F28" s="425"/>
      <c r="G28" s="426"/>
      <c r="H28" s="192" t="s">
        <v>94</v>
      </c>
      <c r="I28" s="192" t="s">
        <v>94</v>
      </c>
      <c r="J28" s="192" t="s">
        <v>94</v>
      </c>
      <c r="K28" s="192" t="s">
        <v>94</v>
      </c>
      <c r="L28" s="192" t="s">
        <v>94</v>
      </c>
      <c r="M28" s="192" t="s">
        <v>94</v>
      </c>
      <c r="N28" s="192" t="s">
        <v>94</v>
      </c>
      <c r="O28" s="192" t="s">
        <v>94</v>
      </c>
      <c r="P28" s="192" t="s">
        <v>94</v>
      </c>
      <c r="Q28" s="192" t="s">
        <v>94</v>
      </c>
      <c r="R28" s="379" t="s">
        <v>94</v>
      </c>
      <c r="S28" s="384"/>
      <c r="T28" s="384"/>
      <c r="U28" s="384"/>
      <c r="V28" s="384"/>
      <c r="W28" s="384"/>
      <c r="X28" s="384"/>
      <c r="Y28" s="192" t="s">
        <v>94</v>
      </c>
      <c r="Z28" s="192" t="s">
        <v>94</v>
      </c>
      <c r="AA28" s="192" t="s">
        <v>94</v>
      </c>
      <c r="AB28" s="192" t="s">
        <v>94</v>
      </c>
      <c r="AC28" s="192" t="s">
        <v>94</v>
      </c>
      <c r="AD28" s="192" t="s">
        <v>94</v>
      </c>
      <c r="AE28" s="192" t="s">
        <v>94</v>
      </c>
      <c r="AF28" s="192" t="s">
        <v>94</v>
      </c>
      <c r="AG28" s="192" t="s">
        <v>94</v>
      </c>
      <c r="AH28" s="379" t="s">
        <v>94</v>
      </c>
      <c r="AK28" s="427" t="str">
        <f>IFERROR(IF(I28="---","",IF(Y28="---","No Target Set",IF(BV28=BK28,"On Target",IF(BV28&gt;BK28,"Behind",IF(BV28&lt;BK28,"On Target"))))),"")</f>
        <v/>
      </c>
      <c r="AL28" s="427" t="str">
        <f>IFERROR(IF(J28="---","",IF(Z28="---","No Target Set",IF(BW28=BL28,"On Target",IF(BW28&gt;BL28,"Behind",IF(BW28&lt;BL28,"On Target"))))),"")</f>
        <v/>
      </c>
      <c r="AM28" s="427" t="str">
        <f>IFERROR(IF(K28="---","",IF(AA28="---","No Target Set",IF(BX28=BM28,"On Target",IF(BX28&gt;BM28,"Behind",IF(BX28&lt;BM28,"On Target"))))),"")</f>
        <v/>
      </c>
      <c r="AN28" s="427" t="str">
        <f>IFERROR(IF(L28="---","",IF(AB28="---","No Target Set",IF(BY28=BN28,"On Target",IF(BY28&gt;BN28,"Behind",IF(BY28&lt;BN28,"On Target"))))),"")</f>
        <v/>
      </c>
      <c r="AO28" s="427" t="str">
        <f>IFERROR(IF(M28="---","",IF(AC28="---","No Target Set",IF(BZ28=BO28,"On Target",IF(BZ28&gt;BO28,"Behind",IF(BZ28&lt;BO28,"On Target"))))),"")</f>
        <v/>
      </c>
      <c r="AP28" s="427" t="str">
        <f>IFERROR(IF(N28="---","",IF(AD28="---","No Target Set",IF(CA28=BP28,"On Target",IF(CA28&gt;BP28,"Behind",IF(CA28&lt;BP28,"On Target"))))),"")</f>
        <v/>
      </c>
      <c r="AQ28" s="427" t="str">
        <f>IFERROR(IF(O28="---","",IF(AE28="---","No Target Set",IF(CB28=BQ28,"On Target",IF(CB28&gt;BQ28,"Behind",IF(CB28&lt;BQ28,"On Target"))))),"")</f>
        <v/>
      </c>
      <c r="AR28" s="427" t="str">
        <f>IFERROR(IF(P28="---","",IF(AF28="---","No Target Set",IF(CC28=BR28,"On Target",IF(CC28&gt;BR28,"Behind",IF(CC28&lt;BR28,"On Target"))))),"")</f>
        <v/>
      </c>
      <c r="AS28" s="427" t="str">
        <f>IFERROR(IF(Q28="---","",IF(AG28="---","No Target Set",IF(CD28=BS28,"On Target",IF(CD28&gt;BS28,"Behind",IF(CD28&lt;BS28,"On Target"))))),"")</f>
        <v/>
      </c>
      <c r="AT28" s="427" t="str">
        <f>IFERROR(IF(R28="---","",IF(AH28="---","No Target Set",IF(CE28=BT28,"On Target",IF(CE28&gt;BT28,"Behind",IF(CE28&lt;BT28,"On Target"))))),"")</f>
        <v/>
      </c>
      <c r="AU28" s="384"/>
      <c r="AV28" s="428"/>
      <c r="AW28" s="222" t="s">
        <v>149</v>
      </c>
      <c r="AX28" s="382" t="str">
        <f>_xlfn.IFNA(LOOKUP(2,1/(H28:R28&lt;&gt;"---"),H28:R28),"---")</f>
        <v>---</v>
      </c>
      <c r="AY28" s="382" t="e">
        <f>VALUE(IF(AX28="---","",VLOOKUP(AX28,List16782[],2,FALSE)))</f>
        <v>#VALUE!</v>
      </c>
      <c r="AZ28" s="382" t="str">
        <f>_xlfn.IFNA(LOOKUP(2,1/(H28:Q28&lt;&gt;"---"),X28:AF28),"---")</f>
        <v>---</v>
      </c>
      <c r="BA28" s="382" t="e">
        <f>VALUE(IF(AZ28="---","",VLOOKUP(AZ28,List16782[],2,FALSE)))</f>
        <v>#VALUE!</v>
      </c>
      <c r="BB28" s="382" t="str">
        <f>_xlfn.IFNA(LOOKUP(2,1/(AK28:AT28&lt;&gt;""),AK28:AT28),"---")</f>
        <v>---</v>
      </c>
      <c r="BC28" s="382" t="str">
        <f>_xlfn.IFNA(LOOKUP(2,1/(H28:R28&lt;&gt;"---"),H$2:R$2),"---")</f>
        <v>---</v>
      </c>
      <c r="BD28" s="384"/>
      <c r="BE28" s="384"/>
      <c r="BF28" s="384"/>
      <c r="BG28" s="384"/>
      <c r="BH28" s="384"/>
      <c r="BI28" s="222" t="s">
        <v>149</v>
      </c>
      <c r="BJ28" s="382" t="str">
        <f>IF(H28="---","",IF(H28="","",(VLOOKUP(H28,List16782[],2,FALSE))))</f>
        <v/>
      </c>
      <c r="BK28" s="382" t="str">
        <f>IF(I28="---","",IF(I28="","",(VLOOKUP(I28,List16782[],2,FALSE))))</f>
        <v/>
      </c>
      <c r="BL28" s="382" t="str">
        <f>IF(J28="---","",IF(J28="","",(VLOOKUP(J28,List16782[],2,FALSE))))</f>
        <v/>
      </c>
      <c r="BM28" s="382" t="str">
        <f>IF(K28="---","",IF(K28="","",(VLOOKUP(K28,List16782[],2,FALSE))))</f>
        <v/>
      </c>
      <c r="BN28" s="382" t="str">
        <f>IF(L28="---","",IF(L28="","",(VLOOKUP(L28,List16782[],2,FALSE))))</f>
        <v/>
      </c>
      <c r="BO28" s="382" t="str">
        <f>IF(M28="---","",IF(M28="","",(VLOOKUP(M28,List16782[],2,FALSE))))</f>
        <v/>
      </c>
      <c r="BP28" s="382" t="str">
        <f>IF(N28="---","",IF(N28="","",(VLOOKUP(N28,List16782[],2,FALSE))))</f>
        <v/>
      </c>
      <c r="BQ28" s="382" t="str">
        <f>IF(O28="---","",IF(O28="","",(VLOOKUP(O28,List16782[],2,FALSE))))</f>
        <v/>
      </c>
      <c r="BR28" s="382" t="str">
        <f>IF(P28="---","",IF(P28="","",(VLOOKUP(P28,List16782[],2,FALSE))))</f>
        <v/>
      </c>
      <c r="BS28" s="382" t="str">
        <f>IF(Q28="---","",IF(Q28="","",(VLOOKUP(Q28,List16782[],2,FALSE))))</f>
        <v/>
      </c>
      <c r="BT28" s="382" t="str">
        <f>IF(R28="---","",IF(R28="","",(VLOOKUP(R28,List16782[],2,FALSE))))</f>
        <v/>
      </c>
      <c r="BU28" s="222" t="s">
        <v>149</v>
      </c>
      <c r="BV28" s="382" t="str">
        <f>IF(Y28="---","",IF(Y28="","",VLOOKUP(Y28,List16782[],2,FALSE)))</f>
        <v/>
      </c>
      <c r="BW28" s="382" t="str">
        <f>IF(Z28="---","",IF(Z28="","",VLOOKUP(Z28,List16782[],2,FALSE)))</f>
        <v/>
      </c>
      <c r="BX28" s="382" t="str">
        <f>IF(AA28="---","",IF(AA28="","",VLOOKUP(AA28,List16782[],2,FALSE)))</f>
        <v/>
      </c>
      <c r="BY28" s="382" t="str">
        <f>IF(AB28="---","",IF(AB28="","",VLOOKUP(AB28,List16782[],2,FALSE)))</f>
        <v/>
      </c>
      <c r="BZ28" s="382" t="str">
        <f>IF(AC28="---","",IF(AC28="","",VLOOKUP(AC28,List16782[],2,FALSE)))</f>
        <v/>
      </c>
      <c r="CA28" s="382" t="str">
        <f>IF(AD28="---","",IF(AD28="","",VLOOKUP(AD28,List16782[],2,FALSE)))</f>
        <v/>
      </c>
      <c r="CB28" s="382" t="str">
        <f>IF(AE28="---","",IF(AE28="","",VLOOKUP(AE28,List16782[],2,FALSE)))</f>
        <v/>
      </c>
      <c r="CC28" s="382" t="str">
        <f>IF(AF28="---","",IF(AF28="","",VLOOKUP(AF28,List16782[],2,FALSE)))</f>
        <v/>
      </c>
      <c r="CD28" s="382" t="str">
        <f>IF(AG28="---","",IF(AG28="","",VLOOKUP(AG28,List16782[],2,FALSE)))</f>
        <v/>
      </c>
      <c r="CE28" s="382" t="str">
        <f>IF(AH28="---","",IF(AH28="","",VLOOKUP(AH28,List16782[],2,FALSE)))</f>
        <v/>
      </c>
      <c r="CF28" s="222" t="s">
        <v>149</v>
      </c>
      <c r="CG28" s="382" t="str">
        <f>IFERROR(
    IF(H28="---", "NA",
        IF(Y28="---", "NA",
            IF(BJ28 &gt; BK28,
                IF(BV28 &gt; BJ28, 1.1, 0.1),
                IF(BV28 &gt; BJ28, 1, 0)
            )
        )
    ),
    -1
)</f>
        <v>NA</v>
      </c>
      <c r="CH28" s="382" t="str">
        <f>IFERROR(
    IF(I28="---", "NA",
        IF(Z28="---", "NA",IF(J28="---","NA",
            IF(BK28 &gt; BL28,
                IF(MIN(BV28, BK28) = BW28, 0.1,
                    IF(MIN(BV28, BK28) &lt; BW28, 1.1)
                ),
                IF(MIN(BV28, BK28) = BW28, 0,
                    IF(MIN(BV28, BK28) &lt; BW28, 1)
                )
            ))
        )
    ),
-5)</f>
        <v>NA</v>
      </c>
      <c r="CI28" s="382" t="str">
        <f>IFERROR(
    IF(J28="---", "NA",
        IF(AA28="---", "NA",IF(K28="---","NA",
            IF(BL28 &gt; BM28,
                IF(MIN(BW28, BL28) = BX28, 0.1,
                    IF(MIN(BW28, BL28) &lt; BX28, 1.1)
                ),
                IF(MIN(BW28, BL28) = BX28, 0,
                    IF(MIN(BW28, BL28) &lt; BX28, 1)
                )
            ))
        )
    ),
-5)</f>
        <v>NA</v>
      </c>
      <c r="CJ28" s="382" t="str">
        <f>IFERROR(
    IF(K28="---", "NA",
        IF(AB28="---", "NA",IF(L28="---","NA",
            IF(BM28 &gt; BN28,
                IF(MIN(BX28, BM28) = BY28, 0.1,
                    IF(MIN(BX28, BM28) &lt; BY28, 1.1)
                ),
                IF(MIN(BX28, BM28) = BY28, 0,
                    IF(MIN(BX28, BM28) &lt; BY28, 1)
                )
            ))
        )
    ),
-5)</f>
        <v>NA</v>
      </c>
      <c r="CK28" s="382" t="str">
        <f>IFERROR(
    IF(L28="---", "NA",
        IF(AC28="---", "NA",IF(M28="---","NA",
            IF(BN28 &gt; BO28,
                IF(MIN(BY28, BN28) = BZ28, 0.1,
                    IF(MIN(BY28, BN28) &lt; BZ28, 1.1)
                ),
                IF(MIN(BY28, BN28) = BZ28, 0,
                    IF(MIN(BY28, BN28) &lt; BZ28, 1)
                )
            ))
        )
    ),
-5)</f>
        <v>NA</v>
      </c>
      <c r="CL28" s="382" t="str">
        <f>IFERROR(
    IF(M28="---", "NA",
        IF(AD28="---", "NA",IF(N28="---","NA",
            IF(BO28 &gt; BP28,
                IF(MIN(BZ28, BO28) = CA28, 0.1,
                    IF(MIN(BZ28, BO28) &lt; CA28, 1.1)
                ),
                IF(MIN(BZ28, BO28) = CA28, 0,
                    IF(MIN(BZ28, BO28) &lt; CA28, 1)
                )
            ))
        )
    ),
-5)</f>
        <v>NA</v>
      </c>
      <c r="CM28" s="382" t="str">
        <f>IFERROR(
    IF(N28="---", "NA",
        IF(AE28="---", "NA",IF(O28="---","NA",
            IF(BP28 &gt; BQ28,
                IF(MIN(CA28, BP28) = CB28, 0.1,
                    IF(MIN(CA28, BP28) &lt; CB28, 1.1)
                ),
                IF(MIN(CA28, BP28) = CB28, 0,
                    IF(MIN(CA28, BP28) &lt; CB28, 1)
                )
            ))
        )
    ),
-5)</f>
        <v>NA</v>
      </c>
      <c r="CN28" s="382" t="str">
        <f>IFERROR(
    IF(O28="---", "NA",
        IF(AF28="---", "NA",IF(P28="---","NA",
            IF(BQ28 &gt; BR28,
                IF(MIN(CB28, BQ28) = CC28, 0.1,
                    IF(MIN(CB28, BQ28) &lt; CC28, 1.1)
                ),
                IF(MIN(CB28, BQ28) = CC28, 0,
                    IF(MIN(CB28, BQ28) &lt; CC28, 1)
                )
            ))
        )
    ),
-5)</f>
        <v>NA</v>
      </c>
      <c r="CO28" s="382" t="str">
        <f>IFERROR(
    IF(P28="---", "NA",
        IF(AG28="---", "NA",IF(Q28="---","NA",
            IF(BR28 &gt; BS28,
                IF(MIN(CC28, BR28) = CD28, 0.1,
                    IF(MIN(CC28, BR28) &lt; CD28, 1.1)
                ),
                IF(MIN(CC28, BR28) = CD28, 0,
                    IF(MIN(CC28, BR28) &lt; CD28, 1)
                )
            ))
        )
    ),
-5)</f>
        <v>NA</v>
      </c>
      <c r="CP28" s="382" t="str">
        <f>IFERROR(
    IF(Q28="---", "NA",
        IF(AH28="---", "NA",IF(R28="---","NA",
            IF(BS28 &gt; BT28,
                IF(MIN(CD28, BS28) = CE28, 0.1,
                    IF(MIN(CD28, BS28) &lt; CE28, 1.1)
                ),
                IF(MIN(CD28, BS28) = CE28, 0,
                    IF(MIN(CD28, BS28) &lt; CE28, 1)
                )
            ))
        )
    ),
-5)</f>
        <v>NA</v>
      </c>
      <c r="CQ28" s="222" t="s">
        <v>149</v>
      </c>
      <c r="CR28" s="382" t="str">
        <f>IF(AND(OR(CG28=1, CG28=1.1),BK28&gt;=BV28),"Achieved",IF(AND(OR(CG28=1, CG28=1.1),BK28&lt;BV28),"Not Achieved","NA"))</f>
        <v>NA</v>
      </c>
      <c r="CS28" s="382" t="str">
        <f>IF(AND(OR(CH28=1, CH28=1.1),BL28&gt;=BW28),"Achieved",IF(AND(OR(CH28=1, CH28=1.1),BL28&lt;BW28),"Not Achieved","NA"))</f>
        <v>NA</v>
      </c>
      <c r="CT28" s="382" t="str">
        <f>IF(AND(OR(CI28=1, CI28=1.1),BM28&gt;=BX28),"Achieved",IF(AND(OR(CI28=1, CI28=1.1),BM28&lt;BX28),"Not Achieved","NA"))</f>
        <v>NA</v>
      </c>
      <c r="CU28" s="382" t="str">
        <f>IF(AND(OR(CJ28=1, CJ28=1.1),BN28&gt;=BY28),"Achieved",IF(AND(OR(CJ28=1, CJ28=1.1),BN28&lt;BY28),"Not Achieved","NA"))</f>
        <v>NA</v>
      </c>
      <c r="CV28" s="382" t="str">
        <f>IF(AND(OR(CK28=1, CK28=1.1),BO28&gt;=BZ28),"Achieved",IF(AND(OR(CK28=1, CK28=1.1),BO28&lt;BZ28),"Not Achieved","NA"))</f>
        <v>NA</v>
      </c>
      <c r="CW28" s="382" t="str">
        <f>IF(AND(OR(CL28=1, CL28=1.1),BP28&gt;=CA28),"Achieved",IF(AND(OR(CL28=1, CL28=1.1),BP28&lt;CA28),"Not Achieved","NA"))</f>
        <v>NA</v>
      </c>
      <c r="CX28" s="382" t="str">
        <f>IF(AND(OR(CM28=1, CM28=1.1),BQ28&gt;=CB28),"Achieved",IF(AND(OR(CM28=1, CM28=1.1),BQ28&lt;CB28),"Not Achieved","NA"))</f>
        <v>NA</v>
      </c>
      <c r="CY28" s="382" t="str">
        <f>IF(AND(OR(CN28=1, CN28=1.1),BR28&gt;=CC28),"Achieved",IF(AND(OR(CN28=1, CN28=1.1),BR28&lt;CC28),"Not Achieved","NA"))</f>
        <v>NA</v>
      </c>
      <c r="CZ28" s="382" t="str">
        <f>IF(AND(OR(CO28=1, CO28=1.1),BS28&gt;=CD28),"Achieved",IF(AND(OR(CO28=1, CO28=1.1),BS28&lt;CD28),"Not Achieved","NA"))</f>
        <v>NA</v>
      </c>
      <c r="DA28" s="382" t="str">
        <f>IF(AND(OR(CP28=1, CP28=1.1),BT28&gt;=CE28),"Achieved",IF(AND(OR(CP28=1, CP28=1.1),BT28&lt;CE28),"Not Achieved","NA"))</f>
        <v>NA</v>
      </c>
      <c r="DI28" s="433"/>
      <c r="DJ28" s="433"/>
      <c r="DK28" s="433"/>
      <c r="DL28" s="433"/>
      <c r="DM28" s="433"/>
      <c r="DN28" s="433"/>
      <c r="DO28" s="433"/>
      <c r="DP28" s="433"/>
      <c r="DQ28" s="433"/>
      <c r="DR28" s="433"/>
      <c r="DS28" s="433"/>
      <c r="DT28" s="433"/>
      <c r="DU28" s="433"/>
      <c r="DV28" s="433"/>
      <c r="DW28" s="433"/>
    </row>
    <row r="29" spans="2:127" s="385" customFormat="1" ht="13.75" customHeight="1" thickBot="1" x14ac:dyDescent="0.4">
      <c r="B29" s="373"/>
      <c r="C29" s="370"/>
      <c r="D29" s="371"/>
      <c r="E29" s="432" t="s">
        <v>150</v>
      </c>
      <c r="F29" s="425"/>
      <c r="G29" s="426"/>
      <c r="H29" s="192" t="s">
        <v>94</v>
      </c>
      <c r="I29" s="192" t="s">
        <v>94</v>
      </c>
      <c r="J29" s="192" t="s">
        <v>94</v>
      </c>
      <c r="K29" s="192" t="s">
        <v>94</v>
      </c>
      <c r="L29" s="192" t="s">
        <v>94</v>
      </c>
      <c r="M29" s="192" t="s">
        <v>94</v>
      </c>
      <c r="N29" s="192" t="s">
        <v>94</v>
      </c>
      <c r="O29" s="192" t="s">
        <v>94</v>
      </c>
      <c r="P29" s="192" t="s">
        <v>94</v>
      </c>
      <c r="Q29" s="192" t="s">
        <v>94</v>
      </c>
      <c r="R29" s="379" t="s">
        <v>94</v>
      </c>
      <c r="S29" s="384"/>
      <c r="T29" s="384"/>
      <c r="U29" s="384"/>
      <c r="V29" s="384"/>
      <c r="W29" s="384"/>
      <c r="X29" s="384"/>
      <c r="Y29" s="192" t="s">
        <v>94</v>
      </c>
      <c r="Z29" s="192" t="s">
        <v>94</v>
      </c>
      <c r="AA29" s="192" t="s">
        <v>94</v>
      </c>
      <c r="AB29" s="192" t="s">
        <v>94</v>
      </c>
      <c r="AC29" s="192" t="s">
        <v>94</v>
      </c>
      <c r="AD29" s="192" t="s">
        <v>94</v>
      </c>
      <c r="AE29" s="192" t="s">
        <v>94</v>
      </c>
      <c r="AF29" s="192" t="s">
        <v>94</v>
      </c>
      <c r="AG29" s="192" t="s">
        <v>94</v>
      </c>
      <c r="AH29" s="379" t="s">
        <v>94</v>
      </c>
      <c r="AK29" s="427" t="str">
        <f>IFERROR(IF(I29="---","",IF(Y29="---","No Target Set",IF(BV29=BK29,"On Target",IF(BV29&gt;BK29,"Behind",IF(BV29&lt;BK29,"On Target"))))),"")</f>
        <v/>
      </c>
      <c r="AL29" s="427" t="str">
        <f>IFERROR(IF(J29="---","",IF(Z29="---","No Target Set",IF(BW29=BL29,"On Target",IF(BW29&gt;BL29,"Behind",IF(BW29&lt;BL29,"On Target"))))),"")</f>
        <v/>
      </c>
      <c r="AM29" s="427" t="str">
        <f>IFERROR(IF(K29="---","",IF(AA29="---","No Target Set",IF(BX29=BM29,"On Target",IF(BX29&gt;BM29,"Behind",IF(BX29&lt;BM29,"On Target"))))),"")</f>
        <v/>
      </c>
      <c r="AN29" s="427" t="str">
        <f>IFERROR(IF(L29="---","",IF(AB29="---","No Target Set",IF(BY29=BN29,"On Target",IF(BY29&gt;BN29,"Behind",IF(BY29&lt;BN29,"On Target"))))),"")</f>
        <v/>
      </c>
      <c r="AO29" s="427" t="str">
        <f>IFERROR(IF(M29="---","",IF(AC29="---","No Target Set",IF(BZ29=BO29,"On Target",IF(BZ29&gt;BO29,"Behind",IF(BZ29&lt;BO29,"On Target"))))),"")</f>
        <v/>
      </c>
      <c r="AP29" s="427" t="str">
        <f>IFERROR(IF(N29="---","",IF(AD29="---","No Target Set",IF(CA29=BP29,"On Target",IF(CA29&gt;BP29,"Behind",IF(CA29&lt;BP29,"On Target"))))),"")</f>
        <v/>
      </c>
      <c r="AQ29" s="427" t="str">
        <f>IFERROR(IF(O29="---","",IF(AE29="---","No Target Set",IF(CB29=BQ29,"On Target",IF(CB29&gt;BQ29,"Behind",IF(CB29&lt;BQ29,"On Target"))))),"")</f>
        <v/>
      </c>
      <c r="AR29" s="427" t="str">
        <f>IFERROR(IF(P29="---","",IF(AF29="---","No Target Set",IF(CC29=BR29,"On Target",IF(CC29&gt;BR29,"Behind",IF(CC29&lt;BR29,"On Target"))))),"")</f>
        <v/>
      </c>
      <c r="AS29" s="427" t="str">
        <f>IFERROR(IF(Q29="---","",IF(AG29="---","No Target Set",IF(CD29=BS29,"On Target",IF(CD29&gt;BS29,"Behind",IF(CD29&lt;BS29,"On Target"))))),"")</f>
        <v/>
      </c>
      <c r="AT29" s="427" t="str">
        <f>IFERROR(IF(R29="---","",IF(AH29="---","No Target Set",IF(CE29=BT29,"On Target",IF(CE29&gt;BT29,"Behind",IF(CE29&lt;BT29,"On Target"))))),"")</f>
        <v/>
      </c>
      <c r="AU29" s="384"/>
      <c r="AV29" s="428"/>
      <c r="AW29" s="222" t="s">
        <v>151</v>
      </c>
      <c r="AX29" s="382" t="str">
        <f>_xlfn.IFNA(LOOKUP(2,1/(H29:R29&lt;&gt;"---"),H29:R29),"---")</f>
        <v>---</v>
      </c>
      <c r="AY29" s="382" t="e">
        <f>VALUE(IF(AX29="---","",VLOOKUP(AX29,List16782[],2,FALSE)))</f>
        <v>#VALUE!</v>
      </c>
      <c r="AZ29" s="382" t="str">
        <f>_xlfn.IFNA(LOOKUP(2,1/(H29:Q29&lt;&gt;"---"),X29:AF29),"---")</f>
        <v>---</v>
      </c>
      <c r="BA29" s="382" t="e">
        <f>VALUE(IF(AZ29="---","",VLOOKUP(AZ29,List16782[],2,FALSE)))</f>
        <v>#VALUE!</v>
      </c>
      <c r="BB29" s="382" t="str">
        <f>_xlfn.IFNA(LOOKUP(2,1/(AK29:AT29&lt;&gt;""),AK29:AT29),"---")</f>
        <v>---</v>
      </c>
      <c r="BC29" s="382" t="str">
        <f>_xlfn.IFNA(LOOKUP(2,1/(H29:R29&lt;&gt;"---"),H$2:R$2),"---")</f>
        <v>---</v>
      </c>
      <c r="BD29" s="384"/>
      <c r="BE29" s="384"/>
      <c r="BF29" s="384"/>
      <c r="BG29" s="384"/>
      <c r="BH29" s="384"/>
      <c r="BI29" s="222" t="s">
        <v>151</v>
      </c>
      <c r="BJ29" s="382" t="str">
        <f>IF(H29="---","",IF(H29="","",(VLOOKUP(H29,List16782[],2,FALSE))))</f>
        <v/>
      </c>
      <c r="BK29" s="382" t="str">
        <f>IF(I29="---","",IF(I29="","",(VLOOKUP(I29,List16782[],2,FALSE))))</f>
        <v/>
      </c>
      <c r="BL29" s="382" t="str">
        <f>IF(J29="---","",IF(J29="","",(VLOOKUP(J29,List16782[],2,FALSE))))</f>
        <v/>
      </c>
      <c r="BM29" s="382" t="str">
        <f>IF(K29="---","",IF(K29="","",(VLOOKUP(K29,List16782[],2,FALSE))))</f>
        <v/>
      </c>
      <c r="BN29" s="382" t="str">
        <f>IF(L29="---","",IF(L29="","",(VLOOKUP(L29,List16782[],2,FALSE))))</f>
        <v/>
      </c>
      <c r="BO29" s="382" t="str">
        <f>IF(M29="---","",IF(M29="","",(VLOOKUP(M29,List16782[],2,FALSE))))</f>
        <v/>
      </c>
      <c r="BP29" s="382" t="str">
        <f>IF(N29="---","",IF(N29="","",(VLOOKUP(N29,List16782[],2,FALSE))))</f>
        <v/>
      </c>
      <c r="BQ29" s="382" t="str">
        <f>IF(O29="---","",IF(O29="","",(VLOOKUP(O29,List16782[],2,FALSE))))</f>
        <v/>
      </c>
      <c r="BR29" s="382" t="str">
        <f>IF(P29="---","",IF(P29="","",(VLOOKUP(P29,List16782[],2,FALSE))))</f>
        <v/>
      </c>
      <c r="BS29" s="382" t="str">
        <f>IF(Q29="---","",IF(Q29="","",(VLOOKUP(Q29,List16782[],2,FALSE))))</f>
        <v/>
      </c>
      <c r="BT29" s="382" t="str">
        <f>IF(R29="---","",IF(R29="","",(VLOOKUP(R29,List16782[],2,FALSE))))</f>
        <v/>
      </c>
      <c r="BU29" s="222" t="s">
        <v>151</v>
      </c>
      <c r="BV29" s="382" t="str">
        <f>IF(Y29="---","",IF(Y29="","",VLOOKUP(Y29,List16782[],2,FALSE)))</f>
        <v/>
      </c>
      <c r="BW29" s="382" t="str">
        <f>IF(Z29="---","",IF(Z29="","",VLOOKUP(Z29,List16782[],2,FALSE)))</f>
        <v/>
      </c>
      <c r="BX29" s="382" t="str">
        <f>IF(AA29="---","",IF(AA29="","",VLOOKUP(AA29,List16782[],2,FALSE)))</f>
        <v/>
      </c>
      <c r="BY29" s="382" t="str">
        <f>IF(AB29="---","",IF(AB29="","",VLOOKUP(AB29,List16782[],2,FALSE)))</f>
        <v/>
      </c>
      <c r="BZ29" s="382" t="str">
        <f>IF(AC29="---","",IF(AC29="","",VLOOKUP(AC29,List16782[],2,FALSE)))</f>
        <v/>
      </c>
      <c r="CA29" s="382" t="str">
        <f>IF(AD29="---","",IF(AD29="","",VLOOKUP(AD29,List16782[],2,FALSE)))</f>
        <v/>
      </c>
      <c r="CB29" s="382" t="str">
        <f>IF(AE29="---","",IF(AE29="","",VLOOKUP(AE29,List16782[],2,FALSE)))</f>
        <v/>
      </c>
      <c r="CC29" s="382" t="str">
        <f>IF(AF29="---","",IF(AF29="","",VLOOKUP(AF29,List16782[],2,FALSE)))</f>
        <v/>
      </c>
      <c r="CD29" s="382" t="str">
        <f>IF(AG29="---","",IF(AG29="","",VLOOKUP(AG29,List16782[],2,FALSE)))</f>
        <v/>
      </c>
      <c r="CE29" s="382" t="str">
        <f>IF(AH29="---","",IF(AH29="","",VLOOKUP(AH29,List16782[],2,FALSE)))</f>
        <v/>
      </c>
      <c r="CF29" s="222" t="s">
        <v>151</v>
      </c>
      <c r="CG29" s="382" t="str">
        <f>IFERROR(
    IF(H29="---", "NA",
        IF(Y29="---", "NA",
            IF(BJ29 &gt; BK29,
                IF(BV29 &gt; BJ29, 1.1, 0.1),
                IF(BV29 &gt; BJ29, 1, 0)
            )
        )
    ),
    -1
)</f>
        <v>NA</v>
      </c>
      <c r="CH29" s="382" t="str">
        <f>IFERROR(
    IF(I29="---", "NA",
        IF(Z29="---", "NA",IF(J29="---","NA",
            IF(BK29 &gt; BL29,
                IF(MIN(BV29, BK29) = BW29, 0.1,
                    IF(MIN(BV29, BK29) &lt; BW29, 1.1)
                ),
                IF(MIN(BV29, BK29) = BW29, 0,
                    IF(MIN(BV29, BK29) &lt; BW29, 1)
                )
            ))
        )
    ),
-5)</f>
        <v>NA</v>
      </c>
      <c r="CI29" s="382" t="str">
        <f>IFERROR(
    IF(J29="---", "NA",
        IF(AA29="---", "NA",IF(K29="---","NA",
            IF(BL29 &gt; BM29,
                IF(MIN(BW29, BL29) = BX29, 0.1,
                    IF(MIN(BW29, BL29) &lt; BX29, 1.1)
                ),
                IF(MIN(BW29, BL29) = BX29, 0,
                    IF(MIN(BW29, BL29) &lt; BX29, 1)
                )
            ))
        )
    ),
-5)</f>
        <v>NA</v>
      </c>
      <c r="CJ29" s="382" t="str">
        <f>IFERROR(
    IF(K29="---", "NA",
        IF(AB29="---", "NA",IF(L29="---","NA",
            IF(BM29 &gt; BN29,
                IF(MIN(BX29, BM29) = BY29, 0.1,
                    IF(MIN(BX29, BM29) &lt; BY29, 1.1)
                ),
                IF(MIN(BX29, BM29) = BY29, 0,
                    IF(MIN(BX29, BM29) &lt; BY29, 1)
                )
            ))
        )
    ),
-5)</f>
        <v>NA</v>
      </c>
      <c r="CK29" s="382" t="str">
        <f>IFERROR(
    IF(L29="---", "NA",
        IF(AC29="---", "NA",IF(M29="---","NA",
            IF(BN29 &gt; BO29,
                IF(MIN(BY29, BN29) = BZ29, 0.1,
                    IF(MIN(BY29, BN29) &lt; BZ29, 1.1)
                ),
                IF(MIN(BY29, BN29) = BZ29, 0,
                    IF(MIN(BY29, BN29) &lt; BZ29, 1)
                )
            ))
        )
    ),
-5)</f>
        <v>NA</v>
      </c>
      <c r="CL29" s="382" t="str">
        <f>IFERROR(
    IF(M29="---", "NA",
        IF(AD29="---", "NA",IF(N29="---","NA",
            IF(BO29 &gt; BP29,
                IF(MIN(BZ29, BO29) = CA29, 0.1,
                    IF(MIN(BZ29, BO29) &lt; CA29, 1.1)
                ),
                IF(MIN(BZ29, BO29) = CA29, 0,
                    IF(MIN(BZ29, BO29) &lt; CA29, 1)
                )
            ))
        )
    ),
-5)</f>
        <v>NA</v>
      </c>
      <c r="CM29" s="382" t="str">
        <f>IFERROR(
    IF(N29="---", "NA",
        IF(AE29="---", "NA",IF(O29="---","NA",
            IF(BP29 &gt; BQ29,
                IF(MIN(CA29, BP29) = CB29, 0.1,
                    IF(MIN(CA29, BP29) &lt; CB29, 1.1)
                ),
                IF(MIN(CA29, BP29) = CB29, 0,
                    IF(MIN(CA29, BP29) &lt; CB29, 1)
                )
            ))
        )
    ),
-5)</f>
        <v>NA</v>
      </c>
      <c r="CN29" s="382" t="str">
        <f>IFERROR(
    IF(O29="---", "NA",
        IF(AF29="---", "NA",IF(P29="---","NA",
            IF(BQ29 &gt; BR29,
                IF(MIN(CB29, BQ29) = CC29, 0.1,
                    IF(MIN(CB29, BQ29) &lt; CC29, 1.1)
                ),
                IF(MIN(CB29, BQ29) = CC29, 0,
                    IF(MIN(CB29, BQ29) &lt; CC29, 1)
                )
            ))
        )
    ),
-5)</f>
        <v>NA</v>
      </c>
      <c r="CO29" s="382" t="str">
        <f>IFERROR(
    IF(P29="---", "NA",
        IF(AG29="---", "NA",IF(Q29="---","NA",
            IF(BR29 &gt; BS29,
                IF(MIN(CC29, BR29) = CD29, 0.1,
                    IF(MIN(CC29, BR29) &lt; CD29, 1.1)
                ),
                IF(MIN(CC29, BR29) = CD29, 0,
                    IF(MIN(CC29, BR29) &lt; CD29, 1)
                )
            ))
        )
    ),
-5)</f>
        <v>NA</v>
      </c>
      <c r="CP29" s="382" t="str">
        <f>IFERROR(
    IF(Q29="---", "NA",
        IF(AH29="---", "NA",IF(R29="---","NA",
            IF(BS29 &gt; BT29,
                IF(MIN(CD29, BS29) = CE29, 0.1,
                    IF(MIN(CD29, BS29) &lt; CE29, 1.1)
                ),
                IF(MIN(CD29, BS29) = CE29, 0,
                    IF(MIN(CD29, BS29) &lt; CE29, 1)
                )
            ))
        )
    ),
-5)</f>
        <v>NA</v>
      </c>
      <c r="CQ29" s="222" t="s">
        <v>151</v>
      </c>
      <c r="CR29" s="382" t="str">
        <f>IF(AND(OR(CG29=1, CG29=1.1),BK29&gt;=BV29),"Achieved",IF(AND(OR(CG29=1, CG29=1.1),BK29&lt;BV29),"Not Achieved","NA"))</f>
        <v>NA</v>
      </c>
      <c r="CS29" s="382" t="str">
        <f>IF(AND(OR(CH29=1, CH29=1.1),BL29&gt;=BW29),"Achieved",IF(AND(OR(CH29=1, CH29=1.1),BL29&lt;BW29),"Not Achieved","NA"))</f>
        <v>NA</v>
      </c>
      <c r="CT29" s="382" t="str">
        <f>IF(AND(OR(CI29=1, CI29=1.1),BM29&gt;=BX29),"Achieved",IF(AND(OR(CI29=1, CI29=1.1),BM29&lt;BX29),"Not Achieved","NA"))</f>
        <v>NA</v>
      </c>
      <c r="CU29" s="382" t="str">
        <f>IF(AND(OR(CJ29=1, CJ29=1.1),BN29&gt;=BY29),"Achieved",IF(AND(OR(CJ29=1, CJ29=1.1),BN29&lt;BY29),"Not Achieved","NA"))</f>
        <v>NA</v>
      </c>
      <c r="CV29" s="382" t="str">
        <f>IF(AND(OR(CK29=1, CK29=1.1),BO29&gt;=BZ29),"Achieved",IF(AND(OR(CK29=1, CK29=1.1),BO29&lt;BZ29),"Not Achieved","NA"))</f>
        <v>NA</v>
      </c>
      <c r="CW29" s="382" t="str">
        <f>IF(AND(OR(CL29=1, CL29=1.1),BP29&gt;=CA29),"Achieved",IF(AND(OR(CL29=1, CL29=1.1),BP29&lt;CA29),"Not Achieved","NA"))</f>
        <v>NA</v>
      </c>
      <c r="CX29" s="382" t="str">
        <f>IF(AND(OR(CM29=1, CM29=1.1),BQ29&gt;=CB29),"Achieved",IF(AND(OR(CM29=1, CM29=1.1),BQ29&lt;CB29),"Not Achieved","NA"))</f>
        <v>NA</v>
      </c>
      <c r="CY29" s="382" t="str">
        <f>IF(AND(OR(CN29=1, CN29=1.1),BR29&gt;=CC29),"Achieved",IF(AND(OR(CN29=1, CN29=1.1),BR29&lt;CC29),"Not Achieved","NA"))</f>
        <v>NA</v>
      </c>
      <c r="CZ29" s="382" t="str">
        <f>IF(AND(OR(CO29=1, CO29=1.1),BS29&gt;=CD29),"Achieved",IF(AND(OR(CO29=1, CO29=1.1),BS29&lt;CD29),"Not Achieved","NA"))</f>
        <v>NA</v>
      </c>
      <c r="DA29" s="382" t="str">
        <f>IF(AND(OR(CP29=1, CP29=1.1),BT29&gt;=CE29),"Achieved",IF(AND(OR(CP29=1, CP29=1.1),BT29&lt;CE29),"Not Achieved","NA"))</f>
        <v>NA</v>
      </c>
      <c r="DI29" s="433"/>
      <c r="DJ29" s="433"/>
      <c r="DK29" s="433"/>
      <c r="DL29" s="433"/>
      <c r="DM29" s="433"/>
      <c r="DN29" s="433"/>
      <c r="DO29" s="433"/>
      <c r="DP29" s="433"/>
      <c r="DQ29" s="433"/>
      <c r="DR29" s="433"/>
      <c r="DS29" s="433"/>
      <c r="DT29" s="433"/>
      <c r="DU29" s="433"/>
      <c r="DV29" s="433"/>
      <c r="DW29" s="433"/>
    </row>
    <row r="30" spans="2:127" s="385" customFormat="1" ht="13.75" customHeight="1" thickBot="1" x14ac:dyDescent="0.4">
      <c r="B30" s="373"/>
      <c r="C30" s="366" t="s">
        <v>152</v>
      </c>
      <c r="D30" s="367"/>
      <c r="E30" s="432" t="s">
        <v>153</v>
      </c>
      <c r="F30" s="425"/>
      <c r="G30" s="426"/>
      <c r="H30" s="192" t="s">
        <v>94</v>
      </c>
      <c r="I30" s="192" t="s">
        <v>94</v>
      </c>
      <c r="J30" s="192" t="s">
        <v>94</v>
      </c>
      <c r="K30" s="192" t="s">
        <v>94</v>
      </c>
      <c r="L30" s="192" t="s">
        <v>94</v>
      </c>
      <c r="M30" s="192" t="s">
        <v>94</v>
      </c>
      <c r="N30" s="192" t="s">
        <v>94</v>
      </c>
      <c r="O30" s="192" t="s">
        <v>94</v>
      </c>
      <c r="P30" s="192" t="s">
        <v>94</v>
      </c>
      <c r="Q30" s="192" t="s">
        <v>94</v>
      </c>
      <c r="R30" s="379" t="s">
        <v>94</v>
      </c>
      <c r="S30" s="384"/>
      <c r="T30" s="384"/>
      <c r="U30" s="384"/>
      <c r="V30" s="384"/>
      <c r="W30" s="384"/>
      <c r="X30" s="384"/>
      <c r="Y30" s="192" t="s">
        <v>94</v>
      </c>
      <c r="Z30" s="192" t="s">
        <v>94</v>
      </c>
      <c r="AA30" s="192" t="s">
        <v>94</v>
      </c>
      <c r="AB30" s="192" t="s">
        <v>94</v>
      </c>
      <c r="AC30" s="192" t="s">
        <v>94</v>
      </c>
      <c r="AD30" s="192" t="s">
        <v>94</v>
      </c>
      <c r="AE30" s="192" t="s">
        <v>94</v>
      </c>
      <c r="AF30" s="192" t="s">
        <v>94</v>
      </c>
      <c r="AG30" s="192" t="s">
        <v>94</v>
      </c>
      <c r="AH30" s="379" t="s">
        <v>94</v>
      </c>
      <c r="AK30" s="427" t="str">
        <f>IFERROR(IF(I30="---","",IF(Y30="---","No Target Set",IF(BV30=BK30,"On Target",IF(BV30&gt;BK30,"Behind",IF(BV30&lt;BK30,"On Target"))))),"")</f>
        <v/>
      </c>
      <c r="AL30" s="427" t="str">
        <f>IFERROR(IF(J30="---","",IF(Z30="---","No Target Set",IF(BW30=BL30,"On Target",IF(BW30&gt;BL30,"Behind",IF(BW30&lt;BL30,"On Target"))))),"")</f>
        <v/>
      </c>
      <c r="AM30" s="427" t="str">
        <f>IFERROR(IF(K30="---","",IF(AA30="---","No Target Set",IF(BX30=BM30,"On Target",IF(BX30&gt;BM30,"Behind",IF(BX30&lt;BM30,"On Target"))))),"")</f>
        <v/>
      </c>
      <c r="AN30" s="427" t="str">
        <f>IFERROR(IF(L30="---","",IF(AB30="---","No Target Set",IF(BY30=BN30,"On Target",IF(BY30&gt;BN30,"Behind",IF(BY30&lt;BN30,"On Target"))))),"")</f>
        <v/>
      </c>
      <c r="AO30" s="427" t="str">
        <f>IFERROR(IF(M30="---","",IF(AC30="---","No Target Set",IF(BZ30=BO30,"On Target",IF(BZ30&gt;BO30,"Behind",IF(BZ30&lt;BO30,"On Target"))))),"")</f>
        <v/>
      </c>
      <c r="AP30" s="427" t="str">
        <f>IFERROR(IF(N30="---","",IF(AD30="---","No Target Set",IF(CA30=BP30,"On Target",IF(CA30&gt;BP30,"Behind",IF(CA30&lt;BP30,"On Target"))))),"")</f>
        <v/>
      </c>
      <c r="AQ30" s="427" t="str">
        <f>IFERROR(IF(O30="---","",IF(AE30="---","No Target Set",IF(CB30=BQ30,"On Target",IF(CB30&gt;BQ30,"Behind",IF(CB30&lt;BQ30,"On Target"))))),"")</f>
        <v/>
      </c>
      <c r="AR30" s="427" t="str">
        <f>IFERROR(IF(P30="---","",IF(AF30="---","No Target Set",IF(CC30=BR30,"On Target",IF(CC30&gt;BR30,"Behind",IF(CC30&lt;BR30,"On Target"))))),"")</f>
        <v/>
      </c>
      <c r="AS30" s="427" t="str">
        <f>IFERROR(IF(Q30="---","",IF(AG30="---","No Target Set",IF(CD30=BS30,"On Target",IF(CD30&gt;BS30,"Behind",IF(CD30&lt;BS30,"On Target"))))),"")</f>
        <v/>
      </c>
      <c r="AT30" s="427" t="str">
        <f>IFERROR(IF(R30="---","",IF(AH30="---","No Target Set",IF(CE30=BT30,"On Target",IF(CE30&gt;BT30,"Behind",IF(CE30&lt;BT30,"On Target"))))),"")</f>
        <v/>
      </c>
      <c r="AU30" s="384"/>
      <c r="AV30" s="428"/>
      <c r="AW30" s="222" t="s">
        <v>154</v>
      </c>
      <c r="AX30" s="382" t="str">
        <f>_xlfn.IFNA(LOOKUP(2,1/(H30:R30&lt;&gt;"---"),H30:R30),"---")</f>
        <v>---</v>
      </c>
      <c r="AY30" s="382" t="e">
        <f>VALUE(IF(AX30="---","",VLOOKUP(AX30,List16782[],2,FALSE)))</f>
        <v>#VALUE!</v>
      </c>
      <c r="AZ30" s="382" t="str">
        <f>_xlfn.IFNA(LOOKUP(2,1/(H30:Q30&lt;&gt;"---"),X30:AF30),"---")</f>
        <v>---</v>
      </c>
      <c r="BA30" s="382" t="e">
        <f>VALUE(IF(AZ30="---","",VLOOKUP(AZ30,List16782[],2,FALSE)))</f>
        <v>#VALUE!</v>
      </c>
      <c r="BB30" s="382" t="str">
        <f>_xlfn.IFNA(LOOKUP(2,1/(AK30:AT30&lt;&gt;""),AK30:AT30),"---")</f>
        <v>---</v>
      </c>
      <c r="BC30" s="382" t="str">
        <f>_xlfn.IFNA(LOOKUP(2,1/(H30:R30&lt;&gt;"---"),H$2:R$2),"---")</f>
        <v>---</v>
      </c>
      <c r="BD30" s="384"/>
      <c r="BE30" s="384"/>
      <c r="BF30" s="384"/>
      <c r="BG30" s="384"/>
      <c r="BH30" s="384"/>
      <c r="BI30" s="222" t="s">
        <v>154</v>
      </c>
      <c r="BJ30" s="382" t="str">
        <f>IF(H30="---","",IF(H30="","",(VLOOKUP(H30,List16782[],2,FALSE))))</f>
        <v/>
      </c>
      <c r="BK30" s="382" t="str">
        <f>IF(I30="---","",IF(I30="","",(VLOOKUP(I30,List16782[],2,FALSE))))</f>
        <v/>
      </c>
      <c r="BL30" s="382" t="str">
        <f>IF(J30="---","",IF(J30="","",(VLOOKUP(J30,List16782[],2,FALSE))))</f>
        <v/>
      </c>
      <c r="BM30" s="382" t="str">
        <f>IF(K30="---","",IF(K30="","",(VLOOKUP(K30,List16782[],2,FALSE))))</f>
        <v/>
      </c>
      <c r="BN30" s="382" t="str">
        <f>IF(L30="---","",IF(L30="","",(VLOOKUP(L30,List16782[],2,FALSE))))</f>
        <v/>
      </c>
      <c r="BO30" s="382" t="str">
        <f>IF(M30="---","",IF(M30="","",(VLOOKUP(M30,List16782[],2,FALSE))))</f>
        <v/>
      </c>
      <c r="BP30" s="382" t="str">
        <f>IF(N30="---","",IF(N30="","",(VLOOKUP(N30,List16782[],2,FALSE))))</f>
        <v/>
      </c>
      <c r="BQ30" s="382" t="str">
        <f>IF(O30="---","",IF(O30="","",(VLOOKUP(O30,List16782[],2,FALSE))))</f>
        <v/>
      </c>
      <c r="BR30" s="382" t="str">
        <f>IF(P30="---","",IF(P30="","",(VLOOKUP(P30,List16782[],2,FALSE))))</f>
        <v/>
      </c>
      <c r="BS30" s="382" t="str">
        <f>IF(Q30="---","",IF(Q30="","",(VLOOKUP(Q30,List16782[],2,FALSE))))</f>
        <v/>
      </c>
      <c r="BT30" s="382" t="str">
        <f>IF(R30="---","",IF(R30="","",(VLOOKUP(R30,List16782[],2,FALSE))))</f>
        <v/>
      </c>
      <c r="BU30" s="222" t="s">
        <v>154</v>
      </c>
      <c r="BV30" s="382" t="str">
        <f>IF(Y30="---","",IF(Y30="","",VLOOKUP(Y30,List16782[],2,FALSE)))</f>
        <v/>
      </c>
      <c r="BW30" s="382" t="str">
        <f>IF(Z30="---","",IF(Z30="","",VLOOKUP(Z30,List16782[],2,FALSE)))</f>
        <v/>
      </c>
      <c r="BX30" s="382" t="str">
        <f>IF(AA30="---","",IF(AA30="","",VLOOKUP(AA30,List16782[],2,FALSE)))</f>
        <v/>
      </c>
      <c r="BY30" s="382" t="str">
        <f>IF(AB30="---","",IF(AB30="","",VLOOKUP(AB30,List16782[],2,FALSE)))</f>
        <v/>
      </c>
      <c r="BZ30" s="382" t="str">
        <f>IF(AC30="---","",IF(AC30="","",VLOOKUP(AC30,List16782[],2,FALSE)))</f>
        <v/>
      </c>
      <c r="CA30" s="382" t="str">
        <f>IF(AD30="---","",IF(AD30="","",VLOOKUP(AD30,List16782[],2,FALSE)))</f>
        <v/>
      </c>
      <c r="CB30" s="382" t="str">
        <f>IF(AE30="---","",IF(AE30="","",VLOOKUP(AE30,List16782[],2,FALSE)))</f>
        <v/>
      </c>
      <c r="CC30" s="382" t="str">
        <f>IF(AF30="---","",IF(AF30="","",VLOOKUP(AF30,List16782[],2,FALSE)))</f>
        <v/>
      </c>
      <c r="CD30" s="382" t="str">
        <f>IF(AG30="---","",IF(AG30="","",VLOOKUP(AG30,List16782[],2,FALSE)))</f>
        <v/>
      </c>
      <c r="CE30" s="382" t="str">
        <f>IF(AH30="---","",IF(AH30="","",VLOOKUP(AH30,List16782[],2,FALSE)))</f>
        <v/>
      </c>
      <c r="CF30" s="222" t="s">
        <v>154</v>
      </c>
      <c r="CG30" s="382" t="str">
        <f>IFERROR(
    IF(H30="---", "NA",
        IF(Y30="---", "NA",
            IF(BJ30 &gt; BK30,
                IF(BV30 &gt; BJ30, 1.1, 0.1),
                IF(BV30 &gt; BJ30, 1, 0)
            )
        )
    ),
    -1
)</f>
        <v>NA</v>
      </c>
      <c r="CH30" s="382" t="str">
        <f>IFERROR(
    IF(I30="---", "NA",
        IF(Z30="---", "NA",IF(J30="---","NA",
            IF(BK30 &gt; BL30,
                IF(MIN(BV30, BK30) = BW30, 0.1,
                    IF(MIN(BV30, BK30) &lt; BW30, 1.1)
                ),
                IF(MIN(BV30, BK30) = BW30, 0,
                    IF(MIN(BV30, BK30) &lt; BW30, 1)
                )
            ))
        )
    ),
-5)</f>
        <v>NA</v>
      </c>
      <c r="CI30" s="382" t="str">
        <f>IFERROR(
    IF(J30="---", "NA",
        IF(AA30="---", "NA",IF(K30="---","NA",
            IF(BL30 &gt; BM30,
                IF(MIN(BW30, BL30) = BX30, 0.1,
                    IF(MIN(BW30, BL30) &lt; BX30, 1.1)
                ),
                IF(MIN(BW30, BL30) = BX30, 0,
                    IF(MIN(BW30, BL30) &lt; BX30, 1)
                )
            ))
        )
    ),
-5)</f>
        <v>NA</v>
      </c>
      <c r="CJ30" s="382" t="str">
        <f>IFERROR(
    IF(K30="---", "NA",
        IF(AB30="---", "NA",IF(L30="---","NA",
            IF(BM30 &gt; BN30,
                IF(MIN(BX30, BM30) = BY30, 0.1,
                    IF(MIN(BX30, BM30) &lt; BY30, 1.1)
                ),
                IF(MIN(BX30, BM30) = BY30, 0,
                    IF(MIN(BX30, BM30) &lt; BY30, 1)
                )
            ))
        )
    ),
-5)</f>
        <v>NA</v>
      </c>
      <c r="CK30" s="382" t="str">
        <f>IFERROR(
    IF(L30="---", "NA",
        IF(AC30="---", "NA",IF(M30="---","NA",
            IF(BN30 &gt; BO30,
                IF(MIN(BY30, BN30) = BZ30, 0.1,
                    IF(MIN(BY30, BN30) &lt; BZ30, 1.1)
                ),
                IF(MIN(BY30, BN30) = BZ30, 0,
                    IF(MIN(BY30, BN30) &lt; BZ30, 1)
                )
            ))
        )
    ),
-5)</f>
        <v>NA</v>
      </c>
      <c r="CL30" s="382" t="str">
        <f>IFERROR(
    IF(M30="---", "NA",
        IF(AD30="---", "NA",IF(N30="---","NA",
            IF(BO30 &gt; BP30,
                IF(MIN(BZ30, BO30) = CA30, 0.1,
                    IF(MIN(BZ30, BO30) &lt; CA30, 1.1)
                ),
                IF(MIN(BZ30, BO30) = CA30, 0,
                    IF(MIN(BZ30, BO30) &lt; CA30, 1)
                )
            ))
        )
    ),
-5)</f>
        <v>NA</v>
      </c>
      <c r="CM30" s="382" t="str">
        <f>IFERROR(
    IF(N30="---", "NA",
        IF(AE30="---", "NA",IF(O30="---","NA",
            IF(BP30 &gt; BQ30,
                IF(MIN(CA30, BP30) = CB30, 0.1,
                    IF(MIN(CA30, BP30) &lt; CB30, 1.1)
                ),
                IF(MIN(CA30, BP30) = CB30, 0,
                    IF(MIN(CA30, BP30) &lt; CB30, 1)
                )
            ))
        )
    ),
-5)</f>
        <v>NA</v>
      </c>
      <c r="CN30" s="382" t="str">
        <f>IFERROR(
    IF(O30="---", "NA",
        IF(AF30="---", "NA",IF(P30="---","NA",
            IF(BQ30 &gt; BR30,
                IF(MIN(CB30, BQ30) = CC30, 0.1,
                    IF(MIN(CB30, BQ30) &lt; CC30, 1.1)
                ),
                IF(MIN(CB30, BQ30) = CC30, 0,
                    IF(MIN(CB30, BQ30) &lt; CC30, 1)
                )
            ))
        )
    ),
-5)</f>
        <v>NA</v>
      </c>
      <c r="CO30" s="382" t="str">
        <f>IFERROR(
    IF(P30="---", "NA",
        IF(AG30="---", "NA",IF(Q30="---","NA",
            IF(BR30 &gt; BS30,
                IF(MIN(CC30, BR30) = CD30, 0.1,
                    IF(MIN(CC30, BR30) &lt; CD30, 1.1)
                ),
                IF(MIN(CC30, BR30) = CD30, 0,
                    IF(MIN(CC30, BR30) &lt; CD30, 1)
                )
            ))
        )
    ),
-5)</f>
        <v>NA</v>
      </c>
      <c r="CP30" s="382" t="str">
        <f>IFERROR(
    IF(Q30="---", "NA",
        IF(AH30="---", "NA",IF(R30="---","NA",
            IF(BS30 &gt; BT30,
                IF(MIN(CD30, BS30) = CE30, 0.1,
                    IF(MIN(CD30, BS30) &lt; CE30, 1.1)
                ),
                IF(MIN(CD30, BS30) = CE30, 0,
                    IF(MIN(CD30, BS30) &lt; CE30, 1)
                )
            ))
        )
    ),
-5)</f>
        <v>NA</v>
      </c>
      <c r="CQ30" s="222" t="s">
        <v>154</v>
      </c>
      <c r="CR30" s="382" t="str">
        <f>IF(AND(OR(CG30=1, CG30=1.1),BK30&gt;=BV30),"Achieved",IF(AND(OR(CG30=1, CG30=1.1),BK30&lt;BV30),"Not Achieved","NA"))</f>
        <v>NA</v>
      </c>
      <c r="CS30" s="382" t="str">
        <f>IF(AND(OR(CH30=1, CH30=1.1),BL30&gt;=BW30),"Achieved",IF(AND(OR(CH30=1, CH30=1.1),BL30&lt;BW30),"Not Achieved","NA"))</f>
        <v>NA</v>
      </c>
      <c r="CT30" s="382" t="str">
        <f>IF(AND(OR(CI30=1, CI30=1.1),BM30&gt;=BX30),"Achieved",IF(AND(OR(CI30=1, CI30=1.1),BM30&lt;BX30),"Not Achieved","NA"))</f>
        <v>NA</v>
      </c>
      <c r="CU30" s="382" t="str">
        <f>IF(AND(OR(CJ30=1, CJ30=1.1),BN30&gt;=BY30),"Achieved",IF(AND(OR(CJ30=1, CJ30=1.1),BN30&lt;BY30),"Not Achieved","NA"))</f>
        <v>NA</v>
      </c>
      <c r="CV30" s="382" t="str">
        <f>IF(AND(OR(CK30=1, CK30=1.1),BO30&gt;=BZ30),"Achieved",IF(AND(OR(CK30=1, CK30=1.1),BO30&lt;BZ30),"Not Achieved","NA"))</f>
        <v>NA</v>
      </c>
      <c r="CW30" s="382" t="str">
        <f>IF(AND(OR(CL30=1, CL30=1.1),BP30&gt;=CA30),"Achieved",IF(AND(OR(CL30=1, CL30=1.1),BP30&lt;CA30),"Not Achieved","NA"))</f>
        <v>NA</v>
      </c>
      <c r="CX30" s="382" t="str">
        <f>IF(AND(OR(CM30=1, CM30=1.1),BQ30&gt;=CB30),"Achieved",IF(AND(OR(CM30=1, CM30=1.1),BQ30&lt;CB30),"Not Achieved","NA"))</f>
        <v>NA</v>
      </c>
      <c r="CY30" s="382" t="str">
        <f>IF(AND(OR(CN30=1, CN30=1.1),BR30&gt;=CC30),"Achieved",IF(AND(OR(CN30=1, CN30=1.1),BR30&lt;CC30),"Not Achieved","NA"))</f>
        <v>NA</v>
      </c>
      <c r="CZ30" s="382" t="str">
        <f>IF(AND(OR(CO30=1, CO30=1.1),BS30&gt;=CD30),"Achieved",IF(AND(OR(CO30=1, CO30=1.1),BS30&lt;CD30),"Not Achieved","NA"))</f>
        <v>NA</v>
      </c>
      <c r="DA30" s="382" t="str">
        <f>IF(AND(OR(CP30=1, CP30=1.1),BT30&gt;=CE30),"Achieved",IF(AND(OR(CP30=1, CP30=1.1),BT30&lt;CE30),"Not Achieved","NA"))</f>
        <v>NA</v>
      </c>
      <c r="DI30" s="433"/>
      <c r="DJ30" s="433"/>
      <c r="DK30" s="433"/>
      <c r="DL30" s="433"/>
      <c r="DM30" s="433"/>
      <c r="DN30" s="433"/>
      <c r="DO30" s="433"/>
      <c r="DP30" s="433"/>
      <c r="DQ30" s="433"/>
      <c r="DR30" s="433"/>
      <c r="DS30" s="433"/>
      <c r="DT30" s="433"/>
      <c r="DU30" s="433"/>
      <c r="DV30" s="433"/>
      <c r="DW30" s="433"/>
    </row>
    <row r="31" spans="2:127" s="385" customFormat="1" ht="13.75" customHeight="1" thickBot="1" x14ac:dyDescent="0.4">
      <c r="B31" s="373"/>
      <c r="C31" s="368"/>
      <c r="D31" s="369"/>
      <c r="E31" s="432" t="s">
        <v>155</v>
      </c>
      <c r="F31" s="425"/>
      <c r="G31" s="426"/>
      <c r="H31" s="192" t="s">
        <v>94</v>
      </c>
      <c r="I31" s="192" t="s">
        <v>94</v>
      </c>
      <c r="J31" s="192" t="s">
        <v>94</v>
      </c>
      <c r="K31" s="192" t="s">
        <v>94</v>
      </c>
      <c r="L31" s="192" t="s">
        <v>94</v>
      </c>
      <c r="M31" s="192" t="s">
        <v>94</v>
      </c>
      <c r="N31" s="192" t="s">
        <v>94</v>
      </c>
      <c r="O31" s="192" t="s">
        <v>94</v>
      </c>
      <c r="P31" s="192" t="s">
        <v>94</v>
      </c>
      <c r="Q31" s="192" t="s">
        <v>94</v>
      </c>
      <c r="R31" s="379" t="s">
        <v>94</v>
      </c>
      <c r="S31" s="384"/>
      <c r="T31" s="384"/>
      <c r="U31" s="384"/>
      <c r="V31" s="384"/>
      <c r="W31" s="384"/>
      <c r="X31" s="384"/>
      <c r="Y31" s="192" t="s">
        <v>94</v>
      </c>
      <c r="Z31" s="192" t="s">
        <v>94</v>
      </c>
      <c r="AA31" s="192" t="s">
        <v>94</v>
      </c>
      <c r="AB31" s="192" t="s">
        <v>94</v>
      </c>
      <c r="AC31" s="192" t="s">
        <v>94</v>
      </c>
      <c r="AD31" s="192" t="s">
        <v>94</v>
      </c>
      <c r="AE31" s="192" t="s">
        <v>94</v>
      </c>
      <c r="AF31" s="192" t="s">
        <v>94</v>
      </c>
      <c r="AG31" s="192" t="s">
        <v>94</v>
      </c>
      <c r="AH31" s="379" t="s">
        <v>94</v>
      </c>
      <c r="AK31" s="427" t="str">
        <f>IFERROR(IF(I31="---","",IF(Y31="---","No Target Set",IF(BV31=BK31,"On Target",IF(BV31&gt;BK31,"Behind",IF(BV31&lt;BK31,"On Target"))))),"")</f>
        <v/>
      </c>
      <c r="AL31" s="427" t="str">
        <f>IFERROR(IF(J31="---","",IF(Z31="---","No Target Set",IF(BW31=BL31,"On Target",IF(BW31&gt;BL31,"Behind",IF(BW31&lt;BL31,"On Target"))))),"")</f>
        <v/>
      </c>
      <c r="AM31" s="427" t="str">
        <f>IFERROR(IF(K31="---","",IF(AA31="---","No Target Set",IF(BX31=BM31,"On Target",IF(BX31&gt;BM31,"Behind",IF(BX31&lt;BM31,"On Target"))))),"")</f>
        <v/>
      </c>
      <c r="AN31" s="427" t="str">
        <f>IFERROR(IF(L31="---","",IF(AB31="---","No Target Set",IF(BY31=BN31,"On Target",IF(BY31&gt;BN31,"Behind",IF(BY31&lt;BN31,"On Target"))))),"")</f>
        <v/>
      </c>
      <c r="AO31" s="427" t="str">
        <f>IFERROR(IF(M31="---","",IF(AC31="---","No Target Set",IF(BZ31=BO31,"On Target",IF(BZ31&gt;BO31,"Behind",IF(BZ31&lt;BO31,"On Target"))))),"")</f>
        <v/>
      </c>
      <c r="AP31" s="427" t="str">
        <f>IFERROR(IF(N31="---","",IF(AD31="---","No Target Set",IF(CA31=BP31,"On Target",IF(CA31&gt;BP31,"Behind",IF(CA31&lt;BP31,"On Target"))))),"")</f>
        <v/>
      </c>
      <c r="AQ31" s="427" t="str">
        <f>IFERROR(IF(O31="---","",IF(AE31="---","No Target Set",IF(CB31=BQ31,"On Target",IF(CB31&gt;BQ31,"Behind",IF(CB31&lt;BQ31,"On Target"))))),"")</f>
        <v/>
      </c>
      <c r="AR31" s="427" t="str">
        <f>IFERROR(IF(P31="---","",IF(AF31="---","No Target Set",IF(CC31=BR31,"On Target",IF(CC31&gt;BR31,"Behind",IF(CC31&lt;BR31,"On Target"))))),"")</f>
        <v/>
      </c>
      <c r="AS31" s="427" t="str">
        <f>IFERROR(IF(Q31="---","",IF(AG31="---","No Target Set",IF(CD31=BS31,"On Target",IF(CD31&gt;BS31,"Behind",IF(CD31&lt;BS31,"On Target"))))),"")</f>
        <v/>
      </c>
      <c r="AT31" s="427" t="str">
        <f>IFERROR(IF(R31="---","",IF(AH31="---","No Target Set",IF(CE31=BT31,"On Target",IF(CE31&gt;BT31,"Behind",IF(CE31&lt;BT31,"On Target"))))),"")</f>
        <v/>
      </c>
      <c r="AU31" s="384"/>
      <c r="AV31" s="428"/>
      <c r="AW31" s="222" t="s">
        <v>156</v>
      </c>
      <c r="AX31" s="382" t="str">
        <f>_xlfn.IFNA(LOOKUP(2,1/(H31:R31&lt;&gt;"---"),H31:R31),"---")</f>
        <v>---</v>
      </c>
      <c r="AY31" s="382" t="e">
        <f>VALUE(IF(AX31="---","",VLOOKUP(AX31,List16782[],2,FALSE)))</f>
        <v>#VALUE!</v>
      </c>
      <c r="AZ31" s="382" t="str">
        <f>_xlfn.IFNA(LOOKUP(2,1/(H31:Q31&lt;&gt;"---"),X31:AF31),"---")</f>
        <v>---</v>
      </c>
      <c r="BA31" s="382" t="e">
        <f>VALUE(IF(AZ31="---","",VLOOKUP(AZ31,List16782[],2,FALSE)))</f>
        <v>#VALUE!</v>
      </c>
      <c r="BB31" s="382" t="str">
        <f>_xlfn.IFNA(LOOKUP(2,1/(AK31:AT31&lt;&gt;""),AK31:AT31),"---")</f>
        <v>---</v>
      </c>
      <c r="BC31" s="382" t="str">
        <f>_xlfn.IFNA(LOOKUP(2,1/(H31:R31&lt;&gt;"---"),H$2:R$2),"---")</f>
        <v>---</v>
      </c>
      <c r="BD31" s="384"/>
      <c r="BE31" s="384"/>
      <c r="BF31" s="384"/>
      <c r="BG31" s="384"/>
      <c r="BH31" s="384"/>
      <c r="BI31" s="222" t="s">
        <v>156</v>
      </c>
      <c r="BJ31" s="382" t="str">
        <f>IF(H31="---","",IF(H31="","",(VLOOKUP(H31,List16782[],2,FALSE))))</f>
        <v/>
      </c>
      <c r="BK31" s="382" t="str">
        <f>IF(I31="---","",IF(I31="","",(VLOOKUP(I31,List16782[],2,FALSE))))</f>
        <v/>
      </c>
      <c r="BL31" s="382" t="str">
        <f>IF(J31="---","",IF(J31="","",(VLOOKUP(J31,List16782[],2,FALSE))))</f>
        <v/>
      </c>
      <c r="BM31" s="382" t="str">
        <f>IF(K31="---","",IF(K31="","",(VLOOKUP(K31,List16782[],2,FALSE))))</f>
        <v/>
      </c>
      <c r="BN31" s="382" t="str">
        <f>IF(L31="---","",IF(L31="","",(VLOOKUP(L31,List16782[],2,FALSE))))</f>
        <v/>
      </c>
      <c r="BO31" s="382" t="str">
        <f>IF(M31="---","",IF(M31="","",(VLOOKUP(M31,List16782[],2,FALSE))))</f>
        <v/>
      </c>
      <c r="BP31" s="382" t="str">
        <f>IF(N31="---","",IF(N31="","",(VLOOKUP(N31,List16782[],2,FALSE))))</f>
        <v/>
      </c>
      <c r="BQ31" s="382" t="str">
        <f>IF(O31="---","",IF(O31="","",(VLOOKUP(O31,List16782[],2,FALSE))))</f>
        <v/>
      </c>
      <c r="BR31" s="382" t="str">
        <f>IF(P31="---","",IF(P31="","",(VLOOKUP(P31,List16782[],2,FALSE))))</f>
        <v/>
      </c>
      <c r="BS31" s="382" t="str">
        <f>IF(Q31="---","",IF(Q31="","",(VLOOKUP(Q31,List16782[],2,FALSE))))</f>
        <v/>
      </c>
      <c r="BT31" s="382" t="str">
        <f>IF(R31="---","",IF(R31="","",(VLOOKUP(R31,List16782[],2,FALSE))))</f>
        <v/>
      </c>
      <c r="BU31" s="222" t="s">
        <v>156</v>
      </c>
      <c r="BV31" s="382" t="str">
        <f>IF(Y31="---","",IF(Y31="","",VLOOKUP(Y31,List16782[],2,FALSE)))</f>
        <v/>
      </c>
      <c r="BW31" s="382" t="str">
        <f>IF(Z31="---","",IF(Z31="","",VLOOKUP(Z31,List16782[],2,FALSE)))</f>
        <v/>
      </c>
      <c r="BX31" s="382" t="str">
        <f>IF(AA31="---","",IF(AA31="","",VLOOKUP(AA31,List16782[],2,FALSE)))</f>
        <v/>
      </c>
      <c r="BY31" s="382" t="str">
        <f>IF(AB31="---","",IF(AB31="","",VLOOKUP(AB31,List16782[],2,FALSE)))</f>
        <v/>
      </c>
      <c r="BZ31" s="382" t="str">
        <f>IF(AC31="---","",IF(AC31="","",VLOOKUP(AC31,List16782[],2,FALSE)))</f>
        <v/>
      </c>
      <c r="CA31" s="382" t="str">
        <f>IF(AD31="---","",IF(AD31="","",VLOOKUP(AD31,List16782[],2,FALSE)))</f>
        <v/>
      </c>
      <c r="CB31" s="382" t="str">
        <f>IF(AE31="---","",IF(AE31="","",VLOOKUP(AE31,List16782[],2,FALSE)))</f>
        <v/>
      </c>
      <c r="CC31" s="382" t="str">
        <f>IF(AF31="---","",IF(AF31="","",VLOOKUP(AF31,List16782[],2,FALSE)))</f>
        <v/>
      </c>
      <c r="CD31" s="382" t="str">
        <f>IF(AG31="---","",IF(AG31="","",VLOOKUP(AG31,List16782[],2,FALSE)))</f>
        <v/>
      </c>
      <c r="CE31" s="382" t="str">
        <f>IF(AH31="---","",IF(AH31="","",VLOOKUP(AH31,List16782[],2,FALSE)))</f>
        <v/>
      </c>
      <c r="CF31" s="222" t="s">
        <v>156</v>
      </c>
      <c r="CG31" s="382" t="str">
        <f>IFERROR(
    IF(H31="---", "NA",
        IF(Y31="---", "NA",
            IF(BJ31 &gt; BK31,
                IF(BV31 &gt; BJ31, 1.1, 0.1),
                IF(BV31 &gt; BJ31, 1, 0)
            )
        )
    ),
    -1
)</f>
        <v>NA</v>
      </c>
      <c r="CH31" s="382" t="str">
        <f>IFERROR(
    IF(I31="---", "NA",
        IF(Z31="---", "NA",IF(J31="---","NA",
            IF(BK31 &gt; BL31,
                IF(MIN(BV31, BK31) = BW31, 0.1,
                    IF(MIN(BV31, BK31) &lt; BW31, 1.1)
                ),
                IF(MIN(BV31, BK31) = BW31, 0,
                    IF(MIN(BV31, BK31) &lt; BW31, 1)
                )
            ))
        )
    ),
-5)</f>
        <v>NA</v>
      </c>
      <c r="CI31" s="382" t="str">
        <f>IFERROR(
    IF(J31="---", "NA",
        IF(AA31="---", "NA",IF(K31="---","NA",
            IF(BL31 &gt; BM31,
                IF(MIN(BW31, BL31) = BX31, 0.1,
                    IF(MIN(BW31, BL31) &lt; BX31, 1.1)
                ),
                IF(MIN(BW31, BL31) = BX31, 0,
                    IF(MIN(BW31, BL31) &lt; BX31, 1)
                )
            ))
        )
    ),
-5)</f>
        <v>NA</v>
      </c>
      <c r="CJ31" s="382" t="str">
        <f>IFERROR(
    IF(K31="---", "NA",
        IF(AB31="---", "NA",IF(L31="---","NA",
            IF(BM31 &gt; BN31,
                IF(MIN(BX31, BM31) = BY31, 0.1,
                    IF(MIN(BX31, BM31) &lt; BY31, 1.1)
                ),
                IF(MIN(BX31, BM31) = BY31, 0,
                    IF(MIN(BX31, BM31) &lt; BY31, 1)
                )
            ))
        )
    ),
-5)</f>
        <v>NA</v>
      </c>
      <c r="CK31" s="382" t="str">
        <f>IFERROR(
    IF(L31="---", "NA",
        IF(AC31="---", "NA",IF(M31="---","NA",
            IF(BN31 &gt; BO31,
                IF(MIN(BY31, BN31) = BZ31, 0.1,
                    IF(MIN(BY31, BN31) &lt; BZ31, 1.1)
                ),
                IF(MIN(BY31, BN31) = BZ31, 0,
                    IF(MIN(BY31, BN31) &lt; BZ31, 1)
                )
            ))
        )
    ),
-5)</f>
        <v>NA</v>
      </c>
      <c r="CL31" s="382" t="str">
        <f>IFERROR(
    IF(M31="---", "NA",
        IF(AD31="---", "NA",IF(N31="---","NA",
            IF(BO31 &gt; BP31,
                IF(MIN(BZ31, BO31) = CA31, 0.1,
                    IF(MIN(BZ31, BO31) &lt; CA31, 1.1)
                ),
                IF(MIN(BZ31, BO31) = CA31, 0,
                    IF(MIN(BZ31, BO31) &lt; CA31, 1)
                )
            ))
        )
    ),
-5)</f>
        <v>NA</v>
      </c>
      <c r="CM31" s="382" t="str">
        <f>IFERROR(
    IF(N31="---", "NA",
        IF(AE31="---", "NA",IF(O31="---","NA",
            IF(BP31 &gt; BQ31,
                IF(MIN(CA31, BP31) = CB31, 0.1,
                    IF(MIN(CA31, BP31) &lt; CB31, 1.1)
                ),
                IF(MIN(CA31, BP31) = CB31, 0,
                    IF(MIN(CA31, BP31) &lt; CB31, 1)
                )
            ))
        )
    ),
-5)</f>
        <v>NA</v>
      </c>
      <c r="CN31" s="382" t="str">
        <f>IFERROR(
    IF(O31="---", "NA",
        IF(AF31="---", "NA",IF(P31="---","NA",
            IF(BQ31 &gt; BR31,
                IF(MIN(CB31, BQ31) = CC31, 0.1,
                    IF(MIN(CB31, BQ31) &lt; CC31, 1.1)
                ),
                IF(MIN(CB31, BQ31) = CC31, 0,
                    IF(MIN(CB31, BQ31) &lt; CC31, 1)
                )
            ))
        )
    ),
-5)</f>
        <v>NA</v>
      </c>
      <c r="CO31" s="382" t="str">
        <f>IFERROR(
    IF(P31="---", "NA",
        IF(AG31="---", "NA",IF(Q31="---","NA",
            IF(BR31 &gt; BS31,
                IF(MIN(CC31, BR31) = CD31, 0.1,
                    IF(MIN(CC31, BR31) &lt; CD31, 1.1)
                ),
                IF(MIN(CC31, BR31) = CD31, 0,
                    IF(MIN(CC31, BR31) &lt; CD31, 1)
                )
            ))
        )
    ),
-5)</f>
        <v>NA</v>
      </c>
      <c r="CP31" s="382" t="str">
        <f>IFERROR(
    IF(Q31="---", "NA",
        IF(AH31="---", "NA",IF(R31="---","NA",
            IF(BS31 &gt; BT31,
                IF(MIN(CD31, BS31) = CE31, 0.1,
                    IF(MIN(CD31, BS31) &lt; CE31, 1.1)
                ),
                IF(MIN(CD31, BS31) = CE31, 0,
                    IF(MIN(CD31, BS31) &lt; CE31, 1)
                )
            ))
        )
    ),
-5)</f>
        <v>NA</v>
      </c>
      <c r="CQ31" s="222" t="s">
        <v>156</v>
      </c>
      <c r="CR31" s="382" t="str">
        <f>IF(AND(OR(CG31=1, CG31=1.1),BK31&gt;=BV31),"Achieved",IF(AND(OR(CG31=1, CG31=1.1),BK31&lt;BV31),"Not Achieved","NA"))</f>
        <v>NA</v>
      </c>
      <c r="CS31" s="382" t="str">
        <f>IF(AND(OR(CH31=1, CH31=1.1),BL31&gt;=BW31),"Achieved",IF(AND(OR(CH31=1, CH31=1.1),BL31&lt;BW31),"Not Achieved","NA"))</f>
        <v>NA</v>
      </c>
      <c r="CT31" s="382" t="str">
        <f>IF(AND(OR(CI31=1, CI31=1.1),BM31&gt;=BX31),"Achieved",IF(AND(OR(CI31=1, CI31=1.1),BM31&lt;BX31),"Not Achieved","NA"))</f>
        <v>NA</v>
      </c>
      <c r="CU31" s="382" t="str">
        <f>IF(AND(OR(CJ31=1, CJ31=1.1),BN31&gt;=BY31),"Achieved",IF(AND(OR(CJ31=1, CJ31=1.1),BN31&lt;BY31),"Not Achieved","NA"))</f>
        <v>NA</v>
      </c>
      <c r="CV31" s="382" t="str">
        <f>IF(AND(OR(CK31=1, CK31=1.1),BO31&gt;=BZ31),"Achieved",IF(AND(OR(CK31=1, CK31=1.1),BO31&lt;BZ31),"Not Achieved","NA"))</f>
        <v>NA</v>
      </c>
      <c r="CW31" s="382" t="str">
        <f>IF(AND(OR(CL31=1, CL31=1.1),BP31&gt;=CA31),"Achieved",IF(AND(OR(CL31=1, CL31=1.1),BP31&lt;CA31),"Not Achieved","NA"))</f>
        <v>NA</v>
      </c>
      <c r="CX31" s="382" t="str">
        <f>IF(AND(OR(CM31=1, CM31=1.1),BQ31&gt;=CB31),"Achieved",IF(AND(OR(CM31=1, CM31=1.1),BQ31&lt;CB31),"Not Achieved","NA"))</f>
        <v>NA</v>
      </c>
      <c r="CY31" s="382" t="str">
        <f>IF(AND(OR(CN31=1, CN31=1.1),BR31&gt;=CC31),"Achieved",IF(AND(OR(CN31=1, CN31=1.1),BR31&lt;CC31),"Not Achieved","NA"))</f>
        <v>NA</v>
      </c>
      <c r="CZ31" s="382" t="str">
        <f>IF(AND(OR(CO31=1, CO31=1.1),BS31&gt;=CD31),"Achieved",IF(AND(OR(CO31=1, CO31=1.1),BS31&lt;CD31),"Not Achieved","NA"))</f>
        <v>NA</v>
      </c>
      <c r="DA31" s="382" t="str">
        <f>IF(AND(OR(CP31=1, CP31=1.1),BT31&gt;=CE31),"Achieved",IF(AND(OR(CP31=1, CP31=1.1),BT31&lt;CE31),"Not Achieved","NA"))</f>
        <v>NA</v>
      </c>
      <c r="DI31" s="433"/>
      <c r="DJ31" s="433"/>
      <c r="DK31" s="433"/>
      <c r="DL31" s="433"/>
      <c r="DM31" s="433"/>
      <c r="DN31" s="433"/>
      <c r="DO31" s="433"/>
      <c r="DP31" s="433"/>
      <c r="DQ31" s="433"/>
      <c r="DR31" s="433"/>
      <c r="DS31" s="433"/>
      <c r="DT31" s="433"/>
      <c r="DU31" s="433"/>
      <c r="DV31" s="433"/>
      <c r="DW31" s="433"/>
    </row>
    <row r="32" spans="2:127" s="385" customFormat="1" ht="13.75" customHeight="1" thickBot="1" x14ac:dyDescent="0.4">
      <c r="B32" s="373"/>
      <c r="C32" s="368"/>
      <c r="D32" s="369"/>
      <c r="E32" s="432" t="s">
        <v>157</v>
      </c>
      <c r="F32" s="425"/>
      <c r="G32" s="426"/>
      <c r="H32" s="192" t="s">
        <v>94</v>
      </c>
      <c r="I32" s="192" t="s">
        <v>94</v>
      </c>
      <c r="J32" s="192" t="s">
        <v>94</v>
      </c>
      <c r="K32" s="192" t="s">
        <v>94</v>
      </c>
      <c r="L32" s="192" t="s">
        <v>94</v>
      </c>
      <c r="M32" s="192" t="s">
        <v>94</v>
      </c>
      <c r="N32" s="192" t="s">
        <v>94</v>
      </c>
      <c r="O32" s="192" t="s">
        <v>94</v>
      </c>
      <c r="P32" s="192" t="s">
        <v>94</v>
      </c>
      <c r="Q32" s="192" t="s">
        <v>94</v>
      </c>
      <c r="R32" s="379" t="s">
        <v>94</v>
      </c>
      <c r="S32" s="384"/>
      <c r="T32" s="384"/>
      <c r="U32" s="384"/>
      <c r="V32" s="384"/>
      <c r="W32" s="384"/>
      <c r="X32" s="384"/>
      <c r="Y32" s="192" t="s">
        <v>94</v>
      </c>
      <c r="Z32" s="192" t="s">
        <v>94</v>
      </c>
      <c r="AA32" s="192" t="s">
        <v>94</v>
      </c>
      <c r="AB32" s="192" t="s">
        <v>94</v>
      </c>
      <c r="AC32" s="192" t="s">
        <v>94</v>
      </c>
      <c r="AD32" s="192" t="s">
        <v>94</v>
      </c>
      <c r="AE32" s="192" t="s">
        <v>94</v>
      </c>
      <c r="AF32" s="192" t="s">
        <v>94</v>
      </c>
      <c r="AG32" s="192" t="s">
        <v>94</v>
      </c>
      <c r="AH32" s="379" t="s">
        <v>94</v>
      </c>
      <c r="AK32" s="427" t="str">
        <f>IFERROR(IF(I32="---","",IF(Y32="---","No Target Set",IF(BV32=BK32,"On Target",IF(BV32&gt;BK32,"Behind",IF(BV32&lt;BK32,"On Target"))))),"")</f>
        <v/>
      </c>
      <c r="AL32" s="427" t="str">
        <f>IFERROR(IF(J32="---","",IF(Z32="---","No Target Set",IF(BW32=BL32,"On Target",IF(BW32&gt;BL32,"Behind",IF(BW32&lt;BL32,"On Target"))))),"")</f>
        <v/>
      </c>
      <c r="AM32" s="427" t="str">
        <f>IFERROR(IF(K32="---","",IF(AA32="---","No Target Set",IF(BX32=BM32,"On Target",IF(BX32&gt;BM32,"Behind",IF(BX32&lt;BM32,"On Target"))))),"")</f>
        <v/>
      </c>
      <c r="AN32" s="427" t="str">
        <f>IFERROR(IF(L32="---","",IF(AB32="---","No Target Set",IF(BY32=BN32,"On Target",IF(BY32&gt;BN32,"Behind",IF(BY32&lt;BN32,"On Target"))))),"")</f>
        <v/>
      </c>
      <c r="AO32" s="427" t="str">
        <f>IFERROR(IF(M32="---","",IF(AC32="---","No Target Set",IF(BZ32=BO32,"On Target",IF(BZ32&gt;BO32,"Behind",IF(BZ32&lt;BO32,"On Target"))))),"")</f>
        <v/>
      </c>
      <c r="AP32" s="427" t="str">
        <f>IFERROR(IF(N32="---","",IF(AD32="---","No Target Set",IF(CA32=BP32,"On Target",IF(CA32&gt;BP32,"Behind",IF(CA32&lt;BP32,"On Target"))))),"")</f>
        <v/>
      </c>
      <c r="AQ32" s="427" t="str">
        <f>IFERROR(IF(O32="---","",IF(AE32="---","No Target Set",IF(CB32=BQ32,"On Target",IF(CB32&gt;BQ32,"Behind",IF(CB32&lt;BQ32,"On Target"))))),"")</f>
        <v/>
      </c>
      <c r="AR32" s="427" t="str">
        <f>IFERROR(IF(P32="---","",IF(AF32="---","No Target Set",IF(CC32=BR32,"On Target",IF(CC32&gt;BR32,"Behind",IF(CC32&lt;BR32,"On Target"))))),"")</f>
        <v/>
      </c>
      <c r="AS32" s="427" t="str">
        <f>IFERROR(IF(Q32="---","",IF(AG32="---","No Target Set",IF(CD32=BS32,"On Target",IF(CD32&gt;BS32,"Behind",IF(CD32&lt;BS32,"On Target"))))),"")</f>
        <v/>
      </c>
      <c r="AT32" s="427" t="str">
        <f>IFERROR(IF(R32="---","",IF(AH32="---","No Target Set",IF(CE32=BT32,"On Target",IF(CE32&gt;BT32,"Behind",IF(CE32&lt;BT32,"On Target"))))),"")</f>
        <v/>
      </c>
      <c r="AU32" s="384"/>
      <c r="AV32" s="428"/>
      <c r="AW32" s="222" t="s">
        <v>158</v>
      </c>
      <c r="AX32" s="382" t="str">
        <f>_xlfn.IFNA(LOOKUP(2,1/(H32:R32&lt;&gt;"---"),H32:R32),"---")</f>
        <v>---</v>
      </c>
      <c r="AY32" s="382" t="e">
        <f>VALUE(IF(AX32="---","",VLOOKUP(AX32,List16782[],2,FALSE)))</f>
        <v>#VALUE!</v>
      </c>
      <c r="AZ32" s="382" t="str">
        <f>_xlfn.IFNA(LOOKUP(2,1/(H32:Q32&lt;&gt;"---"),X32:AF32),"---")</f>
        <v>---</v>
      </c>
      <c r="BA32" s="382" t="e">
        <f>VALUE(IF(AZ32="---","",VLOOKUP(AZ32,List16782[],2,FALSE)))</f>
        <v>#VALUE!</v>
      </c>
      <c r="BB32" s="382" t="str">
        <f>_xlfn.IFNA(LOOKUP(2,1/(AK32:AT32&lt;&gt;""),AK32:AT32),"---")</f>
        <v>---</v>
      </c>
      <c r="BC32" s="382" t="str">
        <f>_xlfn.IFNA(LOOKUP(2,1/(H32:R32&lt;&gt;"---"),H$2:R$2),"---")</f>
        <v>---</v>
      </c>
      <c r="BD32" s="384"/>
      <c r="BE32" s="384"/>
      <c r="BF32" s="384"/>
      <c r="BG32" s="384"/>
      <c r="BH32" s="384"/>
      <c r="BI32" s="222" t="s">
        <v>158</v>
      </c>
      <c r="BJ32" s="382" t="str">
        <f>IF(H32="---","",IF(H32="","",(VLOOKUP(H32,List16782[],2,FALSE))))</f>
        <v/>
      </c>
      <c r="BK32" s="382" t="str">
        <f>IF(I32="---","",IF(I32="","",(VLOOKUP(I32,List16782[],2,FALSE))))</f>
        <v/>
      </c>
      <c r="BL32" s="382" t="str">
        <f>IF(J32="---","",IF(J32="","",(VLOOKUP(J32,List16782[],2,FALSE))))</f>
        <v/>
      </c>
      <c r="BM32" s="382" t="str">
        <f>IF(K32="---","",IF(K32="","",(VLOOKUP(K32,List16782[],2,FALSE))))</f>
        <v/>
      </c>
      <c r="BN32" s="382" t="str">
        <f>IF(L32="---","",IF(L32="","",(VLOOKUP(L32,List16782[],2,FALSE))))</f>
        <v/>
      </c>
      <c r="BO32" s="382" t="str">
        <f>IF(M32="---","",IF(M32="","",(VLOOKUP(M32,List16782[],2,FALSE))))</f>
        <v/>
      </c>
      <c r="BP32" s="382" t="str">
        <f>IF(N32="---","",IF(N32="","",(VLOOKUP(N32,List16782[],2,FALSE))))</f>
        <v/>
      </c>
      <c r="BQ32" s="382" t="str">
        <f>IF(O32="---","",IF(O32="","",(VLOOKUP(O32,List16782[],2,FALSE))))</f>
        <v/>
      </c>
      <c r="BR32" s="382" t="str">
        <f>IF(P32="---","",IF(P32="","",(VLOOKUP(P32,List16782[],2,FALSE))))</f>
        <v/>
      </c>
      <c r="BS32" s="382" t="str">
        <f>IF(Q32="---","",IF(Q32="","",(VLOOKUP(Q32,List16782[],2,FALSE))))</f>
        <v/>
      </c>
      <c r="BT32" s="382" t="str">
        <f>IF(R32="---","",IF(R32="","",(VLOOKUP(R32,List16782[],2,FALSE))))</f>
        <v/>
      </c>
      <c r="BU32" s="222" t="s">
        <v>158</v>
      </c>
      <c r="BV32" s="382" t="str">
        <f>IF(Y32="---","",IF(Y32="","",VLOOKUP(Y32,List16782[],2,FALSE)))</f>
        <v/>
      </c>
      <c r="BW32" s="382" t="str">
        <f>IF(Z32="---","",IF(Z32="","",VLOOKUP(Z32,List16782[],2,FALSE)))</f>
        <v/>
      </c>
      <c r="BX32" s="382" t="str">
        <f>IF(AA32="---","",IF(AA32="","",VLOOKUP(AA32,List16782[],2,FALSE)))</f>
        <v/>
      </c>
      <c r="BY32" s="382" t="str">
        <f>IF(AB32="---","",IF(AB32="","",VLOOKUP(AB32,List16782[],2,FALSE)))</f>
        <v/>
      </c>
      <c r="BZ32" s="382" t="str">
        <f>IF(AC32="---","",IF(AC32="","",VLOOKUP(AC32,List16782[],2,FALSE)))</f>
        <v/>
      </c>
      <c r="CA32" s="382" t="str">
        <f>IF(AD32="---","",IF(AD32="","",VLOOKUP(AD32,List16782[],2,FALSE)))</f>
        <v/>
      </c>
      <c r="CB32" s="382" t="str">
        <f>IF(AE32="---","",IF(AE32="","",VLOOKUP(AE32,List16782[],2,FALSE)))</f>
        <v/>
      </c>
      <c r="CC32" s="382" t="str">
        <f>IF(AF32="---","",IF(AF32="","",VLOOKUP(AF32,List16782[],2,FALSE)))</f>
        <v/>
      </c>
      <c r="CD32" s="382" t="str">
        <f>IF(AG32="---","",IF(AG32="","",VLOOKUP(AG32,List16782[],2,FALSE)))</f>
        <v/>
      </c>
      <c r="CE32" s="382" t="str">
        <f>IF(AH32="---","",IF(AH32="","",VLOOKUP(AH32,List16782[],2,FALSE)))</f>
        <v/>
      </c>
      <c r="CF32" s="222" t="s">
        <v>158</v>
      </c>
      <c r="CG32" s="382" t="str">
        <f>IFERROR(
    IF(H32="---", "NA",
        IF(Y32="---", "NA",
            IF(BJ32 &gt; BK32,
                IF(BV32 &gt; BJ32, 1.1, 0.1),
                IF(BV32 &gt; BJ32, 1, 0)
            )
        )
    ),
    -1
)</f>
        <v>NA</v>
      </c>
      <c r="CH32" s="382" t="str">
        <f>IFERROR(
    IF(I32="---", "NA",
        IF(Z32="---", "NA",IF(J32="---","NA",
            IF(BK32 &gt; BL32,
                IF(MIN(BV32, BK32) = BW32, 0.1,
                    IF(MIN(BV32, BK32) &lt; BW32, 1.1)
                ),
                IF(MIN(BV32, BK32) = BW32, 0,
                    IF(MIN(BV32, BK32) &lt; BW32, 1)
                )
            ))
        )
    ),
-5)</f>
        <v>NA</v>
      </c>
      <c r="CI32" s="382" t="str">
        <f>IFERROR(
    IF(J32="---", "NA",
        IF(AA32="---", "NA",IF(K32="---","NA",
            IF(BL32 &gt; BM32,
                IF(MIN(BW32, BL32) = BX32, 0.1,
                    IF(MIN(BW32, BL32) &lt; BX32, 1.1)
                ),
                IF(MIN(BW32, BL32) = BX32, 0,
                    IF(MIN(BW32, BL32) &lt; BX32, 1)
                )
            ))
        )
    ),
-5)</f>
        <v>NA</v>
      </c>
      <c r="CJ32" s="382" t="str">
        <f>IFERROR(
    IF(K32="---", "NA",
        IF(AB32="---", "NA",IF(L32="---","NA",
            IF(BM32 &gt; BN32,
                IF(MIN(BX32, BM32) = BY32, 0.1,
                    IF(MIN(BX32, BM32) &lt; BY32, 1.1)
                ),
                IF(MIN(BX32, BM32) = BY32, 0,
                    IF(MIN(BX32, BM32) &lt; BY32, 1)
                )
            ))
        )
    ),
-5)</f>
        <v>NA</v>
      </c>
      <c r="CK32" s="382" t="str">
        <f>IFERROR(
    IF(L32="---", "NA",
        IF(AC32="---", "NA",IF(M32="---","NA",
            IF(BN32 &gt; BO32,
                IF(MIN(BY32, BN32) = BZ32, 0.1,
                    IF(MIN(BY32, BN32) &lt; BZ32, 1.1)
                ),
                IF(MIN(BY32, BN32) = BZ32, 0,
                    IF(MIN(BY32, BN32) &lt; BZ32, 1)
                )
            ))
        )
    ),
-5)</f>
        <v>NA</v>
      </c>
      <c r="CL32" s="382" t="str">
        <f>IFERROR(
    IF(M32="---", "NA",
        IF(AD32="---", "NA",IF(N32="---","NA",
            IF(BO32 &gt; BP32,
                IF(MIN(BZ32, BO32) = CA32, 0.1,
                    IF(MIN(BZ32, BO32) &lt; CA32, 1.1)
                ),
                IF(MIN(BZ32, BO32) = CA32, 0,
                    IF(MIN(BZ32, BO32) &lt; CA32, 1)
                )
            ))
        )
    ),
-5)</f>
        <v>NA</v>
      </c>
      <c r="CM32" s="382" t="str">
        <f>IFERROR(
    IF(N32="---", "NA",
        IF(AE32="---", "NA",IF(O32="---","NA",
            IF(BP32 &gt; BQ32,
                IF(MIN(CA32, BP32) = CB32, 0.1,
                    IF(MIN(CA32, BP32) &lt; CB32, 1.1)
                ),
                IF(MIN(CA32, BP32) = CB32, 0,
                    IF(MIN(CA32, BP32) &lt; CB32, 1)
                )
            ))
        )
    ),
-5)</f>
        <v>NA</v>
      </c>
      <c r="CN32" s="382" t="str">
        <f>IFERROR(
    IF(O32="---", "NA",
        IF(AF32="---", "NA",IF(P32="---","NA",
            IF(BQ32 &gt; BR32,
                IF(MIN(CB32, BQ32) = CC32, 0.1,
                    IF(MIN(CB32, BQ32) &lt; CC32, 1.1)
                ),
                IF(MIN(CB32, BQ32) = CC32, 0,
                    IF(MIN(CB32, BQ32) &lt; CC32, 1)
                )
            ))
        )
    ),
-5)</f>
        <v>NA</v>
      </c>
      <c r="CO32" s="382" t="str">
        <f>IFERROR(
    IF(P32="---", "NA",
        IF(AG32="---", "NA",IF(Q32="---","NA",
            IF(BR32 &gt; BS32,
                IF(MIN(CC32, BR32) = CD32, 0.1,
                    IF(MIN(CC32, BR32) &lt; CD32, 1.1)
                ),
                IF(MIN(CC32, BR32) = CD32, 0,
                    IF(MIN(CC32, BR32) &lt; CD32, 1)
                )
            ))
        )
    ),
-5)</f>
        <v>NA</v>
      </c>
      <c r="CP32" s="382" t="str">
        <f>IFERROR(
    IF(Q32="---", "NA",
        IF(AH32="---", "NA",IF(R32="---","NA",
            IF(BS32 &gt; BT32,
                IF(MIN(CD32, BS32) = CE32, 0.1,
                    IF(MIN(CD32, BS32) &lt; CE32, 1.1)
                ),
                IF(MIN(CD32, BS32) = CE32, 0,
                    IF(MIN(CD32, BS32) &lt; CE32, 1)
                )
            ))
        )
    ),
-5)</f>
        <v>NA</v>
      </c>
      <c r="CQ32" s="222" t="s">
        <v>158</v>
      </c>
      <c r="CR32" s="382" t="str">
        <f>IF(AND(OR(CG32=1, CG32=1.1),BK32&gt;=BV32),"Achieved",IF(AND(OR(CG32=1, CG32=1.1),BK32&lt;BV32),"Not Achieved","NA"))</f>
        <v>NA</v>
      </c>
      <c r="CS32" s="382" t="str">
        <f>IF(AND(OR(CH32=1, CH32=1.1),BL32&gt;=BW32),"Achieved",IF(AND(OR(CH32=1, CH32=1.1),BL32&lt;BW32),"Not Achieved","NA"))</f>
        <v>NA</v>
      </c>
      <c r="CT32" s="382" t="str">
        <f>IF(AND(OR(CI32=1, CI32=1.1),BM32&gt;=BX32),"Achieved",IF(AND(OR(CI32=1, CI32=1.1),BM32&lt;BX32),"Not Achieved","NA"))</f>
        <v>NA</v>
      </c>
      <c r="CU32" s="382" t="str">
        <f>IF(AND(OR(CJ32=1, CJ32=1.1),BN32&gt;=BY32),"Achieved",IF(AND(OR(CJ32=1, CJ32=1.1),BN32&lt;BY32),"Not Achieved","NA"))</f>
        <v>NA</v>
      </c>
      <c r="CV32" s="382" t="str">
        <f>IF(AND(OR(CK32=1, CK32=1.1),BO32&gt;=BZ32),"Achieved",IF(AND(OR(CK32=1, CK32=1.1),BO32&lt;BZ32),"Not Achieved","NA"))</f>
        <v>NA</v>
      </c>
      <c r="CW32" s="382" t="str">
        <f>IF(AND(OR(CL32=1, CL32=1.1),BP32&gt;=CA32),"Achieved",IF(AND(OR(CL32=1, CL32=1.1),BP32&lt;CA32),"Not Achieved","NA"))</f>
        <v>NA</v>
      </c>
      <c r="CX32" s="382" t="str">
        <f>IF(AND(OR(CM32=1, CM32=1.1),BQ32&gt;=CB32),"Achieved",IF(AND(OR(CM32=1, CM32=1.1),BQ32&lt;CB32),"Not Achieved","NA"))</f>
        <v>NA</v>
      </c>
      <c r="CY32" s="382" t="str">
        <f>IF(AND(OR(CN32=1, CN32=1.1),BR32&gt;=CC32),"Achieved",IF(AND(OR(CN32=1, CN32=1.1),BR32&lt;CC32),"Not Achieved","NA"))</f>
        <v>NA</v>
      </c>
      <c r="CZ32" s="382" t="str">
        <f>IF(AND(OR(CO32=1, CO32=1.1),BS32&gt;=CD32),"Achieved",IF(AND(OR(CO32=1, CO32=1.1),BS32&lt;CD32),"Not Achieved","NA"))</f>
        <v>NA</v>
      </c>
      <c r="DA32" s="382" t="str">
        <f>IF(AND(OR(CP32=1, CP32=1.1),BT32&gt;=CE32),"Achieved",IF(AND(OR(CP32=1, CP32=1.1),BT32&lt;CE32),"Not Achieved","NA"))</f>
        <v>NA</v>
      </c>
      <c r="DI32" s="433"/>
      <c r="DJ32" s="433"/>
      <c r="DK32" s="433"/>
      <c r="DL32" s="433"/>
      <c r="DM32" s="433"/>
      <c r="DN32" s="433"/>
      <c r="DO32" s="433"/>
      <c r="DP32" s="433"/>
      <c r="DQ32" s="433"/>
      <c r="DR32" s="433"/>
      <c r="DS32" s="433"/>
      <c r="DT32" s="433"/>
      <c r="DU32" s="433"/>
      <c r="DV32" s="433"/>
      <c r="DW32" s="433"/>
    </row>
    <row r="33" spans="2:127" s="385" customFormat="1" ht="13.75" customHeight="1" thickBot="1" x14ac:dyDescent="0.4">
      <c r="B33" s="374"/>
      <c r="C33" s="370"/>
      <c r="D33" s="371"/>
      <c r="E33" s="434" t="s">
        <v>159</v>
      </c>
      <c r="F33" s="425"/>
      <c r="G33" s="426"/>
      <c r="H33" s="191" t="s">
        <v>94</v>
      </c>
      <c r="I33" s="191" t="s">
        <v>94</v>
      </c>
      <c r="J33" s="191" t="s">
        <v>94</v>
      </c>
      <c r="K33" s="191" t="s">
        <v>94</v>
      </c>
      <c r="L33" s="191" t="s">
        <v>94</v>
      </c>
      <c r="M33" s="191" t="s">
        <v>94</v>
      </c>
      <c r="N33" s="191" t="s">
        <v>94</v>
      </c>
      <c r="O33" s="191" t="s">
        <v>94</v>
      </c>
      <c r="P33" s="191" t="s">
        <v>94</v>
      </c>
      <c r="Q33" s="191" t="s">
        <v>94</v>
      </c>
      <c r="R33" s="380" t="s">
        <v>94</v>
      </c>
      <c r="S33" s="384"/>
      <c r="T33" s="384"/>
      <c r="U33" s="384"/>
      <c r="V33" s="384"/>
      <c r="W33" s="384"/>
      <c r="X33" s="384"/>
      <c r="Y33" s="191" t="s">
        <v>94</v>
      </c>
      <c r="Z33" s="191" t="s">
        <v>94</v>
      </c>
      <c r="AA33" s="191" t="s">
        <v>94</v>
      </c>
      <c r="AB33" s="191" t="s">
        <v>94</v>
      </c>
      <c r="AC33" s="191" t="s">
        <v>94</v>
      </c>
      <c r="AD33" s="192" t="s">
        <v>94</v>
      </c>
      <c r="AE33" s="192" t="s">
        <v>94</v>
      </c>
      <c r="AF33" s="192" t="s">
        <v>94</v>
      </c>
      <c r="AG33" s="192" t="s">
        <v>94</v>
      </c>
      <c r="AH33" s="380" t="s">
        <v>94</v>
      </c>
      <c r="AK33" s="427" t="str">
        <f>IFERROR(IF(I33="---","",IF(Y33="---","No Target Set",IF(BV33=BK33,"On Target",IF(BV33&gt;BK33,"Behind",IF(BV33&lt;BK33,"On Target"))))),"")</f>
        <v/>
      </c>
      <c r="AL33" s="427" t="str">
        <f>IFERROR(IF(J33="---","",IF(Z33="---","No Target Set",IF(BW33=BL33,"On Target",IF(BW33&gt;BL33,"Behind",IF(BW33&lt;BL33,"On Target"))))),"")</f>
        <v/>
      </c>
      <c r="AM33" s="427" t="str">
        <f>IFERROR(IF(K33="---","",IF(AA33="---","No Target Set",IF(BX33=BM33,"On Target",IF(BX33&gt;BM33,"Behind",IF(BX33&lt;BM33,"On Target"))))),"")</f>
        <v/>
      </c>
      <c r="AN33" s="427" t="str">
        <f>IFERROR(IF(L33="---","",IF(AB33="---","No Target Set",IF(BY33=BN33,"On Target",IF(BY33&gt;BN33,"Behind",IF(BY33&lt;BN33,"On Target"))))),"")</f>
        <v/>
      </c>
      <c r="AO33" s="427" t="str">
        <f>IFERROR(IF(M33="---","",IF(AC33="---","No Target Set",IF(BZ33=BO33,"On Target",IF(BZ33&gt;BO33,"Behind",IF(BZ33&lt;BO33,"On Target"))))),"")</f>
        <v/>
      </c>
      <c r="AP33" s="427" t="str">
        <f>IFERROR(IF(N33="---","",IF(AD33="---","No Target Set",IF(CA33=BP33,"On Target",IF(CA33&gt;BP33,"Behind",IF(CA33&lt;BP33,"On Target"))))),"")</f>
        <v/>
      </c>
      <c r="AQ33" s="427" t="str">
        <f>IFERROR(IF(O33="---","",IF(AE33="---","No Target Set",IF(CB33=BQ33,"On Target",IF(CB33&gt;BQ33,"Behind",IF(CB33&lt;BQ33,"On Target"))))),"")</f>
        <v/>
      </c>
      <c r="AR33" s="427" t="str">
        <f>IFERROR(IF(P33="---","",IF(AF33="---","No Target Set",IF(CC33=BR33,"On Target",IF(CC33&gt;BR33,"Behind",IF(CC33&lt;BR33,"On Target"))))),"")</f>
        <v/>
      </c>
      <c r="AS33" s="427" t="str">
        <f>IFERROR(IF(Q33="---","",IF(AG33="---","No Target Set",IF(CD33=BS33,"On Target",IF(CD33&gt;BS33,"Behind",IF(CD33&lt;BS33,"On Target"))))),"")</f>
        <v/>
      </c>
      <c r="AT33" s="427" t="str">
        <f>IFERROR(IF(R33="---","",IF(AH33="---","No Target Set",IF(CE33=BT33,"On Target",IF(CE33&gt;BT33,"Behind",IF(CE33&lt;BT33,"On Target"))))),"")</f>
        <v/>
      </c>
      <c r="AU33" s="384"/>
      <c r="AV33" s="428"/>
      <c r="AW33" s="222" t="s">
        <v>160</v>
      </c>
      <c r="AX33" s="382" t="str">
        <f>_xlfn.IFNA(LOOKUP(2,1/(H33:R33&lt;&gt;"---"),H33:R33),"---")</f>
        <v>---</v>
      </c>
      <c r="AY33" s="382" t="e">
        <f>VALUE(IF(AX33="---","",VLOOKUP(AX33,List16782[],2,FALSE)))</f>
        <v>#VALUE!</v>
      </c>
      <c r="AZ33" s="382" t="str">
        <f>_xlfn.IFNA(LOOKUP(2,1/(H33:Q33&lt;&gt;"---"),X33:AF33),"---")</f>
        <v>---</v>
      </c>
      <c r="BA33" s="382" t="e">
        <f>VALUE(IF(AZ33="---","",VLOOKUP(AZ33,List16782[],2,FALSE)))</f>
        <v>#VALUE!</v>
      </c>
      <c r="BB33" s="382" t="str">
        <f>_xlfn.IFNA(LOOKUP(2,1/(AK33:AT33&lt;&gt;""),AK33:AT33),"---")</f>
        <v>---</v>
      </c>
      <c r="BC33" s="382" t="str">
        <f>_xlfn.IFNA(LOOKUP(2,1/(H33:R33&lt;&gt;"---"),H$2:R$2),"---")</f>
        <v>---</v>
      </c>
      <c r="BD33" s="384"/>
      <c r="BE33" s="384"/>
      <c r="BF33" s="384"/>
      <c r="BG33" s="384"/>
      <c r="BH33" s="384"/>
      <c r="BI33" s="222" t="s">
        <v>160</v>
      </c>
      <c r="BJ33" s="382" t="str">
        <f>IF(H33="---","",IF(H33="","",(VLOOKUP(H33,List16782[],2,FALSE))))</f>
        <v/>
      </c>
      <c r="BK33" s="382" t="str">
        <f>IF(I33="---","",IF(I33="","",(VLOOKUP(I33,List16782[],2,FALSE))))</f>
        <v/>
      </c>
      <c r="BL33" s="382" t="str">
        <f>IF(J33="---","",IF(J33="","",(VLOOKUP(J33,List16782[],2,FALSE))))</f>
        <v/>
      </c>
      <c r="BM33" s="382" t="str">
        <f>IF(K33="---","",IF(K33="","",(VLOOKUP(K33,List16782[],2,FALSE))))</f>
        <v/>
      </c>
      <c r="BN33" s="382" t="str">
        <f>IF(L33="---","",IF(L33="","",(VLOOKUP(L33,List16782[],2,FALSE))))</f>
        <v/>
      </c>
      <c r="BO33" s="382" t="str">
        <f>IF(M33="---","",IF(M33="","",(VLOOKUP(M33,List16782[],2,FALSE))))</f>
        <v/>
      </c>
      <c r="BP33" s="382" t="str">
        <f>IF(N33="---","",IF(N33="","",(VLOOKUP(N33,List16782[],2,FALSE))))</f>
        <v/>
      </c>
      <c r="BQ33" s="382" t="str">
        <f>IF(O33="---","",IF(O33="","",(VLOOKUP(O33,List16782[],2,FALSE))))</f>
        <v/>
      </c>
      <c r="BR33" s="382" t="str">
        <f>IF(P33="---","",IF(P33="","",(VLOOKUP(P33,List16782[],2,FALSE))))</f>
        <v/>
      </c>
      <c r="BS33" s="382" t="str">
        <f>IF(Q33="---","",IF(Q33="","",(VLOOKUP(Q33,List16782[],2,FALSE))))</f>
        <v/>
      </c>
      <c r="BT33" s="382" t="str">
        <f>IF(R33="---","",IF(R33="","",(VLOOKUP(R33,List16782[],2,FALSE))))</f>
        <v/>
      </c>
      <c r="BU33" s="222" t="s">
        <v>160</v>
      </c>
      <c r="BV33" s="382" t="str">
        <f>IF(Y33="---","",IF(Y33="","",VLOOKUP(Y33,List16782[],2,FALSE)))</f>
        <v/>
      </c>
      <c r="BW33" s="382" t="str">
        <f>IF(Z33="---","",IF(Z33="","",VLOOKUP(Z33,List16782[],2,FALSE)))</f>
        <v/>
      </c>
      <c r="BX33" s="382" t="str">
        <f>IF(AA33="---","",IF(AA33="","",VLOOKUP(AA33,List16782[],2,FALSE)))</f>
        <v/>
      </c>
      <c r="BY33" s="382" t="str">
        <f>IF(AB33="---","",IF(AB33="","",VLOOKUP(AB33,List16782[],2,FALSE)))</f>
        <v/>
      </c>
      <c r="BZ33" s="382" t="str">
        <f>IF(AC33="---","",IF(AC33="","",VLOOKUP(AC33,List16782[],2,FALSE)))</f>
        <v/>
      </c>
      <c r="CA33" s="382" t="str">
        <f>IF(AD33="---","",IF(AD33="","",VLOOKUP(AD33,List16782[],2,FALSE)))</f>
        <v/>
      </c>
      <c r="CB33" s="382" t="str">
        <f>IF(AE33="---","",IF(AE33="","",VLOOKUP(AE33,List16782[],2,FALSE)))</f>
        <v/>
      </c>
      <c r="CC33" s="382" t="str">
        <f>IF(AF33="---","",IF(AF33="","",VLOOKUP(AF33,List16782[],2,FALSE)))</f>
        <v/>
      </c>
      <c r="CD33" s="382" t="str">
        <f>IF(AG33="---","",IF(AG33="","",VLOOKUP(AG33,List16782[],2,FALSE)))</f>
        <v/>
      </c>
      <c r="CE33" s="382" t="str">
        <f>IF(AH33="---","",IF(AH33="","",VLOOKUP(AH33,List16782[],2,FALSE)))</f>
        <v/>
      </c>
      <c r="CF33" s="222" t="s">
        <v>160</v>
      </c>
      <c r="CG33" s="382" t="str">
        <f>IFERROR(
    IF(H33="---", "NA",
        IF(Y33="---", "NA",
            IF(BJ33 &gt; BK33,
                IF(BV33 &gt; BJ33, 1.1, 0.1),
                IF(BV33 &gt; BJ33, 1, 0)
            )
        )
    ),
    -1
)</f>
        <v>NA</v>
      </c>
      <c r="CH33" s="382" t="str">
        <f>IFERROR(
    IF(I33="---", "NA",
        IF(Z33="---", "NA",IF(J33="---","NA",
            IF(BK33 &gt; BL33,
                IF(MIN(BV33, BK33) = BW33, 0.1,
                    IF(MIN(BV33, BK33) &lt; BW33, 1.1)
                ),
                IF(MIN(BV33, BK33) = BW33, 0,
                    IF(MIN(BV33, BK33) &lt; BW33, 1)
                )
            ))
        )
    ),
-5)</f>
        <v>NA</v>
      </c>
      <c r="CI33" s="382" t="str">
        <f>IFERROR(
    IF(J33="---", "NA",
        IF(AA33="---", "NA",IF(K33="---","NA",
            IF(BL33 &gt; BM33,
                IF(MIN(BW33, BL33) = BX33, 0.1,
                    IF(MIN(BW33, BL33) &lt; BX33, 1.1)
                ),
                IF(MIN(BW33, BL33) = BX33, 0,
                    IF(MIN(BW33, BL33) &lt; BX33, 1)
                )
            ))
        )
    ),
-5)</f>
        <v>NA</v>
      </c>
      <c r="CJ33" s="382" t="str">
        <f>IFERROR(
    IF(K33="---", "NA",
        IF(AB33="---", "NA",IF(L33="---","NA",
            IF(BM33 &gt; BN33,
                IF(MIN(BX33, BM33) = BY33, 0.1,
                    IF(MIN(BX33, BM33) &lt; BY33, 1.1)
                ),
                IF(MIN(BX33, BM33) = BY33, 0,
                    IF(MIN(BX33, BM33) &lt; BY33, 1)
                )
            ))
        )
    ),
-5)</f>
        <v>NA</v>
      </c>
      <c r="CK33" s="382" t="str">
        <f>IFERROR(
    IF(L33="---", "NA",
        IF(AC33="---", "NA",IF(M33="---","NA",
            IF(BN33 &gt; BO33,
                IF(MIN(BY33, BN33) = BZ33, 0.1,
                    IF(MIN(BY33, BN33) &lt; BZ33, 1.1)
                ),
                IF(MIN(BY33, BN33) = BZ33, 0,
                    IF(MIN(BY33, BN33) &lt; BZ33, 1)
                )
            ))
        )
    ),
-5)</f>
        <v>NA</v>
      </c>
      <c r="CL33" s="382" t="str">
        <f>IFERROR(
    IF(M33="---", "NA",
        IF(AD33="---", "NA",IF(N33="---","NA",
            IF(BO33 &gt; BP33,
                IF(MIN(BZ33, BO33) = CA33, 0.1,
                    IF(MIN(BZ33, BO33) &lt; CA33, 1.1)
                ),
                IF(MIN(BZ33, BO33) = CA33, 0,
                    IF(MIN(BZ33, BO33) &lt; CA33, 1)
                )
            ))
        )
    ),
-5)</f>
        <v>NA</v>
      </c>
      <c r="CM33" s="382" t="str">
        <f>IFERROR(
    IF(N33="---", "NA",
        IF(AE33="---", "NA",IF(O33="---","NA",
            IF(BP33 &gt; BQ33,
                IF(MIN(CA33, BP33) = CB33, 0.1,
                    IF(MIN(CA33, BP33) &lt; CB33, 1.1)
                ),
                IF(MIN(CA33, BP33) = CB33, 0,
                    IF(MIN(CA33, BP33) &lt; CB33, 1)
                )
            ))
        )
    ),
-5)</f>
        <v>NA</v>
      </c>
      <c r="CN33" s="382" t="str">
        <f>IFERROR(
    IF(O33="---", "NA",
        IF(AF33="---", "NA",IF(P33="---","NA",
            IF(BQ33 &gt; BR33,
                IF(MIN(CB33, BQ33) = CC33, 0.1,
                    IF(MIN(CB33, BQ33) &lt; CC33, 1.1)
                ),
                IF(MIN(CB33, BQ33) = CC33, 0,
                    IF(MIN(CB33, BQ33) &lt; CC33, 1)
                )
            ))
        )
    ),
-5)</f>
        <v>NA</v>
      </c>
      <c r="CO33" s="382" t="str">
        <f>IFERROR(
    IF(P33="---", "NA",
        IF(AG33="---", "NA",IF(Q33="---","NA",
            IF(BR33 &gt; BS33,
                IF(MIN(CC33, BR33) = CD33, 0.1,
                    IF(MIN(CC33, BR33) &lt; CD33, 1.1)
                ),
                IF(MIN(CC33, BR33) = CD33, 0,
                    IF(MIN(CC33, BR33) &lt; CD33, 1)
                )
            ))
        )
    ),
-5)</f>
        <v>NA</v>
      </c>
      <c r="CP33" s="382" t="str">
        <f>IFERROR(
    IF(Q33="---", "NA",
        IF(AH33="---", "NA",IF(R33="---","NA",
            IF(BS33 &gt; BT33,
                IF(MIN(CD33, BS33) = CE33, 0.1,
                    IF(MIN(CD33, BS33) &lt; CE33, 1.1)
                ),
                IF(MIN(CD33, BS33) = CE33, 0,
                    IF(MIN(CD33, BS33) &lt; CE33, 1)
                )
            ))
        )
    ),
-5)</f>
        <v>NA</v>
      </c>
      <c r="CQ33" s="222" t="s">
        <v>160</v>
      </c>
      <c r="CR33" s="382" t="str">
        <f>IF(AND(OR(CG33=1, CG33=1.1),BK33&gt;=BV33),"Achieved",IF(AND(OR(CG33=1, CG33=1.1),BK33&lt;BV33),"Not Achieved","NA"))</f>
        <v>NA</v>
      </c>
      <c r="CS33" s="382" t="str">
        <f>IF(AND(OR(CH33=1, CH33=1.1),BL33&gt;=BW33),"Achieved",IF(AND(OR(CH33=1, CH33=1.1),BL33&lt;BW33),"Not Achieved","NA"))</f>
        <v>NA</v>
      </c>
      <c r="CT33" s="382" t="str">
        <f>IF(AND(OR(CI33=1, CI33=1.1),BM33&gt;=BX33),"Achieved",IF(AND(OR(CI33=1, CI33=1.1),BM33&lt;BX33),"Not Achieved","NA"))</f>
        <v>NA</v>
      </c>
      <c r="CU33" s="382" t="str">
        <f>IF(AND(OR(CJ33=1, CJ33=1.1),BN33&gt;=BY33),"Achieved",IF(AND(OR(CJ33=1, CJ33=1.1),BN33&lt;BY33),"Not Achieved","NA"))</f>
        <v>NA</v>
      </c>
      <c r="CV33" s="382" t="str">
        <f>IF(AND(OR(CK33=1, CK33=1.1),BO33&gt;=BZ33),"Achieved",IF(AND(OR(CK33=1, CK33=1.1),BO33&lt;BZ33),"Not Achieved","NA"))</f>
        <v>NA</v>
      </c>
      <c r="CW33" s="382" t="str">
        <f>IF(AND(OR(CL33=1, CL33=1.1),BP33&gt;=CA33),"Achieved",IF(AND(OR(CL33=1, CL33=1.1),BP33&lt;CA33),"Not Achieved","NA"))</f>
        <v>NA</v>
      </c>
      <c r="CX33" s="382" t="str">
        <f>IF(AND(OR(CM33=1, CM33=1.1),BQ33&gt;=CB33),"Achieved",IF(AND(OR(CM33=1, CM33=1.1),BQ33&lt;CB33),"Not Achieved","NA"))</f>
        <v>NA</v>
      </c>
      <c r="CY33" s="382" t="str">
        <f>IF(AND(OR(CN33=1, CN33=1.1),BR33&gt;=CC33),"Achieved",IF(AND(OR(CN33=1, CN33=1.1),BR33&lt;CC33),"Not Achieved","NA"))</f>
        <v>NA</v>
      </c>
      <c r="CZ33" s="382" t="str">
        <f>IF(AND(OR(CO33=1, CO33=1.1),BS33&gt;=CD33),"Achieved",IF(AND(OR(CO33=1, CO33=1.1),BS33&lt;CD33),"Not Achieved","NA"))</f>
        <v>NA</v>
      </c>
      <c r="DA33" s="382" t="str">
        <f>IF(AND(OR(CP33=1, CP33=1.1),BT33&gt;=CE33),"Achieved",IF(AND(OR(CP33=1, CP33=1.1),BT33&lt;CE33),"Not Achieved","NA"))</f>
        <v>NA</v>
      </c>
      <c r="DI33" s="433"/>
      <c r="DJ33" s="433"/>
      <c r="DK33" s="433"/>
      <c r="DL33" s="433"/>
      <c r="DM33" s="433"/>
      <c r="DN33" s="433"/>
      <c r="DO33" s="433"/>
      <c r="DP33" s="433"/>
      <c r="DQ33" s="433"/>
      <c r="DR33" s="433"/>
      <c r="DS33" s="433"/>
      <c r="DT33" s="433"/>
      <c r="DU33" s="433"/>
      <c r="DV33" s="433"/>
      <c r="DW33" s="433"/>
    </row>
    <row r="34" spans="2:127" s="385" customFormat="1" ht="13.75" customHeight="1" thickBot="1" x14ac:dyDescent="0.4">
      <c r="B34" s="435" t="s">
        <v>161</v>
      </c>
      <c r="C34" s="436"/>
      <c r="D34" s="436"/>
      <c r="E34" s="436"/>
      <c r="F34" s="436"/>
      <c r="G34" s="437"/>
      <c r="H34" s="438" t="str">
        <f>IF(COUNTIF(Year0Range,BE5)+COUNTIF(Year0Range,BE4)+COUNTIF(Year0Range,"*60")&gt;0,COUNTIF(Year0Range,BE4),"")</f>
        <v/>
      </c>
      <c r="I34" s="438" t="str">
        <f>IF(COUNTIF(Year1Range,BE4)+COUNTIF(Year1Range,BE5)+COUNTIF(Year1Range,"*60")&gt;0,COUNTIF(Year1Range,BE4),"")</f>
        <v/>
      </c>
      <c r="J34" s="438" t="str">
        <f>IF(COUNTIF(Year2Range,BE4)+COUNTIF(Year2Range,BE5)+COUNTIF(Year2Range,"*60")&gt;0,COUNTIF(Year2Range,BE4),"")</f>
        <v/>
      </c>
      <c r="K34" s="438" t="str">
        <f>IF(COUNTIF(Year3Range,BE4)+COUNTIF(Year3Range,BE5)+COUNTIF(Year3Range,"*60")&gt;0,COUNTIF(Year3Range,BE4),"")</f>
        <v/>
      </c>
      <c r="L34" s="438" t="str">
        <f>IF(COUNTIF(Year4Range,BE4)+COUNTIF(Year4Range,BE5)+COUNTIF(Year4Range,"*60")&gt;0,COUNTIF(Year4Range,BE4),"")</f>
        <v/>
      </c>
      <c r="M34" s="438" t="str">
        <f>IF(COUNTIF(Year5Range,BE4)+COUNTIF(Year5Range,BE5)+COUNTIF(Year5Range,"*60")&gt;0,COUNTIF(Year5Range,BE4),"")</f>
        <v/>
      </c>
      <c r="N34" s="438" t="str">
        <f>IF(COUNTIF(Year6Range,BE4)+COUNTIF(Year6Range,BE5)+COUNTIF(Year6Range,"*60")&gt;0,COUNTIF(Year6Range,BE4),"")</f>
        <v/>
      </c>
      <c r="O34" s="438" t="str">
        <f>IF(COUNTIF(Year7Range,BE4)+COUNTIF(Year7Range,BE5)+COUNTIF(Year7Range,"*60")&gt;0,COUNTIF(Year7Range,BE4),"")</f>
        <v/>
      </c>
      <c r="P34" s="438" t="str">
        <f>IF(COUNTIF(Year8Range,BE4)+COUNTIF(Year8Range,BE5)+COUNTIF(Year8Range,"*60")&gt;0,COUNTIF(Year8Range,BE4),"")</f>
        <v/>
      </c>
      <c r="Q34" s="438" t="str">
        <f>IF(COUNTIF(Year9Range,BE4)+COUNTIF(Year9Range,BE5)+COUNTIF(Year9Range,"*60")&gt;0,COUNTIF(Year9Range,BE4),"")</f>
        <v/>
      </c>
      <c r="R34" s="438" t="str">
        <f>IF(COUNTIF(Year10Range,BE4)+COUNTIF(Year10Range,BE5)+COUNTIF(Year10Range,"*60")&gt;0,COUNTIF(Year10Range,BE4),"")</f>
        <v/>
      </c>
      <c r="S34" s="384"/>
      <c r="T34" s="384"/>
      <c r="U34" s="384"/>
      <c r="V34" s="384"/>
      <c r="W34" s="384"/>
      <c r="X34" s="384"/>
      <c r="Y34" s="438" t="str">
        <f>IF(COUNTIF(Year1Expected,BE5)+COUNTIF(Year1Expected,BE4)+COUNTIF(Year1Expected,"*60")&gt;0,COUNTIF(Year1Expected,$BE$4),"")</f>
        <v/>
      </c>
      <c r="Z34" s="438" t="str">
        <f>IF(COUNTIF(Year2Expected,$BE$5)+COUNTIF(Year2Expected,$BE$4)+COUNTIF(Year2Expected,"*60")&gt;0,COUNTIF(Year2Expected,$BE$4),"")</f>
        <v/>
      </c>
      <c r="AA34" s="438" t="str">
        <f>IF(COUNTIF(Year3Expected,BE5)+COUNTIF(Year3Expected,BE4)+COUNTIF(Year3Expected,"*60")&gt;0,COUNTIF(Year3Expected,$BE$4),"")</f>
        <v/>
      </c>
      <c r="AB34" s="438" t="str">
        <f>IF(COUNTIF(Year4Expected,BE5)+COUNTIF(Year4Expected,BE4)+COUNTIF(Year4Expected,"*60")&gt;0,COUNTIF(Year4Expected,$BE$4),"")</f>
        <v/>
      </c>
      <c r="AC34" s="438" t="str">
        <f>IF(COUNTIF(Year5Expected,BE5)+COUNTIF(Year5Expected,BE4)+COUNTIF(Year5Expected,"*60")&gt;0,COUNTIF(Year5Expected,$BE$4),"")</f>
        <v/>
      </c>
      <c r="AD34" s="438" t="str">
        <f>IF(COUNTIF(Year6Expected,BE5)+COUNTIF(Year6Expected,BE4)+COUNTIF(Year6Expected,"*60")&gt;0,COUNTIF(Year6Expected,$BE$4),"")</f>
        <v/>
      </c>
      <c r="AE34" s="438" t="str">
        <f>IF(COUNTIF(Year7Expected,BE5)+COUNTIF(Year7Expected,BE4)+COUNTIF(Year7Expected,"*60")&gt;0,COUNTIF(Year7Expected,$BE$4),"")</f>
        <v/>
      </c>
      <c r="AF34" s="438" t="str">
        <f>IF(COUNTIF(Year8Expected,BE5)+COUNTIF(Year8Expected,BE4)+COUNTIF(Year8Expected,"*60")&gt;0,COUNTIF(Year8Expected,$BE$4),"")</f>
        <v/>
      </c>
      <c r="AG34" s="438" t="str">
        <f>IF(COUNTIF(Year9Expected,BE5)+COUNTIF(Year9Expected,BE4)+COUNTIF(Year9Expected,"*60")&gt;0,COUNTIF(Year9Expected,$BE$4),"")</f>
        <v/>
      </c>
      <c r="AH34" s="438" t="str">
        <f>IF(COUNTIF(Year10Expected,BE5)+COUNTIF(Year10Expected,BE4)+COUNTIF(Year10Expected,"*60")&gt;0,COUNTIF(Year10Expected,$BE$4),"")</f>
        <v/>
      </c>
      <c r="AK34" s="384"/>
      <c r="AL34" s="384"/>
      <c r="AM34" s="384"/>
      <c r="AN34" s="384"/>
      <c r="AO34" s="384"/>
      <c r="AP34" s="384"/>
      <c r="AQ34" s="384"/>
      <c r="AR34" s="384"/>
      <c r="AS34" s="384"/>
      <c r="AT34" s="384"/>
      <c r="AU34" s="384"/>
      <c r="AV34" s="384"/>
      <c r="AW34" s="384"/>
      <c r="AX34" s="384" t="e">
        <f>LOOKUP(2,1/(H37:R37&lt;&gt;""),H$2:R$2)</f>
        <v>#N/A</v>
      </c>
      <c r="AY34" s="384"/>
      <c r="AZ34" s="384" t="e">
        <f>AX34</f>
        <v>#N/A</v>
      </c>
      <c r="BA34" s="384"/>
      <c r="BB34" s="384"/>
      <c r="BC34" s="384"/>
      <c r="BD34" s="384"/>
      <c r="BE34" s="384"/>
      <c r="BF34" s="384"/>
      <c r="BG34" s="384"/>
      <c r="BH34" s="384"/>
      <c r="BI34" s="222" t="s">
        <v>162</v>
      </c>
      <c r="BJ34" s="439">
        <f>COUNTIF(BJ3:BJ33,1)</f>
        <v>0</v>
      </c>
      <c r="BK34" s="439">
        <f>COUNTIF(BK3:BK33,1)</f>
        <v>0</v>
      </c>
      <c r="BL34" s="439">
        <f>COUNTIF(BL3:BL33,1)</f>
        <v>0</v>
      </c>
      <c r="BM34" s="439">
        <f>COUNTIF(BM3:BM33,1)</f>
        <v>0</v>
      </c>
      <c r="BN34" s="439">
        <f>COUNTIF(BN3:BN33,1)</f>
        <v>0</v>
      </c>
      <c r="BO34" s="439">
        <f>COUNTIF(BO3:BO33,1)</f>
        <v>0</v>
      </c>
      <c r="BP34" s="439">
        <f>COUNTIF(BP3:BP33,1)</f>
        <v>0</v>
      </c>
      <c r="BQ34" s="439">
        <f>COUNTIF(BQ3:BQ33,1)</f>
        <v>0</v>
      </c>
      <c r="BR34" s="439">
        <f>COUNTIF(BR3:BR33,1)</f>
        <v>0</v>
      </c>
      <c r="BS34" s="439">
        <f>COUNTIF(BS3:BS33,1)</f>
        <v>0</v>
      </c>
      <c r="BT34" s="439">
        <f>COUNTIF(BT3:BT33,1)</f>
        <v>0</v>
      </c>
      <c r="BU34" s="222" t="s">
        <v>162</v>
      </c>
      <c r="BV34" s="440">
        <f>COUNTIF(BV3:BV33,1)</f>
        <v>0</v>
      </c>
      <c r="BW34" s="440">
        <f>COUNTIF(BW3:BW33,1)</f>
        <v>0</v>
      </c>
      <c r="BX34" s="440">
        <f>COUNTIF(BX3:BX33,1)</f>
        <v>0</v>
      </c>
      <c r="BY34" s="440">
        <f>COUNTIF(BY3:BY33,1)</f>
        <v>0</v>
      </c>
      <c r="BZ34" s="440">
        <f>COUNTIF(BZ3:BZ33,1)</f>
        <v>0</v>
      </c>
      <c r="CA34" s="440">
        <f>COUNTIF(CA3:CA33,1)</f>
        <v>0</v>
      </c>
      <c r="CB34" s="440">
        <f>COUNTIF(CB3:CB33,1)</f>
        <v>0</v>
      </c>
      <c r="CC34" s="440">
        <f>COUNTIF(CC3:CC33,1)</f>
        <v>0</v>
      </c>
      <c r="CD34" s="440">
        <f>COUNTIF(CD3:CD33,1)</f>
        <v>0</v>
      </c>
      <c r="CE34" s="440">
        <f>COUNTIF(CE3:CE33,1)</f>
        <v>0</v>
      </c>
      <c r="CF34" s="441" t="s">
        <v>258</v>
      </c>
      <c r="CG34" s="222">
        <f>COUNTIF(CG3:CG33,1.1)+COUNTIF(CG3:CG33,1)</f>
        <v>0</v>
      </c>
      <c r="CH34" s="222">
        <f>COUNTIF(CH3:CH33,1.1)+COUNTIF(CH3:CH33,1)</f>
        <v>0</v>
      </c>
      <c r="CI34" s="222">
        <f>COUNTIF(CI3:CI33,1.1)+COUNTIF(CI3:CI33,1)</f>
        <v>0</v>
      </c>
      <c r="CJ34" s="222">
        <f>COUNTIF(CJ3:CJ33,1.1)+COUNTIF(CJ3:CJ33,1)</f>
        <v>0</v>
      </c>
      <c r="CK34" s="222">
        <f>COUNTIF(CK3:CK33,1.1)+COUNTIF(CK3:CK33,1)</f>
        <v>0</v>
      </c>
      <c r="CL34" s="222">
        <f>COUNTIF(CL3:CL33,1.1)+COUNTIF(CL3:CL33,1)</f>
        <v>0</v>
      </c>
      <c r="CM34" s="222">
        <f>COUNTIF(CM3:CM33,1.1)+COUNTIF(CM3:CM33,1)</f>
        <v>0</v>
      </c>
      <c r="CN34" s="222">
        <f>COUNTIF(CN3:CN33,1.1)+COUNTIF(CN3:CN33,1)</f>
        <v>0</v>
      </c>
      <c r="CO34" s="222">
        <f>COUNTIF(CO3:CO33,1.1)+COUNTIF(CO3:CO33,1)</f>
        <v>0</v>
      </c>
      <c r="CP34" s="222">
        <f>COUNTIF(CP3:CP33,1.1)+COUNTIF(CP3:CP33,1)</f>
        <v>0</v>
      </c>
      <c r="CQ34" s="223" t="s">
        <v>259</v>
      </c>
      <c r="CR34" s="442">
        <f>COUNTIF(CR3:CR33,"Achieved")</f>
        <v>0</v>
      </c>
      <c r="CS34" s="442">
        <f>COUNTIF(CS3:CS33,"Achieved")</f>
        <v>0</v>
      </c>
      <c r="CT34" s="442">
        <f>COUNTIF(CT3:CT33,"Achieved")</f>
        <v>0</v>
      </c>
      <c r="CU34" s="442">
        <f>COUNTIF(CU3:CU33,"Achieved")</f>
        <v>0</v>
      </c>
      <c r="CV34" s="442">
        <f>COUNTIF(CV3:CV33,"Achieved")</f>
        <v>0</v>
      </c>
      <c r="CW34" s="442">
        <f>COUNTIF(CW3:CW33,"Achieved")</f>
        <v>0</v>
      </c>
      <c r="CX34" s="442">
        <f>COUNTIF(CX3:CX33,"Achieved")</f>
        <v>0</v>
      </c>
      <c r="CY34" s="442">
        <f>COUNTIF(CY3:CY33,"Achieved")</f>
        <v>0</v>
      </c>
      <c r="CZ34" s="442">
        <f>COUNTIF(CZ3:CZ33,"Achieved")</f>
        <v>0</v>
      </c>
      <c r="DA34" s="442">
        <f>COUNTIF(DA3:DA33,"Achieved")</f>
        <v>0</v>
      </c>
      <c r="DI34" s="433"/>
      <c r="DJ34" s="433"/>
      <c r="DK34" s="433"/>
      <c r="DL34" s="433"/>
      <c r="DM34" s="433"/>
      <c r="DN34" s="433"/>
      <c r="DO34" s="433"/>
      <c r="DP34" s="433"/>
      <c r="DQ34" s="433"/>
      <c r="DR34" s="433"/>
      <c r="DS34" s="433"/>
      <c r="DT34" s="433"/>
      <c r="DU34" s="433"/>
      <c r="DV34" s="433"/>
      <c r="DW34" s="433"/>
    </row>
    <row r="35" spans="2:127" s="385" customFormat="1" ht="13.75" customHeight="1" thickBot="1" x14ac:dyDescent="0.4">
      <c r="B35" s="435" t="s">
        <v>163</v>
      </c>
      <c r="C35" s="436"/>
      <c r="D35" s="436"/>
      <c r="E35" s="436"/>
      <c r="F35" s="436"/>
      <c r="G35" s="437"/>
      <c r="H35" s="438" t="str">
        <f>IF(COUNTIF(Year0Range,BE5)+COUNTIF(Year0Range,BE4)+COUNTIF(Year0Range,"*60")&gt;0,COUNTIF(Year0Range,BE5),"")</f>
        <v/>
      </c>
      <c r="I35" s="187" t="str">
        <f>IF(COUNTIF(Year1Range,BE4)+COUNTIF(Year1Range,BE5)+COUNTIF(Year1Range,"*60")&gt;0,COUNTIF(Year1Range,BE5),"")</f>
        <v/>
      </c>
      <c r="J35" s="187" t="str">
        <f>IF(COUNTIF(Year2Range,BE5)+COUNTIF(Year2Range,BE4)+COUNTIF(Year2Range,"*60")&gt;0,COUNTIF(Year2Range,BE5),"")</f>
        <v/>
      </c>
      <c r="K35" s="187" t="str">
        <f>IF(COUNTIF(Year3Range,BE4)+COUNTIF(Year3Range,BE5)+COUNTIF(Year3Range,"*60")&gt;0,COUNTIF(Year3Range,BE5),"")</f>
        <v/>
      </c>
      <c r="L35" s="187" t="str">
        <f>IF(COUNTIF(Year4Range,BE4)+COUNTIF(Year4Range,BE5)+COUNTIF(Year4Range,"*60")&gt;0,COUNTIF(Year4Range,BE5),"")</f>
        <v/>
      </c>
      <c r="M35" s="187" t="str">
        <f>IF(COUNTIF(Year5Range,BE5)+COUNTIF(Year5Range,BE4)+COUNTIF(Year5Range,"*60")&gt;0,COUNTIF(Year5Range,BE5),"")</f>
        <v/>
      </c>
      <c r="N35" s="187" t="str">
        <f>IF(COUNTIF(Year6Range,BE4)+COUNTIF(Year6Range,BE5)+COUNTIF(Year6Range,"*60")&gt;0,COUNTIF(Year6Range,BE5),"")</f>
        <v/>
      </c>
      <c r="O35" s="187" t="str">
        <f>IF(COUNTIF(Year7Range,BE4)+COUNTIF(Year7Range,BE5)+COUNTIF(Year7Range,"*60")&gt;0,COUNTIF(Year7Range,BE5),"")</f>
        <v/>
      </c>
      <c r="P35" s="187" t="str">
        <f>IF(COUNTIF(Year8Range,BE4)+COUNTIF(Year8Range,BE5)+COUNTIF(Year8Range,"*60")&gt;0,COUNTIF(Year8Range,BE5),"")</f>
        <v/>
      </c>
      <c r="Q35" s="187" t="str">
        <f>IF(COUNTIF(Year9Range,BE4)+COUNTIF(Year9Range,BE5)+COUNTIF(Year9Range,"*60")&gt;0,COUNTIF(Year9Range,BE5),"")</f>
        <v/>
      </c>
      <c r="R35" s="187" t="str">
        <f>IF(COUNTIF(Year10Range,BE5)+COUNTIF(Year10Range,BE5)+COUNTIF(Year10Range,"*60")&gt;0,COUNTIF(Year10Range,BE5),"")</f>
        <v/>
      </c>
      <c r="S35" s="384"/>
      <c r="T35" s="384"/>
      <c r="U35" s="384"/>
      <c r="V35" s="384"/>
      <c r="W35" s="384"/>
      <c r="X35" s="384"/>
      <c r="Y35" s="438" t="str">
        <f>IF(COUNTIF(Year1Expected,BE5)+COUNTIF(Year1Expected,BE4)+COUNTIF(Year1Expected,"*60")&gt;0,COUNTIF(Year1Expected,$BE$5),"")</f>
        <v/>
      </c>
      <c r="Z35" s="438" t="str">
        <f>IF(COUNTIF(Year2Expected,$BE$5)+COUNTIF(Year2Expected,$BE$4)+COUNTIF(Year2Expected,"*60")&gt;0,COUNTIF(Year2Expected,$BE$5),"")</f>
        <v/>
      </c>
      <c r="AA35" s="438" t="str">
        <f>IF(COUNTIF(Year3Expected,BE5)+COUNTIF(Year3Expected,BE4)+COUNTIF(Year3Expected,"*60")&gt;0,COUNTIF(Year3Expected,$BE$5),"")</f>
        <v/>
      </c>
      <c r="AB35" s="438" t="str">
        <f>IF(COUNTIF(Year4Expected,BE5)+COUNTIF(Year4Expected,BE4)+COUNTIF(Year4Expected,"*60")&gt;0,COUNTIF(Year4Expected,$BE$5),"")</f>
        <v/>
      </c>
      <c r="AC35" s="438" t="str">
        <f>IF(COUNTIF(Year5Expected,BE5)+COUNTIF(Year5Expected,BE4)+COUNTIF(Year5Expected,"*60")&gt;0,COUNTIF(Year5Expected,$BE$5),"")</f>
        <v/>
      </c>
      <c r="AD35" s="438" t="str">
        <f>IF(COUNTIF(Year6Expected,BE5)+COUNTIF(Year6Expected,BE4)+COUNTIF(Year6Expected,"*60")&gt;0,COUNTIF(Year6Expected,$BE$5),"")</f>
        <v/>
      </c>
      <c r="AE35" s="438" t="str">
        <f>IF(COUNTIF(Year7Expected,BE5)+COUNTIF(Year7Expected,BE4)+COUNTIF(Year7Expected,"*60")&gt;0,COUNTIF(Year7Expected,$BE$5),"")</f>
        <v/>
      </c>
      <c r="AF35" s="438" t="str">
        <f>IF(COUNTIF(Year8Expected,BE5)+COUNTIF(Year8Expected,BE4)+COUNTIF(Year8Expected,"*60")&gt;0,COUNTIF(Year8Expected,$BE$5),"")</f>
        <v/>
      </c>
      <c r="AG35" s="438" t="str">
        <f>IF(COUNTIF(Year9Expected,BE5)+COUNTIF(Year9Expected,BE4)+COUNTIF(Year9Expected,"*60")&gt;0,COUNTIF(Year9Expected,$BE$5),"")</f>
        <v/>
      </c>
      <c r="AH35" s="438" t="str">
        <f>IF(COUNTIF(Year10Expected,BE5)+COUNTIF(Year10Expected,BE4)+COUNTIF(Year10Expected,"*60")&gt;0,COUNTIF(Year10Expected,$BE$5),"")</f>
        <v/>
      </c>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222" t="s">
        <v>164</v>
      </c>
      <c r="BJ35" s="439">
        <f>COUNTIF(BJ3:BJ33,0.5)</f>
        <v>0</v>
      </c>
      <c r="BK35" s="439">
        <f>COUNTIF(BK3:BK33,0.5)</f>
        <v>0</v>
      </c>
      <c r="BL35" s="439">
        <f>COUNTIF(BL3:BL33,0.5)</f>
        <v>0</v>
      </c>
      <c r="BM35" s="439">
        <f>COUNTIF(BM3:BM33,0.5)</f>
        <v>0</v>
      </c>
      <c r="BN35" s="439">
        <f>COUNTIF(BN3:BN33,0.5)</f>
        <v>0</v>
      </c>
      <c r="BO35" s="439">
        <f>COUNTIF(BO3:BO33,0.5)</f>
        <v>0</v>
      </c>
      <c r="BP35" s="439">
        <f>COUNTIF(BP3:BP33,0.5)</f>
        <v>0</v>
      </c>
      <c r="BQ35" s="439">
        <f>COUNTIF(BQ3:BQ33,0.5)</f>
        <v>0</v>
      </c>
      <c r="BR35" s="439">
        <f>COUNTIF(BR3:BR33,0.5)</f>
        <v>0</v>
      </c>
      <c r="BS35" s="439">
        <f>COUNTIF(BS3:BS33,0.5)</f>
        <v>0</v>
      </c>
      <c r="BT35" s="439">
        <f>COUNTIF(BT3:BT33,0.5)</f>
        <v>0</v>
      </c>
      <c r="BU35" s="222" t="s">
        <v>164</v>
      </c>
      <c r="BV35" s="440">
        <f>COUNTIF(BV3:BV33,0.5)</f>
        <v>0</v>
      </c>
      <c r="BW35" s="440">
        <f>COUNTIF(BW3:BW33,0.5)</f>
        <v>0</v>
      </c>
      <c r="BX35" s="440">
        <f>COUNTIF(BX3:BX33,0.5)</f>
        <v>0</v>
      </c>
      <c r="BY35" s="440">
        <f>COUNTIF(BY3:BY33,0.5)</f>
        <v>0</v>
      </c>
      <c r="BZ35" s="440">
        <f>COUNTIF(BZ3:BZ33,0.5)</f>
        <v>0</v>
      </c>
      <c r="CA35" s="440">
        <f>COUNTIF(CA3:CA33,0.5)</f>
        <v>0</v>
      </c>
      <c r="CB35" s="440">
        <f>COUNTIF(CB3:CB33,0.5)</f>
        <v>0</v>
      </c>
      <c r="CC35" s="440">
        <f>COUNTIF(CC3:CC33,0.5)</f>
        <v>0</v>
      </c>
      <c r="CD35" s="440">
        <f>COUNTIF(CD3:CD33,0.5)</f>
        <v>0</v>
      </c>
      <c r="CE35" s="440">
        <f>COUNTIF(CE3:CE33,0.5)</f>
        <v>0</v>
      </c>
      <c r="CF35" s="441" t="s">
        <v>260</v>
      </c>
      <c r="CG35" s="222" t="str" cm="1">
        <f t="array" ref="CG35">_xlfn.TEXTJOIN(", ", TRUE, IF((CG3:CG33=1.1) + (CG3:CG33=1), $CF$3:$CF$33, ""))</f>
        <v/>
      </c>
      <c r="CH35" s="222" t="str" cm="1">
        <f t="array" ref="CH35">_xlfn.TEXTJOIN(", ", TRUE, IF((CH3:CH33=1.1) + (CH3:CH33=1), $CF$3:$CF$33, ""))</f>
        <v/>
      </c>
      <c r="CI35" s="222" t="str" cm="1">
        <f t="array" ref="CI35">_xlfn.TEXTJOIN(", ", TRUE, IF((CI3:CI33=1.1) + (CI3:CI33=1), $CF$3:$CF$33, ""))</f>
        <v/>
      </c>
      <c r="CJ35" s="222" t="str" cm="1">
        <f t="array" ref="CJ35">_xlfn.TEXTJOIN(", ", TRUE, IF((CJ3:CJ33=1.1) + (CJ3:CJ33=1), $CF$3:$CF$33, ""))</f>
        <v/>
      </c>
      <c r="CK35" s="222" t="str" cm="1">
        <f t="array" ref="CK35">_xlfn.TEXTJOIN(", ", TRUE, IF((CK3:CK33=1.1) + (CK3:CK33=1), $CF$3:$CF$33, ""))</f>
        <v/>
      </c>
      <c r="CL35" s="222" t="str" cm="1">
        <f t="array" ref="CL35">_xlfn.TEXTJOIN(", ", TRUE, IF((CL3:CL33=1.1) + (CL3:CL33=1), $CF$3:$CF$33, ""))</f>
        <v/>
      </c>
      <c r="CM35" s="222" t="str" cm="1">
        <f t="array" ref="CM35">_xlfn.TEXTJOIN(", ", TRUE, IF((CM3:CM33=1.1) + (CM3:CM33=1), $CF$3:$CF$33, ""))</f>
        <v/>
      </c>
      <c r="CN35" s="222" t="str" cm="1">
        <f t="array" ref="CN35">_xlfn.TEXTJOIN(", ", TRUE, IF((CN3:CN33=1.1) + (CN3:CN33=1), $CF$3:$CF$33, ""))</f>
        <v/>
      </c>
      <c r="CO35" s="222" t="str" cm="1">
        <f t="array" ref="CO35">_xlfn.TEXTJOIN(", ", TRUE, IF((CO3:CO33=1.1) + (CO3:CO33=1), $CF$3:$CF$33, ""))</f>
        <v/>
      </c>
      <c r="CP35" s="222" t="str" cm="1">
        <f t="array" ref="CP35">_xlfn.TEXTJOIN(", ", TRUE, IF((CP3:CP33=1.1) + (CP3:CP33=1), $CF$3:$CF$33, ""))</f>
        <v/>
      </c>
      <c r="CQ35" s="223" t="s">
        <v>261</v>
      </c>
      <c r="CR35" s="442">
        <f>COUNTIF(CR3:CR33,"Not Achieved")</f>
        <v>0</v>
      </c>
      <c r="CS35" s="442">
        <f>COUNTIF(CS3:CS33,"Not Achieved")</f>
        <v>0</v>
      </c>
      <c r="CT35" s="442">
        <f>COUNTIF(CT3:CT33,"Not Achieved")</f>
        <v>0</v>
      </c>
      <c r="CU35" s="442">
        <f>COUNTIF(CU3:CU33,"Not Achieved")</f>
        <v>0</v>
      </c>
      <c r="CV35" s="442">
        <f>COUNTIF(CV3:CV33,"Not Achieved")</f>
        <v>0</v>
      </c>
      <c r="CW35" s="442">
        <f>COUNTIF(CW3:CW33,"Not Achieved")</f>
        <v>0</v>
      </c>
      <c r="CX35" s="442">
        <f>COUNTIF(CX3:CX33,"Not Achieved")</f>
        <v>0</v>
      </c>
      <c r="CY35" s="442">
        <f>COUNTIF(CY3:CY33,"Not Achieved")</f>
        <v>0</v>
      </c>
      <c r="CZ35" s="442">
        <f>COUNTIF(CZ3:CZ33,"Not Achieved")</f>
        <v>0</v>
      </c>
      <c r="DA35" s="442">
        <f>COUNTIF(DA3:DA33,"Not Achieved")</f>
        <v>0</v>
      </c>
      <c r="DI35" s="433"/>
      <c r="DJ35" s="433"/>
      <c r="DK35" s="433"/>
      <c r="DL35" s="433"/>
      <c r="DM35" s="433"/>
      <c r="DN35" s="433"/>
      <c r="DO35" s="433"/>
      <c r="DP35" s="433"/>
      <c r="DQ35" s="433"/>
      <c r="DR35" s="433"/>
      <c r="DS35" s="433"/>
      <c r="DT35" s="433"/>
      <c r="DU35" s="433"/>
      <c r="DV35" s="433"/>
      <c r="DW35" s="433"/>
    </row>
    <row r="36" spans="2:127" ht="13.75" customHeight="1" thickBot="1" x14ac:dyDescent="0.4">
      <c r="B36" s="435" t="s">
        <v>165</v>
      </c>
      <c r="C36" s="436"/>
      <c r="D36" s="436"/>
      <c r="E36" s="436"/>
      <c r="F36" s="436"/>
      <c r="G36" s="437"/>
      <c r="H36" s="438" t="str">
        <f>IF(COUNTIF(Year0Range,BE5)+COUNTIF(Year0Range,BE4)+COUNTIF(Year0Range,"*60")&gt;0,COUNTIF(Year0Range,"*60"),"")</f>
        <v/>
      </c>
      <c r="I36" s="187" t="str">
        <f>IF(COUNTIF(Year1Range,BE4)+COUNTIF(Year1Range,BE5)+COUNTIF(Year1Range,"*60")&gt;0,COUNTIF(Year1Range,"*60"),"")</f>
        <v/>
      </c>
      <c r="J36" s="187" t="str">
        <f>IF(COUNTIF(Year2Range,BE5)+COUNTIF(Year2Range,BE4)+COUNTIF(Year2Range,"*60")&gt;0,COUNTIF(Year2Range,"*60"),"")</f>
        <v/>
      </c>
      <c r="K36" s="187" t="str">
        <f>IF(COUNTIF(Year3Range,BE4)+COUNTIF(Year3Range,BE5)+COUNTIF(Year3Range,"*60")&gt;0,COUNTIF(Year3Range,"*60"),"")</f>
        <v/>
      </c>
      <c r="L36" s="187" t="str">
        <f>IF(COUNTIF(Year4Range,BE4)+COUNTIF(Year4Range,BE5)+COUNTIF(Year4Range,"*60")&gt;0,COUNTIF(Year4Range,"*60"),"")</f>
        <v/>
      </c>
      <c r="M36" s="187" t="str">
        <f>IF(COUNTIF(Year5Range,BE4)+COUNTIF(Year5Range,BE5)+COUNTIF(Year5Range,"*60")&gt;0,COUNTIF(Year5Range,"*60"),"")</f>
        <v/>
      </c>
      <c r="N36" s="187" t="str">
        <f>IF(COUNTIF(Year6Range,BE4)+COUNTIF(Year6Range,BE5)+COUNTIF(Year6Range,"*60")&gt;0,COUNTIF(Year6Range,"*60"),"")</f>
        <v/>
      </c>
      <c r="O36" s="187" t="str">
        <f>IF(COUNTIF(Year7Range,BE4)+COUNTIF(Year7Range,BE5)+COUNTIF(Year7Range,"*60")&gt;0,COUNTIF(Year7Range,"*60"),"")</f>
        <v/>
      </c>
      <c r="P36" s="187" t="str">
        <f>IF(COUNTIF(Year8Range,BE4)+COUNTIF(Year8Range,BE5)+COUNTIF(Year8Range,"*60")&gt;0,COUNTIF(Year8Range,"*60"),"")</f>
        <v/>
      </c>
      <c r="Q36" s="187" t="str">
        <f>IF(COUNTIF(Year9Range,BE4)+COUNTIF(Year9Range,BE5)+COUNTIF(Year9Range,"*60")&gt;0,COUNTIF(Year9Range,"*60"),"")</f>
        <v/>
      </c>
      <c r="R36" s="187" t="str">
        <f>IF(COUNTIF(Year10Range,BN4)+COUNTIF(Year10Range,BE5)+COUNTIF(Year10Range,"*60")&gt;0,COUNTIF(Year10Range,"*60"),"")</f>
        <v/>
      </c>
      <c r="Y36" s="438" t="str">
        <f>IF(COUNTIF(Year1Expected,BE5)+COUNTIF(Year1Expected,BE4)+COUNTIF(Year1Expected,"*60")&gt;0,COUNTIF(Year1Expected,"*60"),"")</f>
        <v/>
      </c>
      <c r="Z36" s="438" t="str">
        <f>IF(COUNTIF(Year2Expected,$BE$5)+COUNTIF(Year2Expected,$BE$4)+COUNTIF(Year2Expected,"*60")&gt;0,COUNTIF(Year2Expected,"*60"),"")</f>
        <v/>
      </c>
      <c r="AA36" s="438" t="str">
        <f>IF(COUNTIF(Year3Expected,BE5)+COUNTIF(Year3Expected,BE4)+COUNTIF(Year3Expected,"*60")&gt;0,COUNTIF(Year3Expected,"*60"),"")</f>
        <v/>
      </c>
      <c r="AB36" s="438" t="str">
        <f>IF(COUNTIF(Year4Expected,BE5)+COUNTIF(Year4Expected,BE4)+COUNTIF(Year4Expected,"*60")&gt;0,COUNTIF(Year4Expected,"*60"),"")</f>
        <v/>
      </c>
      <c r="AC36" s="438" t="str">
        <f>IF(COUNTIF(Year5Expected,BE5)+COUNTIF(Year5Expected,BE4)+COUNTIF(Year5Expected,"*60")&gt;0,COUNTIF(Year5Expected,"*60"),"")</f>
        <v/>
      </c>
      <c r="AD36" s="438" t="str">
        <f>IF(COUNTIF(Year6Expected,BE5)+COUNTIF(Year6Expected,BE4)+COUNTIF(Year6Expected,"*60")&gt;0,COUNTIF(Year6Expected,"*60"),"")</f>
        <v/>
      </c>
      <c r="AE36" s="438" t="str">
        <f>IF(COUNTIF(Year7Expected,BE5)+COUNTIF(Year7Expected,BE4)+COUNTIF(Year7Expected,"*60")&gt;0,COUNTIF(Year7Expected,"*60"),"")</f>
        <v/>
      </c>
      <c r="AF36" s="438" t="str">
        <f>IF(COUNTIF(Year8Expected,BE5)+COUNTIF(Year8Expected,BE4)+COUNTIF(Year8Expected,"*60")&gt;0,COUNTIF(Year8Expected,"*60"),"")</f>
        <v/>
      </c>
      <c r="AG36" s="438" t="str">
        <f>IF(COUNTIF(Year9Expected,BE5)+COUNTIF(Year9Expected,BE4)+COUNTIF(Year9Expected,"*60")&gt;0,COUNTIF(Year9Expected,"*60"),"")</f>
        <v/>
      </c>
      <c r="AH36" s="438" t="str">
        <f>IF(COUNTIF(Year10Expected,BE5)+COUNTIF(Year10Expected,BE4)+COUNTIF(Year10Expected,"*60")&gt;0,COUNTIF(Year10Expected,"*60"),"")</f>
        <v/>
      </c>
      <c r="BI36" s="222" t="s">
        <v>166</v>
      </c>
      <c r="BJ36" s="439">
        <f>COUNTIF(BJ3:BJ33,0)</f>
        <v>0</v>
      </c>
      <c r="BK36" s="439">
        <f>COUNTIF(BK3:BK33,0)</f>
        <v>0</v>
      </c>
      <c r="BL36" s="439">
        <f>COUNTIF(BL3:BL33,0)</f>
        <v>0</v>
      </c>
      <c r="BM36" s="439">
        <f>COUNTIF(BM3:BM33,0)</f>
        <v>0</v>
      </c>
      <c r="BN36" s="439">
        <f>COUNTIF(BN3:BN33,0)</f>
        <v>0</v>
      </c>
      <c r="BO36" s="439">
        <f>COUNTIF(BO3:BO33,0)</f>
        <v>0</v>
      </c>
      <c r="BP36" s="439">
        <f>COUNTIF(BP3:BP33,0)</f>
        <v>0</v>
      </c>
      <c r="BQ36" s="439">
        <f>COUNTIF(BQ3:BQ33,0)</f>
        <v>0</v>
      </c>
      <c r="BR36" s="439">
        <f>COUNTIF(BR3:BR33,0)</f>
        <v>0</v>
      </c>
      <c r="BS36" s="439">
        <f>COUNTIF(BS3:BS33,0)</f>
        <v>0</v>
      </c>
      <c r="BT36" s="439">
        <f>COUNTIF(BT3:BT33,0)</f>
        <v>0</v>
      </c>
      <c r="BU36" s="222" t="s">
        <v>166</v>
      </c>
      <c r="BV36" s="440">
        <f>COUNTIF(BV3:BV33,0)</f>
        <v>0</v>
      </c>
      <c r="BW36" s="440">
        <f>COUNTIF(BW3:BW33,0)</f>
        <v>0</v>
      </c>
      <c r="BX36" s="440">
        <f>COUNTIF(BX3:BX33,0)</f>
        <v>0</v>
      </c>
      <c r="BY36" s="440">
        <f>COUNTIF(BY3:BY33,0)</f>
        <v>0</v>
      </c>
      <c r="BZ36" s="440">
        <f>COUNTIF(BZ3:BZ33,0)</f>
        <v>0</v>
      </c>
      <c r="CA36" s="440">
        <f>COUNTIF(CA3:CA33,0)</f>
        <v>0</v>
      </c>
      <c r="CB36" s="440">
        <f>COUNTIF(CB3:CB33,0)</f>
        <v>0</v>
      </c>
      <c r="CC36" s="440">
        <f>COUNTIF(CC3:CC33,0)</f>
        <v>0</v>
      </c>
      <c r="CD36" s="440">
        <f>COUNTIF(CD3:CD33,0)</f>
        <v>0</v>
      </c>
      <c r="CE36" s="440">
        <f>COUNTIF(CE3:CE33,0)</f>
        <v>0</v>
      </c>
      <c r="CF36" s="441" t="s">
        <v>262</v>
      </c>
      <c r="CG36" s="222" t="str" cm="1">
        <f t="array" ref="CG36">_xlfn.TEXTJOIN(", ", TRUE, IF((CG3:CG33=1.1) + (CG3:CG33=0.1),  $CF$3:$CF$33, ""))</f>
        <v/>
      </c>
      <c r="CH36" s="222" t="str" cm="1">
        <f t="array" ref="CH36">_xlfn.TEXTJOIN(", ", TRUE, IF((CH3:CH33=1.1) + (CH3:CH33=0.1),  $CF$3:$CF$33, ""))</f>
        <v/>
      </c>
      <c r="CI36" s="222" t="str" cm="1">
        <f t="array" ref="CI36">_xlfn.TEXTJOIN(", ", TRUE, IF((CI3:CI33=1.1) + (CI3:CI33=0.1),  $CF$3:$CF$33, ""))</f>
        <v/>
      </c>
      <c r="CJ36" s="222" t="str" cm="1">
        <f t="array" ref="CJ36">_xlfn.TEXTJOIN(", ", TRUE, IF((CJ3:CJ33=1.1) + (CJ3:CJ33=0.1),  $CF$3:$CF$33, ""))</f>
        <v/>
      </c>
      <c r="CK36" s="222" t="str" cm="1">
        <f t="array" ref="CK36">_xlfn.TEXTJOIN(", ", TRUE, IF((CK3:CK33=1.1) + (CK3:CK33=0.1),  $CF$3:$CF$33, ""))</f>
        <v/>
      </c>
      <c r="CL36" s="222" t="str" cm="1">
        <f t="array" ref="CL36">_xlfn.TEXTJOIN(", ", TRUE, IF((CL3:CL33=1.1) + (CL3:CL33=0.1),  $CF$3:$CF$33, ""))</f>
        <v/>
      </c>
      <c r="CM36" s="222" t="str" cm="1">
        <f t="array" ref="CM36">_xlfn.TEXTJOIN(", ", TRUE, IF((CM3:CM33=1.1) + (CM3:CM33=0.1),  $CF$3:$CF$33, ""))</f>
        <v/>
      </c>
      <c r="CN36" s="222" t="str" cm="1">
        <f t="array" ref="CN36">_xlfn.TEXTJOIN(", ", TRUE, IF((CN3:CN33=1.1) + (CN3:CN33=0.1),  $CF$3:$CF$33, ""))</f>
        <v/>
      </c>
      <c r="CO36" s="222" t="str" cm="1">
        <f t="array" ref="CO36">_xlfn.TEXTJOIN(", ", TRUE, IF((CO3:CO33=1.1) + (CO3:CO33=0.1),  $CF$3:$CF$33, ""))</f>
        <v/>
      </c>
      <c r="CP36" s="222" t="str" cm="1">
        <f t="array" ref="CP36">_xlfn.TEXTJOIN(", ", TRUE, IF((CP3:CP33=1.1) + (CP3:CP33=0.1),  $CF$3:$CF$33, ""))</f>
        <v/>
      </c>
      <c r="CQ36" s="222" t="s">
        <v>263</v>
      </c>
      <c r="CR36" s="442">
        <f>COUNTIF(CG3:CG33,1.1)+COUNTIF(CG3:CG33,0.1)</f>
        <v>0</v>
      </c>
      <c r="CS36" s="442">
        <f>COUNTIF(CH3:CH33,1.1)+COUNTIF(CH3:CH33,0.1)</f>
        <v>0</v>
      </c>
      <c r="CT36" s="442">
        <f>COUNTIF(CI3:CI33,1.1)+COUNTIF(CI3:CI33,0.1)</f>
        <v>0</v>
      </c>
      <c r="CU36" s="442">
        <f>COUNTIF(CJ3:CJ33,1.1)+COUNTIF(CJ3:CJ33,0.1)</f>
        <v>0</v>
      </c>
      <c r="CV36" s="442">
        <f>COUNTIF(CK3:CK33,1.1)+COUNTIF(CK3:CK33,0.1)</f>
        <v>0</v>
      </c>
      <c r="CW36" s="442">
        <f>COUNTIF(CL3:CL33,1.1)+COUNTIF(CL3:CL33,0.1)</f>
        <v>0</v>
      </c>
      <c r="CX36" s="442">
        <f>COUNTIF(CM3:CM33,1.1)+COUNTIF(CM3:CM33,0.1)</f>
        <v>0</v>
      </c>
      <c r="CY36" s="442">
        <f>COUNTIF(CN3:CN33,1.1)+COUNTIF(CN3:CN33,0.1)</f>
        <v>0</v>
      </c>
      <c r="CZ36" s="442">
        <f>COUNTIF(CO3:CO33,1.1)+COUNTIF(CO3:CO33,0.1)</f>
        <v>0</v>
      </c>
      <c r="DA36" s="442">
        <f>COUNTIF(CP3:CP33,1.1)+COUNTIF(CP3:CP33,0.1)</f>
        <v>0</v>
      </c>
      <c r="DI36" s="403"/>
      <c r="DJ36" s="403"/>
      <c r="DK36" s="403"/>
      <c r="DL36" s="403"/>
      <c r="DM36" s="403"/>
      <c r="DN36" s="403"/>
      <c r="DO36" s="403"/>
      <c r="DP36" s="403"/>
      <c r="DQ36" s="403"/>
      <c r="DR36" s="403"/>
      <c r="DS36" s="403"/>
      <c r="DT36" s="403"/>
      <c r="DU36" s="403"/>
      <c r="DV36" s="403"/>
      <c r="DW36" s="403"/>
    </row>
    <row r="37" spans="2:127" ht="13.75" customHeight="1" thickBot="1" x14ac:dyDescent="0.4">
      <c r="B37" s="301" t="s">
        <v>167</v>
      </c>
      <c r="C37" s="299"/>
      <c r="D37" s="299"/>
      <c r="E37" s="299"/>
      <c r="F37" s="300"/>
      <c r="G37" s="226"/>
      <c r="H37" s="443" t="str">
        <f>IF(ISERROR(AVERAGE(BJ27:BJ33,BJ12:BJ26, BJ3:BJ11)),"",AVERAGE(BJ27:BJ33,BJ12:BJ26, BJ3:BJ11))</f>
        <v/>
      </c>
      <c r="I37" s="443" t="str">
        <f>IF(ISERROR(AVERAGE(BK27:BK33,BK12:BK26, BK3:BK11)),"",AVERAGE(BK27:BK33,BK12:BK26, BK3:BK11))</f>
        <v/>
      </c>
      <c r="J37" s="443" t="str">
        <f>IF(ISERROR(AVERAGE(BL27:BL33,BL12:BL26, BL3:BL11)),"",AVERAGE(BL27:BL33,BL12:BL26, BL3:BL11))</f>
        <v/>
      </c>
      <c r="K37" s="443" t="str">
        <f>IF(ISERROR(AVERAGE(BM27:BM33,BM12:BM26, BM3:BM11)),"",AVERAGE(BM27:BM33,BM12:BM26, BM3:BM11))</f>
        <v/>
      </c>
      <c r="L37" s="443" t="str">
        <f>IF(ISERROR(AVERAGE(BN27:BN33,BN12:BN26, BN3:BN11)),"",AVERAGE(BN27:BN33,BN12:BN26, BN3:BN11))</f>
        <v/>
      </c>
      <c r="M37" s="443" t="str">
        <f>IF(ISERROR(AVERAGE(BO27:BO33,BO12:BO26, BO3:BO11)),"",AVERAGE(BO27:BO33,BO12:BO26, BO3:BO11))</f>
        <v/>
      </c>
      <c r="N37" s="443" t="str">
        <f>IF(ISERROR(AVERAGE(BP27:BP33,BP12:BP26, BP3:BP11)),"",AVERAGE(BP27:BP33,BP12:BP26, BP3:BP11))</f>
        <v/>
      </c>
      <c r="O37" s="443" t="str">
        <f>IF(ISERROR(AVERAGE(BQ27:BQ33,BQ12:BQ26, BQ3:BQ11)),"",AVERAGE(BQ27:BQ33,BQ12:BQ26, BQ3:BQ11))</f>
        <v/>
      </c>
      <c r="P37" s="443" t="str">
        <f>IF(ISERROR(AVERAGE(BR27:BR33,BR12:BR26, BR3:BR11)),"",AVERAGE(BR27:BR33,BR12:BR26, BR3:BR11))</f>
        <v/>
      </c>
      <c r="Q37" s="443" t="str">
        <f>IF(ISERROR(AVERAGE(BS27:BS33,BS12:BS26, BS3:BS11)),"",AVERAGE(BS27:BS33,BS12:BS26, BS3:BS11))</f>
        <v/>
      </c>
      <c r="R37" s="443" t="str">
        <f>IF(ISERROR(AVERAGE(BT27:BT33,BT12:BT26, BT3:BT11)),"",AVERAGE(BT27:BT33,BT12:BT26, BT3:BT11))</f>
        <v/>
      </c>
      <c r="Y37" s="443" t="str">
        <f>IF(ISERROR(AVERAGE(BV27:BV33,BV12:BV26, BV3:BV11)),"",AVERAGE(BV27:BV33,BV12:BV26, BV3:BV11))</f>
        <v/>
      </c>
      <c r="Z37" s="443" t="str">
        <f>IF(ISERROR(AVERAGE(BW27:BW33,BW12:BW26, BW3:BW11)),"",AVERAGE(BW27:BW33,BW12:BW26, BW3:BW11))</f>
        <v/>
      </c>
      <c r="AA37" s="443" t="str">
        <f>IF(ISERROR(AVERAGE(BX27:BX33,BX12:BX26, BX3:BX11)),"",AVERAGE(BX27:BX33,BX12:BX26, BX3:BX11))</f>
        <v/>
      </c>
      <c r="AB37" s="443" t="str">
        <f>IF(ISERROR(AVERAGE(BY27:BY33,BY12:BY26, BY3:BY11)),"",AVERAGE(BY27:BY33,BY12:BY26, BY3:BY11))</f>
        <v/>
      </c>
      <c r="AC37" s="443" t="str">
        <f>IF(ISERROR(AVERAGE(BZ27:BZ33,BZ12:BZ26, BZ3:BZ11)),"",AVERAGE(BZ27:BZ33,BZ12:BZ26, BZ3:BZ11))</f>
        <v/>
      </c>
      <c r="AD37" s="443" t="str">
        <f>IF(ISERROR(AVERAGE(CA27:CA33,CA12:CA26, CA3:CA11)),"",AVERAGE(CA27:CA33,CA12:CA26, CA3:CA11))</f>
        <v/>
      </c>
      <c r="AE37" s="443" t="str">
        <f>IF(ISERROR(AVERAGE(CB27:CB33,CB12:CB26, CB3:CB11)),"",AVERAGE(CB27:CB33,CB12:CB26, CB3:CB11))</f>
        <v/>
      </c>
      <c r="AF37" s="443" t="str">
        <f>IF(ISERROR(AVERAGE(CC27:CC33,CC12:CC26, CC3:CC11)),"",AVERAGE(CC27:CC33,CC12:CC26, CC3:CC11))</f>
        <v/>
      </c>
      <c r="AG37" s="443" t="str">
        <f>IF(ISERROR(AVERAGE(CD27:CD33,CD12:CD26, CD3:CD11)),"",AVERAGE(CD27:CD33,CD12:CD26, CD3:CD11))</f>
        <v/>
      </c>
      <c r="AH37" s="443" t="str">
        <f>IF(ISERROR(AVERAGE(CE27:CE33,CE12:CE26, CE3:CE11)),"",AVERAGE(CE27:CE33,CE12:CE26, CE3:CE11))</f>
        <v/>
      </c>
      <c r="AI37" s="384"/>
      <c r="AJ37" s="384"/>
      <c r="AX37" s="444" t="s">
        <v>98</v>
      </c>
      <c r="AY37" s="445" t="s">
        <v>102</v>
      </c>
      <c r="AZ37" s="446" t="s">
        <v>105</v>
      </c>
      <c r="BA37" s="384" t="s">
        <v>168</v>
      </c>
      <c r="BB37" s="447"/>
      <c r="BC37" s="447"/>
      <c r="BD37" s="447"/>
      <c r="BE37" s="447"/>
      <c r="BG37" s="385"/>
      <c r="BH37" s="385"/>
      <c r="BI37" s="222" t="s">
        <v>167</v>
      </c>
      <c r="BJ37" s="448" t="str">
        <f>IF(ISERROR(AVERAGE(BJ27:BJ33,BJ12:BJ26,BJ3:BJ11)),"",(AVERAGE(BJ27:BJ33,BJ12:BJ26,BJ3:BJ11)))</f>
        <v/>
      </c>
      <c r="BK37" s="448" t="str">
        <f>IF(ISERROR(AVERAGE(BK27:BK33,BK12:BK26,BK3:BK11)),"",(AVERAGE(BK27:BK33,BK12:BK26,BK3:BK11)))</f>
        <v/>
      </c>
      <c r="BL37" s="448" t="str">
        <f>IF(ISERROR(AVERAGE(BL27:BL33,BL12:BL26,BL3:BL11)),"",(AVERAGE(BL27:BL33,BL12:BL26,BL3:BL11)))</f>
        <v/>
      </c>
      <c r="BM37" s="448" t="str">
        <f>IF(ISERROR(AVERAGE(BM27:BM33,BM12:BM26,BM3:BM11)),"",(AVERAGE(BM27:BM33,BM12:BM26,BM3:BM11)))</f>
        <v/>
      </c>
      <c r="BN37" s="448" t="str">
        <f>IF(ISERROR(AVERAGE(BN27:BN33,BN12:BN26,BN3:BN11)),"",(AVERAGE(BN27:BN33,BN12:BN26,BN3:BN11)))</f>
        <v/>
      </c>
      <c r="BO37" s="448" t="str">
        <f>IF(ISERROR(AVERAGE(BO27:BO33,BO12:BO26,BO3:BO11)),"",(AVERAGE(BO27:BO33,BO12:BO26,BO3:BO11)))</f>
        <v/>
      </c>
      <c r="BP37" s="448" t="str">
        <f>IF(ISERROR(AVERAGE(BP27:BP33,BP12:BP26,BP3:BP11)),"",(AVERAGE(BP27:BP33,BP12:BP26,BP3:BP11)))</f>
        <v/>
      </c>
      <c r="BQ37" s="448" t="str">
        <f>IF(ISERROR(AVERAGE(BQ27:BQ33,BQ12:BQ26,BQ3:BQ11)),"",(AVERAGE(BQ27:BQ33,BQ12:BQ26,BQ3:BQ11)))</f>
        <v/>
      </c>
      <c r="BR37" s="448" t="str">
        <f>IF(ISERROR(AVERAGE(BR27:BR33,BR12:BR26,BR3:BR11)),"",(AVERAGE(BR27:BR33,BR12:BR26,BR3:BR11)))</f>
        <v/>
      </c>
      <c r="BS37" s="448" t="str">
        <f>IF(ISERROR(AVERAGE(BS27:BS33,BS12:BS26,BS3:BS11)),"",(AVERAGE(BS27:BS33,BS12:BS26,BS3:BS11)))</f>
        <v/>
      </c>
      <c r="BT37" s="448" t="str">
        <f>IF(ISERROR(AVERAGE(BT27:BT33,BT12:BT26,BT3:BT11)),"",(AVERAGE(BT27:BT33,BT12:BT26,BT3:BT11)))</f>
        <v/>
      </c>
      <c r="BU37" s="222" t="s">
        <v>167</v>
      </c>
      <c r="BV37" s="448" t="str">
        <f>IF(ISERROR(AVERAGE(BV27:BV33,BV12:BV26,BV3:BV11)),"",(AVERAGE(BV27:BV33,BV12:BV26,BV3:BV11)))</f>
        <v/>
      </c>
      <c r="BW37" s="448" t="str">
        <f>IF(ISERROR(AVERAGE(BW27:BW33,BW12:BW26,BW3:BW11)),"",(AVERAGE(BW27:BW33,BW12:BW26,BW3:BW11)))</f>
        <v/>
      </c>
      <c r="BX37" s="448" t="str">
        <f>IF(ISERROR(AVERAGE(BX27:BX33,BX12:BX26,BX3:BX11)),"",(AVERAGE(BX27:BX33,BX12:BX26,BX3:BX11)))</f>
        <v/>
      </c>
      <c r="BY37" s="448" t="str">
        <f>IF(ISERROR(AVERAGE(BY27:BY33,BY12:BY26,BY3:BY11)),"",(AVERAGE(BY27:BY33,BY12:BY26,BY3:BY11)))</f>
        <v/>
      </c>
      <c r="BZ37" s="448" t="str">
        <f>IF(ISERROR(AVERAGE(BZ27:BZ33,BZ12:BZ26,BZ3:BZ11)),"",(AVERAGE(BZ27:BZ33,BZ12:BZ26,BZ3:BZ11)))</f>
        <v/>
      </c>
      <c r="CA37" s="448" t="str">
        <f>IF(ISERROR(AVERAGE(CA27:CA33,CA12:CA26,CA3:CA11)),"",(AVERAGE(CA27:CA33,CA12:CA26,CA3:CA11)))</f>
        <v/>
      </c>
      <c r="CB37" s="448" t="str">
        <f>IF(ISERROR(AVERAGE(CB27:CB33,CB12:CB26,CB3:CB11)),"",(AVERAGE(CB27:CB33,CB12:CB26,CB3:CB11)))</f>
        <v/>
      </c>
      <c r="CC37" s="448" t="str">
        <f>IF(ISERROR(AVERAGE(CC27:CC33,CC12:CC26,CC3:CC11)),"",(AVERAGE(CC27:CC33,CC12:CC26,CC3:CC11)))</f>
        <v/>
      </c>
      <c r="CD37" s="448" t="str">
        <f>IF(ISERROR(AVERAGE(CD27:CD33,CD12:CD26,CD3:CD11)),"",(AVERAGE(CD27:CD33,CD12:CD26,CD3:CD11)))</f>
        <v/>
      </c>
      <c r="CE37" s="448" t="str">
        <f>IF(ISERROR(AVERAGE(CE27:CE33,CE12:CE26,CE3:CE11)),"",(AVERAGE(CE27:CE33,CE12:CE26,CE3:CE11)))</f>
        <v/>
      </c>
      <c r="CF37" s="441" t="s">
        <v>259</v>
      </c>
      <c r="CG37" s="222" t="str" cm="1">
        <f t="array" ref="CG37">_xlfn.TEXTJOIN(", ", TRUE, IF(CR3:CR33="Achieved", $CF$3:$CF$33, ""))</f>
        <v/>
      </c>
      <c r="CH37" s="222" t="str" cm="1">
        <f t="array" ref="CH37">_xlfn.TEXTJOIN(", ", TRUE, IF(CS3:CS33="Achieved", $CF$3:$CF$33, ""))</f>
        <v/>
      </c>
      <c r="CI37" s="222" t="str" cm="1">
        <f t="array" ref="CI37">_xlfn.TEXTJOIN(", ", TRUE, IF(CT3:CT33="Achieved", $CF$3:$CF$33, ""))</f>
        <v/>
      </c>
      <c r="CJ37" s="222" t="str" cm="1">
        <f t="array" ref="CJ37">_xlfn.TEXTJOIN(", ", TRUE, IF(CU3:CU33="Achieved", $CF$3:$CF$33, ""))</f>
        <v/>
      </c>
      <c r="CK37" s="222" t="str" cm="1">
        <f t="array" ref="CK37">_xlfn.TEXTJOIN(", ", TRUE, IF(CV3:CV33="Achieved", $CF$3:$CF$33, ""))</f>
        <v/>
      </c>
      <c r="CL37" s="222" t="str" cm="1">
        <f t="array" ref="CL37">_xlfn.TEXTJOIN(", ", TRUE, IF(CW3:CW33="Achieved", $CF$3:$CF$33, ""))</f>
        <v/>
      </c>
      <c r="CM37" s="222" t="str" cm="1">
        <f t="array" ref="CM37">_xlfn.TEXTJOIN(", ", TRUE, IF(CX3:CX33="Achieved", $CF$3:$CF$33, ""))</f>
        <v/>
      </c>
      <c r="CN37" s="222" t="str" cm="1">
        <f t="array" ref="CN37">_xlfn.TEXTJOIN(", ", TRUE, IF(CY3:CY33="Achieved", $CF$3:$CF$33, ""))</f>
        <v/>
      </c>
      <c r="CO37" s="222" t="str" cm="1">
        <f t="array" ref="CO37">_xlfn.TEXTJOIN(", ", TRUE, IF(CZ3:CZ33="Achieved", $CF$3:$CF$33, ""))</f>
        <v/>
      </c>
      <c r="CP37" s="222" t="str" cm="1">
        <f t="array" ref="CP37">_xlfn.TEXTJOIN(", ", TRUE, IF(DA3:DA33="Achieved", $CF$3:$CF$33, ""))</f>
        <v/>
      </c>
      <c r="CQ37" s="222" t="s">
        <v>264</v>
      </c>
      <c r="CR37" s="449" t="str">
        <f>IF(SUM(CR34:CR35)=0,"",CR34/SUM(CR34:CR35))</f>
        <v/>
      </c>
      <c r="CS37" s="449" t="str">
        <f>IF(SUM(CS34:CS35)=0,"",CS34/SUM(CS34:CS35))</f>
        <v/>
      </c>
      <c r="CT37" s="449" t="str">
        <f>IF(SUM(CT34:CT35)=0,"",CT34/SUM(CT34:CT35))</f>
        <v/>
      </c>
      <c r="CU37" s="449" t="str">
        <f>IF(SUM(CU34:CU35)=0,"",CU34/SUM(CU34:CU35))</f>
        <v/>
      </c>
      <c r="CV37" s="449" t="str">
        <f>IF(SUM(CV34:CV35)=0,"",CV34/SUM(CV34:CV35))</f>
        <v/>
      </c>
      <c r="CW37" s="449" t="str">
        <f>IF(SUM(CW34:CW35)=0,"",CW34/SUM(CW34:CW35))</f>
        <v/>
      </c>
      <c r="CX37" s="449" t="str">
        <f>IF(SUM(CX34:CX35)=0,"",CX34/SUM(CX34:CX35))</f>
        <v/>
      </c>
      <c r="CY37" s="449" t="str">
        <f>IF(SUM(CY34:CY35)=0,"",CY34/SUM(CY34:CY35))</f>
        <v/>
      </c>
      <c r="CZ37" s="449" t="str">
        <f>IF(SUM(CZ34:CZ35)=0,"",CZ34/SUM(CZ34:CZ35))</f>
        <v/>
      </c>
      <c r="DA37" s="449" t="str">
        <f>IF(SUM(DA34:DA35)=0,"",DA34/SUM(DA34:DA35))</f>
        <v/>
      </c>
      <c r="DI37" s="403"/>
      <c r="DJ37" s="403"/>
      <c r="DK37" s="403"/>
      <c r="DL37" s="403"/>
      <c r="DM37" s="403"/>
      <c r="DN37" s="403"/>
      <c r="DO37" s="403"/>
      <c r="DP37" s="403"/>
      <c r="DQ37" s="403"/>
      <c r="DR37" s="403"/>
      <c r="DS37" s="403"/>
      <c r="DT37" s="403"/>
      <c r="DU37" s="403"/>
      <c r="DV37" s="403"/>
      <c r="DW37" s="403"/>
    </row>
    <row r="38" spans="2:127" ht="13.75" customHeight="1" thickBot="1" x14ac:dyDescent="0.4">
      <c r="B38" s="294" t="s">
        <v>267</v>
      </c>
      <c r="C38" s="295"/>
      <c r="D38" s="295"/>
      <c r="E38" s="295"/>
      <c r="F38" s="295"/>
      <c r="G38" s="296"/>
      <c r="H38" s="450"/>
      <c r="I38" s="450" t="str">
        <f>IF(I37="","",_xlfn.CONCAT(CG34," / ",CR34))</f>
        <v/>
      </c>
      <c r="J38" s="450" t="str">
        <f>IF(J37="","",_xlfn.CONCAT(CH34," / ",CS34))</f>
        <v/>
      </c>
      <c r="K38" s="450" t="str">
        <f>IF(K37="","",_xlfn.CONCAT(CI34," / ",CT34))</f>
        <v/>
      </c>
      <c r="L38" s="450" t="str">
        <f>IF(L37="","",_xlfn.CONCAT(CJ34," / ",CU34))</f>
        <v/>
      </c>
      <c r="M38" s="450" t="str">
        <f>IF(M37="","",_xlfn.CONCAT(CK34," / ",CV34))</f>
        <v/>
      </c>
      <c r="N38" s="438" t="str">
        <f>IF(N37="","",_xlfn.CONCAT(CL34," / ",CW34))</f>
        <v/>
      </c>
      <c r="O38" s="438" t="str">
        <f>IF(O37="","",_xlfn.CONCAT(CM34," / ",CX34))</f>
        <v/>
      </c>
      <c r="P38" s="438" t="str">
        <f>IF(P37="","",_xlfn.CONCAT(CN34," / ",CY34))</f>
        <v/>
      </c>
      <c r="Q38" s="438" t="str">
        <f>IF(Q37="","",_xlfn.CONCAT(CO34," / ",CZ34))</f>
        <v/>
      </c>
      <c r="R38" s="438" t="str">
        <f>IF(R37="","",_xlfn.CONCAT(CP34," / ",DA34))</f>
        <v/>
      </c>
      <c r="AA38" s="451"/>
      <c r="AD38" s="451"/>
      <c r="AE38" s="451"/>
      <c r="AF38" s="451"/>
      <c r="AG38" s="451"/>
      <c r="AH38" s="451"/>
      <c r="AI38" s="451"/>
      <c r="AJ38" s="451"/>
      <c r="AW38" s="403" t="s">
        <v>171</v>
      </c>
      <c r="AX38" s="401">
        <f>COUNTIF(AY3:AY11,BF4)</f>
        <v>0</v>
      </c>
      <c r="AY38" s="401">
        <f>VALUE(COUNTIF(AY3:AY11,BF5))</f>
        <v>0</v>
      </c>
      <c r="AZ38" s="401">
        <f>VALUE(COUNTIF(AY3:AY11,0))</f>
        <v>0</v>
      </c>
      <c r="BA38" s="401" t="e">
        <f>AVERAGEIF(AY3:AY11,"&gt;=0")</f>
        <v>#DIV/0!</v>
      </c>
      <c r="BI38" s="222" t="s">
        <v>169</v>
      </c>
      <c r="BJ38" s="381" t="str">
        <f>IF(ISERROR(AVERAGE(BJ3:BJ11)),"",(AVERAGE(BJ3:BJ11)))</f>
        <v/>
      </c>
      <c r="BK38" s="381" t="str">
        <f>IF(ISERROR(AVERAGE(BK3:BK11)),"",(AVERAGE(BK3:BK11)))</f>
        <v/>
      </c>
      <c r="BL38" s="381" t="str">
        <f>IF(ISERROR(AVERAGE(BL3:BL11)),"",(AVERAGE(BL3:BL11)))</f>
        <v/>
      </c>
      <c r="BM38" s="381" t="str">
        <f>IF(ISERROR(AVERAGE(BM3:BM11)),"",(AVERAGE(BM3:BM11)))</f>
        <v/>
      </c>
      <c r="BN38" s="381" t="str">
        <f>IF(ISERROR(AVERAGE(BN3:BN11)),"",(AVERAGE(BN3:BN11)))</f>
        <v/>
      </c>
      <c r="BO38" s="381" t="str">
        <f>IF(ISERROR(AVERAGE(BO3:BO11)),"",(AVERAGE(BO3:BO11)))</f>
        <v/>
      </c>
      <c r="BP38" s="381" t="str">
        <f>IF(ISERROR(AVERAGE(BP3:BP11)),"",(AVERAGE(BP3:BP11)))</f>
        <v/>
      </c>
      <c r="BQ38" s="381" t="str">
        <f>IF(ISERROR(AVERAGE(BQ3:BQ11)),"",(AVERAGE(BQ3:BQ11)))</f>
        <v/>
      </c>
      <c r="BR38" s="381" t="str">
        <f>IF(ISERROR(AVERAGE(BR3:BR11)),"",(AVERAGE(BR3:BR11)))</f>
        <v/>
      </c>
      <c r="BS38" s="381" t="str">
        <f>IF(ISERROR(AVERAGE(BS3:BS11)),"",(AVERAGE(BS3:BS11)))</f>
        <v/>
      </c>
      <c r="BT38" s="381" t="str">
        <f>IF(ISERROR(AVERAGE(BT3:BT11)),"",(AVERAGE(BT3:BT11)))</f>
        <v/>
      </c>
      <c r="BU38" s="222" t="s">
        <v>169</v>
      </c>
      <c r="BV38" s="381" t="str">
        <f>IF(ISERROR(AVERAGE(BV3:BV11)),"",(AVERAGE(BV3:BV11)))</f>
        <v/>
      </c>
      <c r="BW38" s="381" t="str">
        <f>IF(ISERROR(AVERAGE(BW3:BW11)),"",(AVERAGE(BW3:BW11)))</f>
        <v/>
      </c>
      <c r="BX38" s="381" t="str">
        <f>IF(ISERROR(AVERAGE(BX3:BX11)),"",(AVERAGE(BX3:BX11)))</f>
        <v/>
      </c>
      <c r="BY38" s="381" t="str">
        <f>IF(ISERROR(AVERAGE(BY3:BY11)),"",(AVERAGE(BY3:BY11)))</f>
        <v/>
      </c>
      <c r="BZ38" s="381" t="str">
        <f>IF(ISERROR(AVERAGE(BZ3:BZ11)),"",(AVERAGE(BZ3:BZ11)))</f>
        <v/>
      </c>
      <c r="CA38" s="381" t="str">
        <f>IF(ISERROR(AVERAGE(CA3:CA11)),"",(AVERAGE(CA3:CA11)))</f>
        <v/>
      </c>
      <c r="CB38" s="381" t="str">
        <f>IF(ISERROR(AVERAGE(CB3:CB11)),"",(AVERAGE(CB3:CB11)))</f>
        <v/>
      </c>
      <c r="CC38" s="381" t="str">
        <f>IF(ISERROR(AVERAGE(CC3:CC11)),"",(AVERAGE(CC3:CC11)))</f>
        <v/>
      </c>
      <c r="CD38" s="381" t="str">
        <f>IF(ISERROR(AVERAGE(CD3:CD11)),"",(AVERAGE(CD3:CD11)))</f>
        <v/>
      </c>
      <c r="CE38" s="381" t="str">
        <f>IF(ISERROR(AVERAGE(CE3:CE11)),"",(AVERAGE(CE3:CE11)))</f>
        <v/>
      </c>
      <c r="CF38" s="222"/>
      <c r="CG38"/>
      <c r="CJ38" s="384"/>
      <c r="CL38" s="384"/>
      <c r="CN38" s="384"/>
      <c r="CQ38" s="222" t="s">
        <v>265</v>
      </c>
      <c r="CR38" s="222" t="str">
        <f>IF(CR37="","ADEQUATE",IF(CR37&gt;0.5,"ADEQUATE",IF(BK35&gt;=BV35,"ADEQUATE","INADEQUATE")))</f>
        <v>ADEQUATE</v>
      </c>
      <c r="CS38" s="222" t="str">
        <f>IF(CS37="","ADEQUATE",IF(CS37&gt;0.5,"ADEQUATE",IF(BL35&gt;=BW35,"ADEQUATE","INADEQUATE")))</f>
        <v>ADEQUATE</v>
      </c>
      <c r="CT38" s="222" t="str">
        <f>IF(CT37="","ADEQUATE",IF(CT37&gt;0.5,"ADEQUATE",IF(BM35&gt;=BX35,"ADEQUATE","INADEQUATE")))</f>
        <v>ADEQUATE</v>
      </c>
      <c r="CU38" s="222" t="str">
        <f>IF(CU37="","ADEQUATE",IF(CU37&gt;0.5,"ADEQUATE",IF(BN35&gt;=BY35,"ADEQUATE","INADEQUATE")))</f>
        <v>ADEQUATE</v>
      </c>
      <c r="CV38" s="222" t="str">
        <f>IF(CV37="","ADEQUATE",IF(CV37&gt;0.5,"ADEQUATE",IF(BO35&gt;=BZ35,"ADEQUATE","INADEQUATE")))</f>
        <v>ADEQUATE</v>
      </c>
      <c r="CW38" s="222" t="str">
        <f>IF(CW37="","ADEQUATE",IF(CW37&gt;0.5,"ADEQUATE",IF(BP35&gt;=CA35,"ADEQUATE","INADEQUATE")))</f>
        <v>ADEQUATE</v>
      </c>
      <c r="CX38" s="222" t="str">
        <f>IF(CX37="","ADEQUATE",IF(CX37&gt;0.5,"ADEQUATE",IF(BQ35&gt;=CB35,"ADEQUATE","INADEQUATE")))</f>
        <v>ADEQUATE</v>
      </c>
      <c r="CY38" s="222" t="str">
        <f>IF(CY37="","ADEQUATE",IF(CY37&gt;0.5,"ADEQUATE",IF(BR35&gt;=CC35,"ADEQUATE","INADEQUATE")))</f>
        <v>ADEQUATE</v>
      </c>
      <c r="CZ38" s="222" t="str">
        <f>IF(CZ37="","ADEQUATE",IF(CZ37&gt;0.5,"ADEQUATE",IF(BS35&gt;=CD35,"ADEQUATE","INADEQUATE")))</f>
        <v>ADEQUATE</v>
      </c>
      <c r="DA38" s="222" t="str">
        <f>IF(DA37="","ADEQUATE",IF(DA37&gt;0.5,"ADEQUATE",IF(BT35&gt;=CE35,"ADEQUATE","INADEQUATE")))</f>
        <v>ADEQUATE</v>
      </c>
      <c r="DI38" s="403"/>
      <c r="DJ38" s="403"/>
      <c r="DK38" s="403"/>
      <c r="DL38" s="403"/>
      <c r="DM38" s="403"/>
      <c r="DN38" s="403"/>
      <c r="DO38" s="403"/>
      <c r="DP38" s="403"/>
      <c r="DQ38" s="403"/>
      <c r="DR38" s="403"/>
      <c r="DS38" s="403"/>
      <c r="DT38" s="403"/>
      <c r="DU38" s="403"/>
      <c r="DV38" s="403"/>
      <c r="DW38" s="403"/>
    </row>
    <row r="39" spans="2:127" ht="13.75" customHeight="1" thickBot="1" x14ac:dyDescent="0.4">
      <c r="B39" s="301" t="s">
        <v>268</v>
      </c>
      <c r="C39" s="299"/>
      <c r="D39" s="299"/>
      <c r="E39" s="299"/>
      <c r="F39" s="299"/>
      <c r="G39" s="300"/>
      <c r="H39" s="452"/>
      <c r="I39" s="452" t="str">
        <f>IF(I37="","",IF(I40="Yes",CR38,"N/A"))</f>
        <v/>
      </c>
      <c r="J39" s="452" t="str">
        <f>IF(J37="","",IF(J40="Yes",CS38,"N/A"))</f>
        <v/>
      </c>
      <c r="K39" s="452" t="str">
        <f>IF(K37="","",IF(K40="Yes",CT38,"N/A"))</f>
        <v/>
      </c>
      <c r="L39" s="452" t="str">
        <f>IF(L37="","",IF(L40="Yes",CU38,"N/A"))</f>
        <v/>
      </c>
      <c r="M39" s="452" t="str">
        <f>IF(M37="","",IF(M40="Yes",CV38,"N/A"))</f>
        <v/>
      </c>
      <c r="N39" s="452" t="str">
        <f>IF(N37="","",IF(N40="Yes",CW38,"N/A"))</f>
        <v/>
      </c>
      <c r="O39" s="452" t="str">
        <f>IF(O37="","",IF(O40="Yes",CX38,"N/A"))</f>
        <v/>
      </c>
      <c r="P39" s="452" t="str">
        <f>IF(P37="","",IF(P40="Yes",CY38,"N/A"))</f>
        <v/>
      </c>
      <c r="Q39" s="452" t="str">
        <f>IF(Q37="","",IF(Q40="Yes",CZ38,"N/A"))</f>
        <v/>
      </c>
      <c r="R39" s="452" t="str">
        <f>IF(R37="","",IF(R40="Yes",DA38,"N/A"))</f>
        <v/>
      </c>
      <c r="AA39" s="451"/>
      <c r="AD39" s="451"/>
      <c r="AE39" s="451"/>
      <c r="AF39" s="451"/>
      <c r="AG39" s="451"/>
      <c r="AH39" s="451"/>
      <c r="AI39" s="451"/>
      <c r="AJ39" s="451"/>
      <c r="AW39" s="403" t="s">
        <v>173</v>
      </c>
      <c r="AX39" s="401">
        <f>COUNTIF(AY12:AY26,BF4)</f>
        <v>0</v>
      </c>
      <c r="AY39" s="401">
        <f>VALUE(COUNTIF(AY12:AY26,BF5))</f>
        <v>0</v>
      </c>
      <c r="AZ39" s="401">
        <f>VALUE(COUNTIF(AY12:AY26,0))</f>
        <v>0</v>
      </c>
      <c r="BA39" s="401" t="e">
        <f>AVERAGEIF(AY12:AY26,"&gt;=0")</f>
        <v>#DIV/0!</v>
      </c>
      <c r="BI39" s="222" t="s">
        <v>172</v>
      </c>
      <c r="BJ39" s="383" t="str">
        <f>IF(ISERROR(AVERAGE(BJ12:BJ26)),"",(AVERAGE(BJ12:BJ26)))</f>
        <v/>
      </c>
      <c r="BK39" s="383" t="str">
        <f>IF(ISERROR(AVERAGE(BK12:BK26)),"",(AVERAGE(BK12:BK26)))</f>
        <v/>
      </c>
      <c r="BL39" s="383" t="str">
        <f>IF(ISERROR(AVERAGE(BL12:BL26)),"",(AVERAGE(BL12:BL26)))</f>
        <v/>
      </c>
      <c r="BM39" s="383" t="str">
        <f>IF(ISERROR(AVERAGE(BM12:BM26)),"",(AVERAGE(BM12:BM26)))</f>
        <v/>
      </c>
      <c r="BN39" s="383" t="str">
        <f>IF(ISERROR(AVERAGE(BN12:BN26)),"",(AVERAGE(BN12:BN26)))</f>
        <v/>
      </c>
      <c r="BO39" s="383" t="str">
        <f>IF(ISERROR(AVERAGE(BO12:BO26)),"",(AVERAGE(BO12:BO26)))</f>
        <v/>
      </c>
      <c r="BP39" s="383" t="str">
        <f>IF(ISERROR(AVERAGE(BP12:BP26)),"",(AVERAGE(BP12:BP26)))</f>
        <v/>
      </c>
      <c r="BQ39" s="383" t="str">
        <f>IF(ISERROR(AVERAGE(BQ12:BQ26)),"",(AVERAGE(BQ12:BQ26)))</f>
        <v/>
      </c>
      <c r="BR39" s="383" t="str">
        <f>IF(ISERROR(AVERAGE(BR12:BR26)),"",(AVERAGE(BR12:BR26)))</f>
        <v/>
      </c>
      <c r="BS39" s="383" t="str">
        <f>IF(ISERROR(AVERAGE(BS12:BS26)),"",(AVERAGE(BS12:BS26)))</f>
        <v/>
      </c>
      <c r="BT39" s="383" t="str">
        <f>IF(ISERROR(AVERAGE(BT12:BT26)),"",(AVERAGE(BT12:BT26)))</f>
        <v/>
      </c>
      <c r="BU39" s="222" t="s">
        <v>172</v>
      </c>
      <c r="BV39" s="383" t="str">
        <f>IF(ISERROR(AVERAGE(BV12:BV26)),"",(AVERAGE(BV12:BV26)))</f>
        <v/>
      </c>
      <c r="BW39" s="383" t="str">
        <f>IF(ISERROR(AVERAGE(BW12:BW26)),"",(AVERAGE(BW12:BW26)))</f>
        <v/>
      </c>
      <c r="BX39" s="383" t="str">
        <f>IF(ISERROR(AVERAGE(BX12:BX26)),"",(AVERAGE(BX12:BX26)))</f>
        <v/>
      </c>
      <c r="BY39" s="383" t="str">
        <f>IF(ISERROR(AVERAGE(BY12:BY26)),"",(AVERAGE(BY12:BY26)))</f>
        <v/>
      </c>
      <c r="BZ39" s="383" t="str">
        <f>IF(ISERROR(AVERAGE(BZ12:BZ26)),"",(AVERAGE(BZ12:BZ26)))</f>
        <v/>
      </c>
      <c r="CA39" s="383" t="str">
        <f>IF(ISERROR(AVERAGE(CA12:CA26)),"",(AVERAGE(CA12:CA26)))</f>
        <v/>
      </c>
      <c r="CB39" s="383" t="str">
        <f>IF(ISERROR(AVERAGE(CB12:CB26)),"",(AVERAGE(CB12:CB26)))</f>
        <v/>
      </c>
      <c r="CC39" s="383" t="str">
        <f>IF(ISERROR(AVERAGE(CC12:CC26)),"",(AVERAGE(CC12:CC26)))</f>
        <v/>
      </c>
      <c r="CD39" s="383" t="str">
        <f>IF(ISERROR(AVERAGE(CD12:CD26)),"",(AVERAGE(CD12:CD26)))</f>
        <v/>
      </c>
      <c r="CE39" s="383" t="str">
        <f>IF(ISERROR(AVERAGE(CE12:CE26)),"",(AVERAGE(CE12:CE26)))</f>
        <v/>
      </c>
      <c r="CF39" s="222"/>
      <c r="CJ39" s="384"/>
      <c r="CL39" s="384"/>
      <c r="CN39" s="384"/>
      <c r="CQ39" s="222" t="s">
        <v>266</v>
      </c>
      <c r="CR39" s="222" t="str">
        <f>IF(CR36&gt;0,"New IAP","No")</f>
        <v>No</v>
      </c>
      <c r="CS39" s="222" t="str">
        <f>IF(CS36&gt;0,"New IAP","No")</f>
        <v>No</v>
      </c>
      <c r="CT39" s="222" t="str">
        <f>IF(CT36&gt;0,"New IAP","No")</f>
        <v>No</v>
      </c>
      <c r="CU39" s="222" t="str">
        <f>IF(CU36&gt;0,"New IAP","No")</f>
        <v>No</v>
      </c>
      <c r="CV39" s="222" t="str">
        <f>IF(CV36&gt;0,"New IAP","No")</f>
        <v>No</v>
      </c>
      <c r="CW39" s="222" t="str">
        <f>IF(CW36&gt;0,"New IAP","No")</f>
        <v>No</v>
      </c>
      <c r="CX39" s="222" t="str">
        <f>IF(CX36&gt;0,"New IAP","No")</f>
        <v>No</v>
      </c>
      <c r="CY39" s="222" t="str">
        <f>IF(CY36&gt;0,"New IAP","No")</f>
        <v>No</v>
      </c>
      <c r="CZ39" s="222" t="str">
        <f>IF(CZ36&gt;0,"New IAP","No")</f>
        <v>No</v>
      </c>
      <c r="DA39" s="222" t="str">
        <f>IF(DA36&gt;0,"New IAP","No")</f>
        <v>No</v>
      </c>
      <c r="DI39" s="403"/>
      <c r="DJ39" s="403"/>
      <c r="DK39" s="403"/>
      <c r="DL39" s="403"/>
      <c r="DM39" s="403"/>
      <c r="DN39" s="403"/>
      <c r="DO39" s="403"/>
      <c r="DP39" s="403"/>
      <c r="DQ39" s="403"/>
      <c r="DR39" s="403"/>
      <c r="DS39" s="403"/>
      <c r="DT39" s="403"/>
      <c r="DU39" s="403"/>
      <c r="DV39" s="403"/>
      <c r="DW39" s="403"/>
    </row>
    <row r="40" spans="2:127" ht="13.75" customHeight="1" thickBot="1" x14ac:dyDescent="0.4">
      <c r="B40" s="294" t="s">
        <v>269</v>
      </c>
      <c r="C40" s="295"/>
      <c r="D40" s="295"/>
      <c r="E40" s="295"/>
      <c r="F40" s="295"/>
      <c r="G40" s="296"/>
      <c r="H40" s="187"/>
      <c r="I40" s="183" t="s">
        <v>94</v>
      </c>
      <c r="J40" s="183" t="s">
        <v>94</v>
      </c>
      <c r="K40" s="183" t="s">
        <v>94</v>
      </c>
      <c r="L40" s="183" t="s">
        <v>94</v>
      </c>
      <c r="M40" s="183" t="s">
        <v>94</v>
      </c>
      <c r="N40" s="183" t="s">
        <v>94</v>
      </c>
      <c r="O40" s="183" t="s">
        <v>94</v>
      </c>
      <c r="P40" s="183" t="s">
        <v>94</v>
      </c>
      <c r="Q40" s="183" t="s">
        <v>94</v>
      </c>
      <c r="R40" s="183" t="s">
        <v>94</v>
      </c>
      <c r="AA40" s="451"/>
      <c r="AD40" s="451"/>
      <c r="AE40" s="451"/>
      <c r="AF40" s="451"/>
      <c r="AG40" s="451"/>
      <c r="AH40" s="451"/>
      <c r="AI40" s="451"/>
      <c r="AJ40" s="451"/>
      <c r="AW40" s="403" t="s">
        <v>176</v>
      </c>
      <c r="AX40" s="401">
        <f>COUNTIF(AY27:AY33,BF4)</f>
        <v>0</v>
      </c>
      <c r="AY40" s="401">
        <f>COUNTIF(AY27:AY33,BF5)</f>
        <v>0</v>
      </c>
      <c r="AZ40" s="401">
        <f>VALUE(COUNTIF(AY27:AY33,0))</f>
        <v>0</v>
      </c>
      <c r="BA40" s="401" t="e">
        <f>AVERAGEIF(AY27:AY33,"&gt;=0")</f>
        <v>#DIV/0!</v>
      </c>
      <c r="BI40" s="222" t="s">
        <v>174</v>
      </c>
      <c r="BJ40" s="382" t="str">
        <f>IF(ISERROR(AVERAGE(BJ27:BJ33)),"",(AVERAGE(BJ27:BJ33)))</f>
        <v/>
      </c>
      <c r="BK40" s="382" t="str">
        <f>IF(ISERROR(AVERAGE(BK27:BK33)),"",(AVERAGE(BK27:BK33)))</f>
        <v/>
      </c>
      <c r="BL40" s="382" t="str">
        <f>IF(ISERROR(AVERAGE(BL27:BL33)),"",(AVERAGE(BL27:BL33)))</f>
        <v/>
      </c>
      <c r="BM40" s="382" t="str">
        <f>IF(ISERROR(AVERAGE(BM27:BM33)),"",(AVERAGE(BM27:BM33)))</f>
        <v/>
      </c>
      <c r="BN40" s="382" t="str">
        <f>IF(ISERROR(AVERAGE(BN27:BN33)),"",(AVERAGE(BN27:BN33)))</f>
        <v/>
      </c>
      <c r="BO40" s="382" t="str">
        <f>IF(ISERROR(AVERAGE(BO27:BO33)),"",(AVERAGE(BO27:BO33)))</f>
        <v/>
      </c>
      <c r="BP40" s="382" t="str">
        <f>IF(ISERROR(AVERAGE(BP27:BP33)),"",(AVERAGE(BP27:BP33)))</f>
        <v/>
      </c>
      <c r="BQ40" s="382" t="str">
        <f>IF(ISERROR(AVERAGE(BQ27:BQ33)),"",(AVERAGE(BQ27:BQ33)))</f>
        <v/>
      </c>
      <c r="BR40" s="382" t="str">
        <f>IF(ISERROR(AVERAGE(BR27:BR33)),"",(AVERAGE(BR27:BR33)))</f>
        <v/>
      </c>
      <c r="BS40" s="382" t="str">
        <f>IF(ISERROR(AVERAGE(BS27:BS33)),"",(AVERAGE(BS27:BS33)))</f>
        <v/>
      </c>
      <c r="BT40" s="382" t="str">
        <f>IF(ISERROR(AVERAGE(BT27:BT33)),"",(AVERAGE(BT27:BT33)))</f>
        <v/>
      </c>
      <c r="BU40" s="222" t="s">
        <v>174</v>
      </c>
      <c r="BV40" s="382" t="str">
        <f>IF(ISERROR(AVERAGE(BV27:BV33)),"",(AVERAGE(BV27:BV33)))</f>
        <v/>
      </c>
      <c r="BW40" s="382" t="str">
        <f>IF(ISERROR(AVERAGE(BW27:BW33)),"",(AVERAGE(BW27:BW33)))</f>
        <v/>
      </c>
      <c r="BX40" s="382" t="str">
        <f>IF(ISERROR(AVERAGE(BX27:BX33)),"",(AVERAGE(BX27:BX33)))</f>
        <v/>
      </c>
      <c r="BY40" s="382" t="str">
        <f>IF(ISERROR(AVERAGE(BY27:BY33)),"",(AVERAGE(BY27:BY33)))</f>
        <v/>
      </c>
      <c r="BZ40" s="382" t="str">
        <f>IF(ISERROR(AVERAGE(BZ27:BZ33)),"",(AVERAGE(BZ27:BZ33)))</f>
        <v/>
      </c>
      <c r="CA40" s="382" t="str">
        <f>IF(ISERROR(AVERAGE(CA27:CA33)),"",(AVERAGE(CA27:CA33)))</f>
        <v/>
      </c>
      <c r="CB40" s="382" t="str">
        <f>IF(ISERROR(AVERAGE(CB27:CB33)),"",(AVERAGE(CB27:CB33)))</f>
        <v/>
      </c>
      <c r="CC40" s="382" t="str">
        <f>IF(ISERROR(AVERAGE(CC27:CC33)),"",(AVERAGE(CC27:CC33)))</f>
        <v/>
      </c>
      <c r="CD40" s="382" t="str">
        <f>IF(ISERROR(AVERAGE(CD27:CD33)),"",(AVERAGE(CD27:CD33)))</f>
        <v/>
      </c>
      <c r="CE40" s="382" t="str">
        <f>IF(ISERROR(AVERAGE(CE27:CE33)),"",(AVERAGE(CE27:CE33)))</f>
        <v/>
      </c>
      <c r="DI40" s="403"/>
      <c r="DJ40" s="403"/>
      <c r="DK40" s="403"/>
      <c r="DL40" s="403"/>
      <c r="DM40" s="403"/>
      <c r="DN40" s="403"/>
      <c r="DO40" s="403"/>
      <c r="DP40" s="403"/>
      <c r="DQ40" s="403"/>
      <c r="DR40" s="403"/>
      <c r="DS40" s="403"/>
      <c r="DT40" s="403"/>
      <c r="DU40" s="403"/>
      <c r="DV40" s="403"/>
      <c r="DW40" s="403"/>
    </row>
    <row r="41" spans="2:127" ht="13.75" customHeight="1" thickBot="1" x14ac:dyDescent="0.4">
      <c r="B41" s="294" t="s">
        <v>270</v>
      </c>
      <c r="C41" s="295"/>
      <c r="D41" s="295"/>
      <c r="E41" s="295"/>
      <c r="F41" s="295"/>
      <c r="G41" s="296"/>
      <c r="H41" s="193"/>
      <c r="I41" s="194" t="str">
        <f>IF(COUNTIF(Year1Range,$BE$5)+COUNTIF(Year1Range,$BE$4)+COUNTIF(Year1Range,"*60")&gt;0,CR39,"")</f>
        <v/>
      </c>
      <c r="J41" s="194" t="str">
        <f>IF(COUNTIF(Year2Range,$BE$5)+COUNTIF(Year2Range,$BE$4)+COUNTIF(Year2Range,"*60")&gt;0,CS39,"")</f>
        <v/>
      </c>
      <c r="K41" s="194" t="str">
        <f>IF(COUNTIF(Year3Range,$BE$5)+COUNTIF(Year3Range,$BE$4)+COUNTIF(Year3Range,"*60")&gt;0,CT39,"")</f>
        <v/>
      </c>
      <c r="L41" s="194" t="str">
        <f>IF(COUNTIF(Year4Range,$BE$5)+COUNTIF(Year4Range,$BE$4)+COUNTIF(Year4Range,"*60")&gt;0,CU39,"")</f>
        <v/>
      </c>
      <c r="M41" s="194" t="str">
        <f>IF(COUNTIF(Year5Range,$BE$5)+COUNTIF(Year5Range,$BE$4)+COUNTIF(Year5Range,"*60")&gt;0,CV39,"")</f>
        <v/>
      </c>
      <c r="N41" s="188" t="str">
        <f>IF(COUNTIF(Year6Range,$BE$5)+COUNTIF(Year6Range,$BE$4)+COUNTIF(Year6Range,"*60")&gt;0,CW39,"")</f>
        <v/>
      </c>
      <c r="O41" s="188" t="str">
        <f>IF(COUNTIF(Year7Range,$BE$5)+COUNTIF(Year7Range,$BE$4)+COUNTIF(Year7Range,"*60")&gt;0,CX39,"")</f>
        <v/>
      </c>
      <c r="P41" s="188" t="str">
        <f>IF(COUNTIF(Year8Range,$BE$5)+COUNTIF(Year8Range,$BE$4)+COUNTIF(Year8Range,"*60")&gt;0,CY39,"")</f>
        <v/>
      </c>
      <c r="Q41" s="188" t="str">
        <f>IF(COUNTIF(Year9Range,$BE$5)+COUNTIF(Year9Range,$BE$4)+COUNTIF(Year9Range,"*60")&gt;0,CZ39,"")</f>
        <v/>
      </c>
      <c r="R41" s="188" t="str">
        <f>IF(COUNTIF(Year10Range,$BE$5)+COUNTIF(Year10Range,$BE$4)+COUNTIF(Year10Range,"*60")&gt;0,DA39,"")</f>
        <v/>
      </c>
      <c r="AA41" s="451"/>
      <c r="AD41" s="451"/>
      <c r="AE41" s="451"/>
      <c r="AF41" s="451"/>
      <c r="AG41" s="451"/>
      <c r="AH41" s="451"/>
      <c r="AI41" s="451"/>
      <c r="AJ41" s="451"/>
      <c r="AW41" s="384" t="s">
        <v>177</v>
      </c>
      <c r="AX41" s="401">
        <f>VALUE(SUM(AX38:AX40))</f>
        <v>0</v>
      </c>
      <c r="AY41" s="401">
        <f>VALUE(SUM(AY38:AY40))</f>
        <v>0</v>
      </c>
      <c r="AZ41" s="401">
        <f>VALUE(SUM(AZ38:AZ40))</f>
        <v>0</v>
      </c>
      <c r="BA41" s="401" t="e">
        <f>AVERAGEIF(AY3:AY33,"&gt;=0")</f>
        <v>#DIV/0!</v>
      </c>
      <c r="BL41" s="384"/>
      <c r="BM41" s="384"/>
      <c r="BN41" s="384"/>
      <c r="BO41" s="384"/>
      <c r="BP41" s="384"/>
      <c r="BQ41" s="384"/>
      <c r="BR41" s="384"/>
      <c r="BS41" s="384"/>
      <c r="BT41" s="384"/>
      <c r="BU41" s="384"/>
      <c r="BV41" s="384"/>
      <c r="BW41" s="384"/>
      <c r="BX41" s="384"/>
      <c r="BY41" s="384"/>
      <c r="BZ41" s="384"/>
      <c r="CA41" s="384"/>
      <c r="CB41" s="384"/>
      <c r="CC41" s="384"/>
      <c r="CD41" s="384"/>
      <c r="CE41" s="384"/>
      <c r="DI41" s="403"/>
      <c r="DJ41" s="403"/>
      <c r="DK41" s="403"/>
      <c r="DL41" s="403"/>
      <c r="DM41" s="403"/>
      <c r="DN41" s="403"/>
      <c r="DO41" s="403"/>
      <c r="DP41" s="403"/>
      <c r="DQ41" s="403"/>
      <c r="DR41" s="403"/>
      <c r="DS41" s="403"/>
      <c r="DT41" s="403"/>
      <c r="DU41" s="403"/>
      <c r="DV41" s="403"/>
      <c r="DW41" s="403"/>
    </row>
    <row r="42" spans="2:127" ht="13.75" customHeight="1" thickBot="1" x14ac:dyDescent="0.4">
      <c r="AA42" s="451"/>
      <c r="AD42" s="451"/>
      <c r="AE42" s="451"/>
      <c r="AF42" s="451"/>
      <c r="AG42" s="451"/>
      <c r="AH42" s="451"/>
      <c r="AI42" s="451"/>
      <c r="AJ42" s="451"/>
      <c r="AW42" s="403" t="s">
        <v>178</v>
      </c>
      <c r="BA42" s="401" t="str">
        <f>IF(ISERROR(AVERAGE(AY27:AY33,AY12:AY26,AY3:AY8)),"",(AVERAGE(AY27:AY33,AY12:AY26,AY3:AY8)))</f>
        <v/>
      </c>
      <c r="BL42" s="384"/>
      <c r="BM42" s="384"/>
      <c r="BN42" s="384"/>
      <c r="BO42" s="384"/>
      <c r="BP42" s="384"/>
      <c r="BQ42" s="384"/>
      <c r="BR42" s="384"/>
      <c r="BS42" s="384"/>
      <c r="BT42" s="384"/>
      <c r="BU42" s="384"/>
      <c r="BV42" s="384"/>
      <c r="BW42" s="384"/>
      <c r="BX42" s="384"/>
      <c r="BY42" s="384"/>
      <c r="BZ42" s="384"/>
      <c r="CA42" s="384"/>
      <c r="CB42" s="384"/>
      <c r="CC42" s="384"/>
      <c r="CD42" s="384"/>
      <c r="CE42" s="384"/>
    </row>
    <row r="43" spans="2:127" ht="13.75" customHeight="1" thickBot="1" x14ac:dyDescent="0.4">
      <c r="B43" s="184"/>
      <c r="C43" s="299" t="s">
        <v>271</v>
      </c>
      <c r="D43" s="299"/>
      <c r="E43" s="299"/>
      <c r="F43" s="300"/>
      <c r="G43" s="301" t="s">
        <v>272</v>
      </c>
      <c r="H43" s="299"/>
      <c r="I43" s="299"/>
      <c r="J43" s="300"/>
      <c r="K43" s="301" t="s">
        <v>273</v>
      </c>
      <c r="L43" s="299"/>
      <c r="M43" s="300"/>
      <c r="N43" s="384"/>
      <c r="O43" s="384"/>
      <c r="P43" s="384"/>
      <c r="AA43" s="451"/>
      <c r="AD43" s="451"/>
      <c r="AE43" s="451"/>
      <c r="AF43" s="451"/>
      <c r="AG43" s="451"/>
      <c r="AH43" s="451"/>
      <c r="AI43" s="451"/>
      <c r="AJ43" s="451"/>
      <c r="AX43" s="444" t="s">
        <v>98</v>
      </c>
      <c r="AY43" s="445" t="s">
        <v>102</v>
      </c>
      <c r="AZ43" s="446" t="s">
        <v>105</v>
      </c>
      <c r="BA43" s="384" t="s">
        <v>168</v>
      </c>
      <c r="BL43" s="384"/>
      <c r="BM43" s="384"/>
      <c r="BN43" s="384"/>
      <c r="BO43" s="384"/>
      <c r="BP43" s="384"/>
      <c r="BQ43" s="384"/>
      <c r="BR43" s="384"/>
      <c r="BS43" s="384"/>
      <c r="BT43" s="384"/>
      <c r="BU43" s="384"/>
      <c r="BV43" s="384"/>
      <c r="BW43" s="384"/>
      <c r="BX43" s="384"/>
      <c r="BY43" s="384"/>
      <c r="BZ43" s="384"/>
      <c r="CA43" s="384"/>
      <c r="CB43" s="384"/>
      <c r="CC43" s="384"/>
      <c r="CD43" s="384"/>
      <c r="CE43" s="384"/>
    </row>
    <row r="44" spans="2:127" ht="28" customHeight="1" thickBot="1" x14ac:dyDescent="0.4">
      <c r="B44" s="185" t="s">
        <v>72</v>
      </c>
      <c r="C44" s="297" t="str">
        <f>CG35</f>
        <v/>
      </c>
      <c r="D44" s="298"/>
      <c r="E44" s="298"/>
      <c r="F44" s="298"/>
      <c r="G44" s="298" t="str">
        <f>CG37</f>
        <v/>
      </c>
      <c r="H44" s="298"/>
      <c r="I44" s="298"/>
      <c r="J44" s="298"/>
      <c r="K44" s="298" t="str">
        <f>CG36</f>
        <v/>
      </c>
      <c r="L44" s="298"/>
      <c r="M44" s="298"/>
      <c r="N44" s="384"/>
      <c r="O44" s="384"/>
      <c r="P44" s="384"/>
      <c r="AA44" s="451"/>
      <c r="AD44" s="451"/>
      <c r="AE44" s="451"/>
      <c r="AF44" s="451"/>
      <c r="AG44" s="451"/>
      <c r="AH44" s="451"/>
      <c r="AI44" s="451"/>
      <c r="AJ44" s="451"/>
      <c r="AW44" s="403" t="s">
        <v>180</v>
      </c>
      <c r="AX44" s="401">
        <f>COUNTIF(BA3:BA11,BF4)</f>
        <v>0</v>
      </c>
      <c r="AY44" s="401">
        <f>COUNTIF(BA3:BA11,BF5)</f>
        <v>0</v>
      </c>
      <c r="AZ44" s="401">
        <f>COUNTIF(BA3:BA11,0)</f>
        <v>0</v>
      </c>
      <c r="BA44" s="401" t="e">
        <f>AVERAGEIF(BA3:BA8,"&gt;=0")</f>
        <v>#DIV/0!</v>
      </c>
      <c r="BL44" s="384"/>
      <c r="BM44" s="384"/>
      <c r="BN44" s="384"/>
      <c r="BO44" s="384"/>
      <c r="BP44" s="384"/>
      <c r="BQ44" s="384"/>
      <c r="BR44" s="384"/>
      <c r="BS44" s="384"/>
      <c r="BT44" s="384"/>
      <c r="BU44" s="384"/>
      <c r="BV44" s="384"/>
      <c r="BW44" s="384"/>
      <c r="BX44" s="384"/>
      <c r="BY44" s="384"/>
      <c r="BZ44" s="384"/>
      <c r="CA44" s="384"/>
      <c r="CB44" s="384"/>
      <c r="CC44" s="384"/>
      <c r="CD44" s="384"/>
      <c r="CE44" s="384"/>
    </row>
    <row r="45" spans="2:127" ht="28" customHeight="1" thickBot="1" x14ac:dyDescent="0.4">
      <c r="B45" s="184" t="s">
        <v>73</v>
      </c>
      <c r="C45" s="302" t="str">
        <f>CH35</f>
        <v/>
      </c>
      <c r="D45" s="303"/>
      <c r="E45" s="303"/>
      <c r="F45" s="303"/>
      <c r="G45" s="303" t="str">
        <f>CH37</f>
        <v/>
      </c>
      <c r="H45" s="303"/>
      <c r="I45" s="303"/>
      <c r="J45" s="303"/>
      <c r="K45" s="303" t="str">
        <f>CH36</f>
        <v/>
      </c>
      <c r="L45" s="303"/>
      <c r="M45" s="303"/>
      <c r="N45" s="384"/>
      <c r="O45" s="384"/>
      <c r="P45" s="384"/>
      <c r="AA45" s="451"/>
      <c r="AD45" s="451"/>
      <c r="AE45" s="451"/>
      <c r="AF45" s="451"/>
      <c r="AG45" s="451"/>
      <c r="AH45" s="451"/>
      <c r="AI45" s="451"/>
      <c r="AJ45" s="451"/>
      <c r="AW45" s="403" t="s">
        <v>182</v>
      </c>
      <c r="AX45" s="401">
        <f>COUNTIF(BA12:BA26,BF4)</f>
        <v>0</v>
      </c>
      <c r="AY45" s="401">
        <f>COUNTIF(BA12:BA26,BF5)</f>
        <v>0</v>
      </c>
      <c r="AZ45" s="401">
        <f>COUNTIF(BA12:BA26,0)</f>
        <v>0</v>
      </c>
      <c r="BA45" s="401" t="e">
        <f>AVERAGEIF(BA12:BA26,"&gt;=0")</f>
        <v>#DIV/0!</v>
      </c>
      <c r="BL45" s="384"/>
      <c r="BM45" s="384"/>
      <c r="BN45" s="384"/>
      <c r="BO45" s="384"/>
      <c r="BP45" s="384"/>
      <c r="BQ45" s="384"/>
      <c r="BR45" s="384"/>
      <c r="BS45" s="384"/>
      <c r="BT45" s="384"/>
      <c r="BU45" s="384"/>
      <c r="BV45" s="384"/>
      <c r="BW45" s="384"/>
      <c r="BX45" s="384"/>
      <c r="BY45" s="384"/>
      <c r="BZ45" s="384"/>
      <c r="CA45" s="384"/>
      <c r="CB45" s="384"/>
      <c r="CC45" s="384"/>
      <c r="CD45" s="384"/>
      <c r="CE45" s="384"/>
    </row>
    <row r="46" spans="2:127" ht="28" customHeight="1" thickBot="1" x14ac:dyDescent="0.4">
      <c r="B46" s="184" t="s">
        <v>74</v>
      </c>
      <c r="C46" s="302" t="str">
        <f>CI35</f>
        <v/>
      </c>
      <c r="D46" s="303"/>
      <c r="E46" s="303"/>
      <c r="F46" s="303"/>
      <c r="G46" s="303" t="str">
        <f>CI37</f>
        <v/>
      </c>
      <c r="H46" s="303"/>
      <c r="I46" s="303"/>
      <c r="J46" s="303"/>
      <c r="K46" s="303" t="str">
        <f>CI36</f>
        <v/>
      </c>
      <c r="L46" s="303"/>
      <c r="M46" s="303"/>
      <c r="N46" s="384"/>
      <c r="O46" s="384"/>
      <c r="P46" s="384"/>
      <c r="AA46" s="451"/>
      <c r="AD46" s="451"/>
      <c r="AE46" s="451"/>
      <c r="AF46" s="451"/>
      <c r="AG46" s="451"/>
      <c r="AH46" s="451"/>
      <c r="AI46" s="451"/>
      <c r="AJ46" s="451"/>
      <c r="AW46" s="403" t="s">
        <v>187</v>
      </c>
      <c r="AX46" s="401">
        <f>COUNTIF(BA27:BA33,BF4)</f>
        <v>0</v>
      </c>
      <c r="AY46" s="401">
        <f>COUNTIF(BA27:BA33,BF5)</f>
        <v>0</v>
      </c>
      <c r="AZ46" s="401">
        <f>COUNTIF(BA27:BA33,0)</f>
        <v>0</v>
      </c>
      <c r="BA46" s="401" t="e">
        <f>AVERAGEIF(BA27:BA33,"&gt;=0")</f>
        <v>#DIV/0!</v>
      </c>
      <c r="BL46" s="384"/>
      <c r="BM46" s="384"/>
      <c r="BN46" s="384"/>
      <c r="BO46" s="384"/>
      <c r="BP46" s="384"/>
      <c r="BQ46" s="384"/>
      <c r="BR46" s="384"/>
      <c r="BS46" s="384"/>
      <c r="BT46" s="384"/>
      <c r="BU46" s="384"/>
      <c r="BV46" s="384"/>
      <c r="BW46" s="384"/>
      <c r="BX46" s="384"/>
      <c r="BY46" s="384"/>
      <c r="BZ46" s="384"/>
      <c r="CA46" s="384"/>
      <c r="CB46" s="384"/>
      <c r="CC46" s="384"/>
      <c r="CD46" s="384"/>
      <c r="CE46" s="384"/>
    </row>
    <row r="47" spans="2:127" ht="28" customHeight="1" thickBot="1" x14ac:dyDescent="0.4">
      <c r="B47" s="184" t="s">
        <v>75</v>
      </c>
      <c r="C47" s="302" t="str">
        <f>CJ35</f>
        <v/>
      </c>
      <c r="D47" s="303"/>
      <c r="E47" s="303"/>
      <c r="F47" s="303"/>
      <c r="G47" s="303" t="str">
        <f>CJ37</f>
        <v/>
      </c>
      <c r="H47" s="303"/>
      <c r="I47" s="303"/>
      <c r="J47" s="303"/>
      <c r="K47" s="303" t="str">
        <f>CJ36</f>
        <v/>
      </c>
      <c r="L47" s="303"/>
      <c r="M47" s="303"/>
      <c r="N47" s="384"/>
      <c r="O47" s="384"/>
      <c r="P47" s="384"/>
      <c r="AA47" s="451"/>
      <c r="AD47" s="451"/>
      <c r="AE47" s="451"/>
      <c r="AF47" s="451"/>
      <c r="AG47" s="451"/>
      <c r="AH47" s="451"/>
      <c r="AI47" s="451"/>
      <c r="AJ47" s="451"/>
      <c r="AW47" s="384" t="s">
        <v>190</v>
      </c>
      <c r="AX47" s="401">
        <f>SUM(AX44:AX46)</f>
        <v>0</v>
      </c>
      <c r="AY47" s="401">
        <f>SUM(AY44:AY46)</f>
        <v>0</v>
      </c>
      <c r="AZ47" s="401">
        <f>SUM(AZ44:AZ46)</f>
        <v>0</v>
      </c>
      <c r="BA47" s="401"/>
      <c r="BL47" s="384"/>
      <c r="BM47" s="384"/>
      <c r="BN47" s="384"/>
      <c r="BO47" s="384"/>
      <c r="BP47" s="384"/>
      <c r="BQ47" s="384"/>
      <c r="BR47" s="384"/>
      <c r="BS47" s="384"/>
      <c r="BT47" s="384"/>
      <c r="BU47" s="384"/>
      <c r="BV47" s="384"/>
      <c r="BW47" s="384"/>
      <c r="BX47" s="384"/>
      <c r="BY47" s="384"/>
      <c r="BZ47" s="384"/>
      <c r="CA47" s="384"/>
      <c r="CB47" s="384"/>
      <c r="CC47" s="384"/>
      <c r="CD47" s="384"/>
      <c r="CE47" s="384"/>
    </row>
    <row r="48" spans="2:127" ht="28" customHeight="1" thickBot="1" x14ac:dyDescent="0.4">
      <c r="B48" s="184" t="s">
        <v>76</v>
      </c>
      <c r="C48" s="302" t="str">
        <f>CK35</f>
        <v/>
      </c>
      <c r="D48" s="303"/>
      <c r="E48" s="303"/>
      <c r="F48" s="303"/>
      <c r="G48" s="303" t="str">
        <f>CK37</f>
        <v/>
      </c>
      <c r="H48" s="303"/>
      <c r="I48" s="303"/>
      <c r="J48" s="303"/>
      <c r="K48" s="303" t="str">
        <f>CK36</f>
        <v/>
      </c>
      <c r="L48" s="303"/>
      <c r="M48" s="303"/>
      <c r="N48" s="384"/>
      <c r="O48" s="384"/>
      <c r="P48" s="384"/>
      <c r="AA48" s="451"/>
      <c r="AD48" s="451"/>
      <c r="AE48" s="451"/>
      <c r="AF48" s="451"/>
      <c r="AG48" s="451"/>
      <c r="AH48" s="451"/>
      <c r="AI48" s="451"/>
      <c r="AJ48" s="451"/>
      <c r="AW48" s="403" t="s">
        <v>191</v>
      </c>
      <c r="AX48" s="401"/>
      <c r="AY48" s="401"/>
      <c r="AZ48" s="401"/>
      <c r="BA48" s="401" t="str">
        <f>IF(ISERROR(AVERAGE(BA27:BA33,BA12:BA26,BA3:BA8)),"",(AVERAGE(BA27:BA33,BA12:BA26,BA3:BA8)))</f>
        <v/>
      </c>
      <c r="BL48" s="384"/>
      <c r="BM48" s="384"/>
      <c r="BN48" s="384"/>
      <c r="BO48" s="384"/>
      <c r="BP48" s="384"/>
      <c r="BQ48" s="384"/>
      <c r="BR48" s="384"/>
      <c r="BS48" s="384"/>
      <c r="BT48" s="384"/>
      <c r="BU48" s="384"/>
      <c r="BV48" s="384"/>
      <c r="BW48" s="384"/>
      <c r="BX48" s="384"/>
      <c r="BY48" s="384"/>
      <c r="BZ48" s="384"/>
      <c r="CA48" s="384"/>
      <c r="CB48" s="384"/>
      <c r="CC48" s="384"/>
      <c r="CD48" s="384"/>
      <c r="CE48" s="384"/>
    </row>
    <row r="49" spans="2:92" ht="28" hidden="1" customHeight="1" thickBot="1" x14ac:dyDescent="0.4">
      <c r="B49" s="184" t="s">
        <v>77</v>
      </c>
      <c r="C49" s="302" t="str">
        <f>CL35</f>
        <v/>
      </c>
      <c r="D49" s="303"/>
      <c r="E49" s="303"/>
      <c r="F49" s="303"/>
      <c r="G49" s="303" t="str">
        <f>CL37</f>
        <v/>
      </c>
      <c r="H49" s="303"/>
      <c r="I49" s="303"/>
      <c r="J49" s="303"/>
      <c r="K49" s="303" t="str">
        <f>CL36</f>
        <v/>
      </c>
      <c r="L49" s="303"/>
      <c r="M49" s="303"/>
      <c r="N49" s="384"/>
      <c r="O49" s="384"/>
      <c r="P49" s="384"/>
      <c r="AA49" s="451"/>
      <c r="AD49" s="451"/>
      <c r="AE49" s="451"/>
      <c r="AF49" s="451"/>
      <c r="AG49" s="451"/>
      <c r="AH49" s="451"/>
      <c r="AI49" s="451"/>
      <c r="AJ49" s="451"/>
      <c r="BL49" s="384"/>
      <c r="BM49" s="384"/>
      <c r="BN49" s="384"/>
      <c r="BO49" s="384"/>
      <c r="BP49" s="384"/>
      <c r="BQ49" s="384"/>
      <c r="BR49" s="384"/>
      <c r="BS49" s="384"/>
      <c r="BT49" s="384"/>
      <c r="BU49" s="384"/>
      <c r="BV49" s="384"/>
      <c r="BW49" s="384"/>
      <c r="BX49" s="384"/>
      <c r="BY49" s="384"/>
      <c r="BZ49" s="384"/>
      <c r="CA49" s="384"/>
      <c r="CB49" s="384"/>
      <c r="CC49" s="384"/>
      <c r="CD49" s="384"/>
      <c r="CE49" s="384"/>
    </row>
    <row r="50" spans="2:92" ht="28" hidden="1" customHeight="1" thickBot="1" x14ac:dyDescent="0.4">
      <c r="B50" s="184" t="s">
        <v>78</v>
      </c>
      <c r="C50" s="302" t="str">
        <f>CM35</f>
        <v/>
      </c>
      <c r="D50" s="303"/>
      <c r="E50" s="303"/>
      <c r="F50" s="303"/>
      <c r="G50" s="303" t="str">
        <f>CM37</f>
        <v/>
      </c>
      <c r="H50" s="303"/>
      <c r="I50" s="303"/>
      <c r="J50" s="303"/>
      <c r="K50" s="303" t="str">
        <f>CM36</f>
        <v/>
      </c>
      <c r="L50" s="303"/>
      <c r="M50" s="303"/>
      <c r="N50" s="384"/>
      <c r="O50" s="384"/>
      <c r="P50" s="384"/>
      <c r="AA50" s="451"/>
      <c r="AD50" s="451"/>
      <c r="AE50" s="451"/>
      <c r="AF50" s="451"/>
      <c r="AG50" s="451"/>
      <c r="AH50" s="451"/>
      <c r="AI50" s="451"/>
      <c r="AJ50" s="451"/>
      <c r="BL50" s="384"/>
      <c r="BM50" s="384"/>
      <c r="BN50" s="384"/>
      <c r="BO50" s="384"/>
      <c r="BP50" s="384"/>
      <c r="BQ50" s="384"/>
      <c r="BR50" s="384"/>
      <c r="BS50" s="384"/>
      <c r="BT50" s="384"/>
      <c r="BU50" s="384"/>
      <c r="BV50" s="384"/>
      <c r="BW50" s="384"/>
      <c r="BX50" s="384"/>
      <c r="BY50" s="384"/>
      <c r="BZ50" s="384"/>
      <c r="CA50" s="384"/>
      <c r="CB50" s="384"/>
      <c r="CC50" s="384"/>
      <c r="CD50" s="384"/>
      <c r="CE50" s="384"/>
    </row>
    <row r="51" spans="2:92" ht="28" hidden="1" customHeight="1" thickBot="1" x14ac:dyDescent="0.4">
      <c r="B51" s="184" t="s">
        <v>79</v>
      </c>
      <c r="C51" s="302" t="str">
        <f>CN35</f>
        <v/>
      </c>
      <c r="D51" s="303"/>
      <c r="E51" s="303"/>
      <c r="F51" s="303"/>
      <c r="G51" s="303" t="str">
        <f>CN37</f>
        <v/>
      </c>
      <c r="H51" s="303"/>
      <c r="I51" s="303"/>
      <c r="J51" s="303"/>
      <c r="K51" s="303" t="str">
        <f>CN36</f>
        <v/>
      </c>
      <c r="L51" s="303"/>
      <c r="M51" s="303"/>
      <c r="N51" s="384"/>
      <c r="O51" s="384"/>
      <c r="P51" s="384"/>
      <c r="AA51" s="451"/>
      <c r="AD51" s="451"/>
      <c r="AE51" s="451"/>
      <c r="AF51" s="451"/>
      <c r="AG51" s="451"/>
      <c r="AH51" s="451"/>
      <c r="AI51" s="451"/>
      <c r="AJ51" s="451"/>
      <c r="BL51" s="384"/>
      <c r="BM51" s="384"/>
      <c r="BN51" s="384"/>
      <c r="BO51" s="384"/>
      <c r="BP51" s="384"/>
      <c r="BQ51" s="384"/>
      <c r="BR51" s="384"/>
      <c r="BS51" s="384"/>
      <c r="BT51" s="384"/>
      <c r="BU51" s="384"/>
      <c r="BV51" s="384"/>
      <c r="BW51" s="384"/>
      <c r="BX51" s="384"/>
      <c r="BY51" s="384"/>
      <c r="BZ51" s="384"/>
      <c r="CA51" s="384"/>
      <c r="CB51" s="384"/>
      <c r="CC51" s="384"/>
      <c r="CD51" s="384"/>
      <c r="CE51" s="384"/>
    </row>
    <row r="52" spans="2:92" ht="28" hidden="1" customHeight="1" thickBot="1" x14ac:dyDescent="0.4">
      <c r="B52" s="184" t="s">
        <v>80</v>
      </c>
      <c r="C52" s="302" t="str">
        <f>CO35</f>
        <v/>
      </c>
      <c r="D52" s="303"/>
      <c r="E52" s="303"/>
      <c r="F52" s="303"/>
      <c r="G52" s="303" t="str">
        <f>CO37</f>
        <v/>
      </c>
      <c r="H52" s="303"/>
      <c r="I52" s="303"/>
      <c r="J52" s="303"/>
      <c r="K52" s="303" t="str">
        <f>CO36</f>
        <v/>
      </c>
      <c r="L52" s="303"/>
      <c r="M52" s="303"/>
      <c r="N52" s="384"/>
      <c r="O52" s="384"/>
      <c r="P52" s="384"/>
      <c r="AA52" s="451"/>
      <c r="AD52" s="451"/>
      <c r="AE52" s="451"/>
      <c r="AF52" s="451"/>
      <c r="AG52" s="451"/>
      <c r="AH52" s="451"/>
      <c r="AI52" s="451"/>
      <c r="AJ52" s="451"/>
      <c r="BL52" s="384"/>
      <c r="BM52" s="384"/>
      <c r="BN52" s="384"/>
      <c r="BO52" s="384"/>
      <c r="BP52" s="384"/>
      <c r="BQ52" s="384"/>
      <c r="BR52" s="384"/>
      <c r="BS52" s="384"/>
      <c r="BT52" s="384"/>
      <c r="BU52" s="384"/>
      <c r="BV52" s="384"/>
      <c r="BW52" s="384"/>
      <c r="BX52" s="384"/>
      <c r="BY52" s="384"/>
      <c r="BZ52" s="384"/>
      <c r="CA52" s="384"/>
      <c r="CB52" s="384"/>
      <c r="CC52" s="384"/>
      <c r="CD52" s="384"/>
      <c r="CE52" s="384"/>
    </row>
    <row r="53" spans="2:92" ht="28" hidden="1" customHeight="1" thickBot="1" x14ac:dyDescent="0.4">
      <c r="B53" s="184" t="s">
        <v>81</v>
      </c>
      <c r="C53" s="302" t="str">
        <f>CP35</f>
        <v/>
      </c>
      <c r="D53" s="303"/>
      <c r="E53" s="303"/>
      <c r="F53" s="303"/>
      <c r="G53" s="303" t="str">
        <f>CP37</f>
        <v/>
      </c>
      <c r="H53" s="303"/>
      <c r="I53" s="303"/>
      <c r="J53" s="303"/>
      <c r="K53" s="303" t="str">
        <f>CP36</f>
        <v/>
      </c>
      <c r="L53" s="303"/>
      <c r="M53" s="303"/>
      <c r="N53" s="384"/>
      <c r="O53" s="384"/>
      <c r="P53" s="384"/>
      <c r="AA53" s="451"/>
      <c r="AD53" s="451"/>
      <c r="AE53" s="451"/>
      <c r="AF53" s="451"/>
      <c r="AG53" s="451"/>
      <c r="AH53" s="451"/>
      <c r="AI53" s="451"/>
      <c r="AJ53" s="451"/>
      <c r="BL53" s="384"/>
      <c r="BM53" s="384"/>
      <c r="BN53" s="384"/>
      <c r="BO53" s="384"/>
      <c r="BP53" s="384"/>
      <c r="BQ53" s="384"/>
      <c r="BR53" s="384"/>
      <c r="BS53" s="384"/>
      <c r="BT53" s="384"/>
      <c r="BU53" s="384"/>
      <c r="BV53" s="384"/>
      <c r="BW53" s="384"/>
      <c r="BX53" s="384"/>
      <c r="BY53" s="384"/>
      <c r="BZ53" s="384"/>
      <c r="CA53" s="384"/>
      <c r="CB53" s="384"/>
      <c r="CC53" s="384"/>
      <c r="CD53" s="384"/>
      <c r="CE53" s="384"/>
    </row>
    <row r="54" spans="2:92" ht="13.25" customHeight="1" x14ac:dyDescent="0.35">
      <c r="B54" s="453"/>
      <c r="C54" s="453"/>
      <c r="D54" s="451"/>
      <c r="E54" s="451"/>
      <c r="F54" s="451"/>
      <c r="G54" s="451"/>
      <c r="H54" s="451"/>
      <c r="I54" s="451"/>
      <c r="J54" s="451"/>
      <c r="K54" s="451"/>
      <c r="L54" s="451"/>
      <c r="M54" s="451"/>
      <c r="N54" s="451"/>
      <c r="O54" s="451"/>
      <c r="P54" s="451"/>
      <c r="AA54" s="451"/>
      <c r="AD54" s="451"/>
      <c r="AE54" s="451"/>
      <c r="AF54" s="451"/>
      <c r="AG54" s="451"/>
      <c r="AH54" s="451"/>
      <c r="AI54" s="451"/>
      <c r="AJ54" s="451"/>
      <c r="BL54" s="384"/>
      <c r="BM54" s="384"/>
      <c r="BN54" s="384"/>
      <c r="BO54" s="384"/>
      <c r="BP54" s="384"/>
      <c r="BQ54" s="384"/>
      <c r="BR54" s="384"/>
      <c r="BS54" s="384"/>
      <c r="BT54" s="384"/>
      <c r="BU54" s="384"/>
      <c r="BV54" s="384"/>
      <c r="BW54" s="384"/>
      <c r="BX54" s="384"/>
      <c r="BY54" s="384"/>
      <c r="BZ54" s="384"/>
      <c r="CA54" s="384"/>
      <c r="CB54" s="384"/>
      <c r="CC54" s="384"/>
      <c r="CD54" s="384"/>
      <c r="CE54" s="384"/>
    </row>
    <row r="55" spans="2:92" ht="13.25" customHeight="1" x14ac:dyDescent="0.35">
      <c r="B55" s="454" t="s">
        <v>170</v>
      </c>
      <c r="C55" s="454"/>
      <c r="M55" s="451"/>
      <c r="N55" s="451"/>
      <c r="O55" s="451"/>
      <c r="P55" s="451"/>
      <c r="AA55" s="451"/>
      <c r="AD55" s="451"/>
      <c r="AE55" s="451"/>
      <c r="AF55" s="451"/>
      <c r="AG55" s="451"/>
      <c r="AH55" s="451"/>
      <c r="AI55" s="451"/>
      <c r="AJ55" s="451"/>
      <c r="BL55" s="384"/>
      <c r="BM55" s="384"/>
      <c r="BN55" s="384"/>
      <c r="BO55" s="384"/>
      <c r="BP55" s="384"/>
      <c r="BQ55" s="384"/>
      <c r="BR55" s="384"/>
      <c r="BS55" s="384"/>
      <c r="BT55" s="384"/>
      <c r="BU55" s="384"/>
      <c r="BV55" s="384"/>
      <c r="BW55" s="384"/>
      <c r="BX55" s="384"/>
      <c r="BY55" s="384"/>
      <c r="BZ55" s="384"/>
      <c r="CA55" s="384"/>
      <c r="CB55" s="384"/>
      <c r="CC55" s="384"/>
      <c r="CD55" s="384"/>
      <c r="CE55" s="384"/>
      <c r="CF55" s="384"/>
      <c r="CH55" s="384"/>
      <c r="CJ55" s="384"/>
      <c r="CL55" s="384"/>
      <c r="CN55" s="384"/>
    </row>
    <row r="56" spans="2:92" ht="13.5" customHeight="1" x14ac:dyDescent="0.35">
      <c r="B56" s="454"/>
      <c r="C56" s="454"/>
      <c r="D56" s="455"/>
      <c r="E56" s="455"/>
      <c r="F56" s="385"/>
      <c r="G56" s="385"/>
      <c r="BL56" s="384"/>
      <c r="BM56" s="384"/>
      <c r="BN56" s="384"/>
      <c r="BO56" s="384"/>
      <c r="BP56" s="384"/>
      <c r="BQ56" s="384"/>
      <c r="BR56" s="384"/>
      <c r="BS56" s="384"/>
      <c r="BT56" s="384"/>
      <c r="BU56" s="384"/>
      <c r="BV56" s="384"/>
      <c r="BW56" s="384"/>
      <c r="BX56" s="384"/>
      <c r="BY56" s="384"/>
      <c r="BZ56" s="384"/>
      <c r="CA56" s="384"/>
      <c r="CB56" s="384"/>
      <c r="CC56" s="384"/>
      <c r="CD56" s="384"/>
      <c r="CE56" s="384"/>
      <c r="CF56" s="384"/>
      <c r="CH56" s="384"/>
      <c r="CJ56" s="384"/>
      <c r="CL56" s="384"/>
      <c r="CN56" s="384"/>
    </row>
    <row r="57" spans="2:92" ht="23" customHeight="1" x14ac:dyDescent="0.35">
      <c r="B57" s="456" t="s">
        <v>175</v>
      </c>
      <c r="C57" s="457"/>
      <c r="D57" s="457"/>
      <c r="E57" s="457"/>
      <c r="F57" s="457"/>
      <c r="G57" s="457"/>
      <c r="H57" s="457"/>
      <c r="I57" s="457"/>
      <c r="J57" s="457"/>
      <c r="K57" s="458"/>
      <c r="BG57" s="385"/>
      <c r="BH57" s="385"/>
      <c r="BI57" s="385"/>
      <c r="BJ57" s="385"/>
      <c r="BK57" s="385"/>
      <c r="BO57" s="384"/>
      <c r="BP57" s="384"/>
      <c r="BQ57" s="384"/>
      <c r="BR57" s="384"/>
      <c r="BS57" s="384"/>
      <c r="BT57" s="384"/>
      <c r="CB57" s="384"/>
    </row>
    <row r="58" spans="2:92" ht="21" customHeight="1" x14ac:dyDescent="0.35">
      <c r="B58" s="459" t="s">
        <v>7</v>
      </c>
      <c r="C58" s="460"/>
      <c r="D58" s="461"/>
      <c r="E58" s="462" t="s">
        <v>8</v>
      </c>
      <c r="F58" s="463"/>
      <c r="G58" s="463"/>
      <c r="H58" s="464"/>
      <c r="I58" s="462" t="s">
        <v>9</v>
      </c>
      <c r="J58" s="463"/>
      <c r="K58" s="464"/>
    </row>
    <row r="59" spans="2:92" ht="22.25" customHeight="1" x14ac:dyDescent="0.35">
      <c r="B59" s="465"/>
      <c r="C59" s="466"/>
      <c r="D59" s="467"/>
      <c r="E59" s="468"/>
      <c r="F59" s="469"/>
      <c r="G59" s="469"/>
      <c r="H59" s="470"/>
      <c r="I59" s="471"/>
      <c r="J59" s="469"/>
      <c r="K59" s="470"/>
      <c r="BK59" s="385"/>
      <c r="CB59" s="384"/>
    </row>
    <row r="60" spans="2:92" x14ac:dyDescent="0.35">
      <c r="B60" s="385"/>
      <c r="C60" s="385"/>
      <c r="D60" s="385"/>
      <c r="E60" s="385"/>
      <c r="F60" s="385"/>
      <c r="G60" s="385"/>
      <c r="AK60" s="403"/>
      <c r="BK60" s="385"/>
      <c r="CB60" s="384"/>
    </row>
    <row r="61" spans="2:92" ht="19.25" customHeight="1" x14ac:dyDescent="0.35">
      <c r="B61" s="472" t="s">
        <v>179</v>
      </c>
      <c r="C61" s="473"/>
      <c r="D61" s="474"/>
      <c r="E61" s="474"/>
      <c r="F61" s="474"/>
      <c r="G61" s="474"/>
      <c r="H61" s="474"/>
      <c r="BK61" s="385"/>
      <c r="CB61" s="384"/>
    </row>
    <row r="62" spans="2:92" ht="16.5" thickBot="1" x14ac:dyDescent="0.4">
      <c r="B62" s="475" t="s">
        <v>181</v>
      </c>
      <c r="C62" s="475"/>
      <c r="D62" s="476" t="str">
        <f>_xlfn.IFNA(AX34,"")</f>
        <v/>
      </c>
      <c r="E62" s="476"/>
      <c r="F62" s="474"/>
      <c r="G62" s="477"/>
      <c r="H62" s="477"/>
      <c r="BK62" s="385"/>
      <c r="CB62" s="384"/>
    </row>
    <row r="63" spans="2:92" ht="16" x14ac:dyDescent="0.35">
      <c r="B63" s="478"/>
      <c r="C63" s="479"/>
      <c r="D63" s="480" t="s">
        <v>183</v>
      </c>
      <c r="E63" s="481"/>
      <c r="F63" s="482" t="s">
        <v>184</v>
      </c>
      <c r="G63" s="483"/>
      <c r="H63" s="482" t="s">
        <v>185</v>
      </c>
      <c r="I63" s="483"/>
      <c r="J63" s="482" t="s">
        <v>186</v>
      </c>
      <c r="K63" s="484"/>
      <c r="BK63" s="385"/>
      <c r="CB63" s="384"/>
    </row>
    <row r="64" spans="2:92" ht="16" x14ac:dyDescent="0.35">
      <c r="B64" s="485" t="s">
        <v>188</v>
      </c>
      <c r="C64" s="486"/>
      <c r="D64" s="487"/>
      <c r="E64" s="488"/>
      <c r="F64" s="489" t="s">
        <v>189</v>
      </c>
      <c r="G64" s="490"/>
      <c r="H64" s="489" t="s">
        <v>189</v>
      </c>
      <c r="I64" s="490"/>
      <c r="J64" s="489" t="s">
        <v>189</v>
      </c>
      <c r="K64" s="491"/>
      <c r="BK64" s="385"/>
      <c r="CB64" s="384"/>
    </row>
    <row r="65" spans="2:80" ht="16" x14ac:dyDescent="0.35">
      <c r="B65" s="492" t="str">
        <f>BE4</f>
        <v>≥80</v>
      </c>
      <c r="C65" s="493"/>
      <c r="D65" s="494" t="e">
        <f>IF(AX41=0,NA(),AX41)</f>
        <v>#N/A</v>
      </c>
      <c r="E65" s="494"/>
      <c r="F65" s="494" t="e">
        <f>IF(AX38=0,NA(),AX38)</f>
        <v>#N/A</v>
      </c>
      <c r="G65" s="494"/>
      <c r="H65" s="494" t="e">
        <f>IF(AX39=0,NA(),AX39)</f>
        <v>#N/A</v>
      </c>
      <c r="I65" s="494"/>
      <c r="J65" s="494" t="e">
        <f>IF(AX40=0,NA(),AX40)</f>
        <v>#N/A</v>
      </c>
      <c r="K65" s="494"/>
      <c r="BK65" s="385"/>
      <c r="CB65" s="384"/>
    </row>
    <row r="66" spans="2:80" ht="16" x14ac:dyDescent="0.35">
      <c r="B66" s="495" t="str">
        <f>BE5</f>
        <v>60-79</v>
      </c>
      <c r="C66" s="496"/>
      <c r="D66" s="494" t="e">
        <f>IF(AY41=0,NA(),AY41)</f>
        <v>#N/A</v>
      </c>
      <c r="E66" s="494"/>
      <c r="F66" s="494" t="e">
        <f>IF(AY38=0,NA(),AY38)</f>
        <v>#N/A</v>
      </c>
      <c r="G66" s="494"/>
      <c r="H66" s="494" t="e">
        <f>IF(AY39=0,NA(),AY39)</f>
        <v>#N/A</v>
      </c>
      <c r="I66" s="494"/>
      <c r="J66" s="494" t="e">
        <f>IF(AY40=0,NA(),AY40)</f>
        <v>#N/A</v>
      </c>
      <c r="K66" s="494"/>
      <c r="AQ66" s="385"/>
      <c r="BK66" s="385"/>
      <c r="CB66" s="384"/>
    </row>
    <row r="67" spans="2:80" ht="16" x14ac:dyDescent="0.35">
      <c r="B67" s="497" t="str">
        <f>BE6</f>
        <v>&lt;60</v>
      </c>
      <c r="C67" s="498"/>
      <c r="D67" s="494" t="e">
        <f>IF(AZ41=0,NA(),AZ41)</f>
        <v>#N/A</v>
      </c>
      <c r="E67" s="494"/>
      <c r="F67" s="494" t="e">
        <f>IF(AZ38=0,NA(),AZ38)</f>
        <v>#N/A</v>
      </c>
      <c r="G67" s="494"/>
      <c r="H67" s="494" t="e">
        <f>IF(AZ39=0,NA(),AZ39)</f>
        <v>#N/A</v>
      </c>
      <c r="I67" s="494"/>
      <c r="J67" s="494" t="e">
        <f>IF(AZ40=0,NA(),AZ40)</f>
        <v>#N/A</v>
      </c>
      <c r="K67" s="494"/>
      <c r="AQ67" s="385"/>
      <c r="BK67" s="385"/>
      <c r="CB67" s="384"/>
    </row>
    <row r="68" spans="2:80" s="385" customFormat="1" ht="16.5" thickBot="1" x14ac:dyDescent="0.4">
      <c r="B68" s="499" t="s">
        <v>192</v>
      </c>
      <c r="C68" s="500"/>
      <c r="D68" s="501" t="str">
        <f>IFERROR(BA41,"n/a")</f>
        <v>n/a</v>
      </c>
      <c r="E68" s="502"/>
      <c r="F68" s="501" t="str">
        <f>IFERROR(BA38,"n/a")</f>
        <v>n/a</v>
      </c>
      <c r="G68" s="502"/>
      <c r="H68" s="501" t="str">
        <f>IFERROR(BA39,"n/a")</f>
        <v>n/a</v>
      </c>
      <c r="I68" s="502"/>
      <c r="J68" s="501" t="str">
        <f>IFERROR(BA40,"n/a")</f>
        <v>n/a</v>
      </c>
    </row>
    <row r="69" spans="2:80" ht="13.25" x14ac:dyDescent="0.35"/>
    <row r="70" spans="2:80" ht="13.25" x14ac:dyDescent="0.25"/>
    <row r="71" spans="2:80" ht="13.25" x14ac:dyDescent="0.25"/>
    <row r="72" spans="2:80" ht="13.25" x14ac:dyDescent="0.25"/>
    <row r="73" spans="2:80" ht="13.25" x14ac:dyDescent="0.25"/>
    <row r="74" spans="2:80" ht="13.25" x14ac:dyDescent="0.25"/>
    <row r="75" spans="2:80" ht="13.25" x14ac:dyDescent="0.25"/>
    <row r="76" spans="2:80" ht="13.25" x14ac:dyDescent="0.25"/>
    <row r="77" spans="2:80" ht="13.25" x14ac:dyDescent="0.25"/>
    <row r="78" spans="2:80" ht="13.25" x14ac:dyDescent="0.25"/>
    <row r="79" spans="2:80" ht="13.25" x14ac:dyDescent="0.25"/>
    <row r="80" spans="2:80" ht="13.25" x14ac:dyDescent="0.25"/>
    <row r="84" spans="2:11" ht="13.25" x14ac:dyDescent="0.25"/>
    <row r="85" spans="2:11" ht="13.25" x14ac:dyDescent="0.25"/>
    <row r="86" spans="2:11" ht="13.25" x14ac:dyDescent="0.25"/>
    <row r="87" spans="2:11" ht="13.25" x14ac:dyDescent="0.25"/>
    <row r="88" spans="2:11" ht="13.25" x14ac:dyDescent="0.25"/>
    <row r="89" spans="2:11" ht="13.25" x14ac:dyDescent="0.25"/>
    <row r="90" spans="2:11" ht="13.25" x14ac:dyDescent="0.25"/>
    <row r="91" spans="2:11" ht="13.25" x14ac:dyDescent="0.25"/>
    <row r="92" spans="2:11" ht="13.25" x14ac:dyDescent="0.25"/>
    <row r="93" spans="2:11" s="385" customFormat="1" ht="19" thickBot="1" x14ac:dyDescent="0.4">
      <c r="B93" s="472" t="s">
        <v>193</v>
      </c>
      <c r="C93" s="473"/>
      <c r="D93" s="474"/>
      <c r="E93" s="474"/>
      <c r="F93" s="474"/>
      <c r="G93" s="474"/>
      <c r="H93" s="474"/>
      <c r="I93" s="474"/>
      <c r="J93" s="474"/>
    </row>
    <row r="94" spans="2:11" s="385" customFormat="1" ht="16" x14ac:dyDescent="0.35">
      <c r="B94" s="503"/>
      <c r="C94" s="504"/>
      <c r="D94" s="504"/>
      <c r="E94" s="505" t="s">
        <v>194</v>
      </c>
      <c r="F94" s="504"/>
      <c r="G94" s="506" t="s">
        <v>192</v>
      </c>
      <c r="H94" s="506"/>
      <c r="I94" s="506"/>
      <c r="J94" s="506"/>
      <c r="K94" s="507"/>
    </row>
    <row r="95" spans="2:11" s="385" customFormat="1" ht="16" x14ac:dyDescent="0.35">
      <c r="B95" s="508"/>
      <c r="C95" s="509"/>
      <c r="D95" s="510"/>
      <c r="E95" s="511"/>
      <c r="F95" s="511" t="s">
        <v>71</v>
      </c>
      <c r="G95" s="511" t="s">
        <v>72</v>
      </c>
      <c r="H95" s="511" t="s">
        <v>73</v>
      </c>
      <c r="I95" s="511" t="s">
        <v>74</v>
      </c>
      <c r="J95" s="511" t="s">
        <v>75</v>
      </c>
      <c r="K95" s="512" t="s">
        <v>76</v>
      </c>
    </row>
    <row r="96" spans="2:11" s="385" customFormat="1" ht="17.399999999999999" customHeight="1" x14ac:dyDescent="0.35">
      <c r="B96" s="513" t="s">
        <v>195</v>
      </c>
      <c r="C96" s="514"/>
      <c r="D96" s="515"/>
      <c r="E96" s="516" t="s">
        <v>196</v>
      </c>
      <c r="F96" s="516" t="str">
        <f>_xlfn.IFNA(S108,"")</f>
        <v/>
      </c>
      <c r="G96" s="516" t="str">
        <f>_xlfn.IFNA(S109,"")</f>
        <v/>
      </c>
      <c r="H96" s="516" t="str">
        <f>_xlfn.IFNA(S110,"")</f>
        <v/>
      </c>
      <c r="I96" s="516" t="str">
        <f>_xlfn.IFNA(S111,"")</f>
        <v/>
      </c>
      <c r="J96" s="516" t="str">
        <f>_xlfn.IFNA(S112,"")</f>
        <v/>
      </c>
      <c r="K96" s="516" t="str">
        <f>_xlfn.IFNA(S113,"")</f>
        <v/>
      </c>
    </row>
    <row r="97" spans="2:23" s="385" customFormat="1" ht="17.399999999999999" customHeight="1" x14ac:dyDescent="0.35">
      <c r="B97" s="517"/>
      <c r="C97" s="518"/>
      <c r="D97" s="519"/>
      <c r="E97" s="520" t="s">
        <v>65</v>
      </c>
      <c r="F97" s="520"/>
      <c r="G97" s="521" t="str">
        <f>_xlfn.IFNA(R109,"")</f>
        <v/>
      </c>
      <c r="H97" s="521" t="str">
        <f>_xlfn.IFNA(R110,"")</f>
        <v/>
      </c>
      <c r="I97" s="521" t="str">
        <f>_xlfn.IFNA(R111,"")</f>
        <v/>
      </c>
      <c r="J97" s="521" t="str">
        <f>_xlfn.IFNA(R112,"")</f>
        <v/>
      </c>
      <c r="K97" s="521" t="str">
        <f>_xlfn.IFNA(R113,"")</f>
        <v/>
      </c>
    </row>
    <row r="98" spans="2:23" s="385" customFormat="1" ht="17.399999999999999" customHeight="1" x14ac:dyDescent="0.35">
      <c r="B98" s="513" t="s">
        <v>197</v>
      </c>
      <c r="C98" s="514"/>
      <c r="D98" s="515"/>
      <c r="E98" s="522" t="s">
        <v>196</v>
      </c>
      <c r="F98" s="516" t="str">
        <f>_xlfn.IFNA(U108,"")</f>
        <v/>
      </c>
      <c r="G98" s="516" t="str">
        <f>_xlfn.IFNA(U109,"")</f>
        <v/>
      </c>
      <c r="H98" s="516" t="str">
        <f>_xlfn.IFNA(U110,"")</f>
        <v/>
      </c>
      <c r="I98" s="516" t="str">
        <f>_xlfn.IFNA(U111,"")</f>
        <v/>
      </c>
      <c r="J98" s="516" t="str">
        <f>_xlfn.IFNA(U112,"")</f>
        <v/>
      </c>
      <c r="K98" s="516" t="str">
        <f>_xlfn.IFNA(U113,"")</f>
        <v/>
      </c>
    </row>
    <row r="99" spans="2:23" s="385" customFormat="1" ht="17.399999999999999" customHeight="1" x14ac:dyDescent="0.35">
      <c r="B99" s="517"/>
      <c r="C99" s="518"/>
      <c r="D99" s="519"/>
      <c r="E99" s="520" t="s">
        <v>65</v>
      </c>
      <c r="F99" s="520"/>
      <c r="G99" s="521" t="str">
        <f>_xlfn.IFNA(T109,"")</f>
        <v/>
      </c>
      <c r="H99" s="521" t="str">
        <f>_xlfn.IFNA(T110,"")</f>
        <v/>
      </c>
      <c r="I99" s="521" t="str">
        <f>_xlfn.IFNA(T111,"")</f>
        <v/>
      </c>
      <c r="J99" s="521" t="str">
        <f>_xlfn.IFNA(T112,"")</f>
        <v/>
      </c>
      <c r="K99" s="521" t="str">
        <f>_xlfn.IFNA(T113,"")</f>
        <v/>
      </c>
    </row>
    <row r="100" spans="2:23" ht="17.399999999999999" customHeight="1" x14ac:dyDescent="0.35">
      <c r="B100" s="513" t="s">
        <v>198</v>
      </c>
      <c r="C100" s="514"/>
      <c r="D100" s="515"/>
      <c r="E100" s="522" t="s">
        <v>196</v>
      </c>
      <c r="F100" s="516" t="str">
        <f>_xlfn.IFNA(W108,"")</f>
        <v/>
      </c>
      <c r="G100" s="516" t="str">
        <f>_xlfn.IFNA(W109,"")</f>
        <v/>
      </c>
      <c r="H100" s="516" t="str">
        <f>_xlfn.IFNA(W110,"")</f>
        <v/>
      </c>
      <c r="I100" s="516" t="str">
        <f>_xlfn.IFNA(W111,"")</f>
        <v/>
      </c>
      <c r="J100" s="516" t="str">
        <f>_xlfn.IFNA(W112,"")</f>
        <v/>
      </c>
      <c r="K100" s="516" t="str">
        <f>_xlfn.IFNA(W113,"")</f>
        <v/>
      </c>
    </row>
    <row r="101" spans="2:23" ht="17.399999999999999" customHeight="1" x14ac:dyDescent="0.35">
      <c r="B101" s="517"/>
      <c r="C101" s="514"/>
      <c r="D101" s="523"/>
      <c r="E101" s="520" t="s">
        <v>65</v>
      </c>
      <c r="F101" s="520"/>
      <c r="G101" s="521" t="str">
        <f>_xlfn.IFNA(V109,"")</f>
        <v/>
      </c>
      <c r="H101" s="521" t="str">
        <f>_xlfn.IFNA(V110,"")</f>
        <v/>
      </c>
      <c r="I101" s="521" t="str">
        <f>_xlfn.IFNA(V111,"")</f>
        <v/>
      </c>
      <c r="J101" s="521" t="str">
        <f>_xlfn.IFNA(V112,"")</f>
        <v/>
      </c>
      <c r="K101" s="521" t="str">
        <f>_xlfn.IFNA(V113,"")</f>
        <v/>
      </c>
    </row>
    <row r="102" spans="2:23" ht="17.399999999999999" customHeight="1" x14ac:dyDescent="0.35">
      <c r="B102" s="524" t="s">
        <v>199</v>
      </c>
      <c r="C102" s="525"/>
      <c r="D102" s="526"/>
      <c r="E102" s="527" t="s">
        <v>196</v>
      </c>
      <c r="F102" s="516" t="str">
        <f>_xlfn.IFNA(Q108,"")</f>
        <v/>
      </c>
      <c r="G102" s="516" t="str">
        <f>_xlfn.IFNA(Q109,"")</f>
        <v/>
      </c>
      <c r="H102" s="516" t="str">
        <f>_xlfn.IFNA(Q110,"")</f>
        <v/>
      </c>
      <c r="I102" s="516" t="str">
        <f>_xlfn.IFNA(Q111,"")</f>
        <v/>
      </c>
      <c r="J102" s="516" t="str">
        <f>_xlfn.IFNA(Q112,"")</f>
        <v/>
      </c>
      <c r="K102" s="516" t="str">
        <f>_xlfn.IFNA(Q113,"")</f>
        <v/>
      </c>
    </row>
    <row r="103" spans="2:23" ht="17.399999999999999" customHeight="1" x14ac:dyDescent="0.35">
      <c r="B103" s="528"/>
      <c r="C103" s="529"/>
      <c r="D103" s="525"/>
      <c r="E103" s="530" t="s">
        <v>65</v>
      </c>
      <c r="F103" s="520"/>
      <c r="G103" s="531" t="str">
        <f>_xlfn.IFNA(P109,"")</f>
        <v/>
      </c>
      <c r="H103" s="531" t="str">
        <f>_xlfn.IFNA(P110,"")</f>
        <v/>
      </c>
      <c r="I103" s="531" t="str">
        <f>_xlfn.IFNA(P111,"")</f>
        <v/>
      </c>
      <c r="J103" s="531" t="str">
        <f>_xlfn.IFNA(P112,"")</f>
        <v/>
      </c>
      <c r="K103" s="531" t="str">
        <f>_xlfn.IFNA(P113,"")</f>
        <v/>
      </c>
    </row>
    <row r="104" spans="2:23" ht="13.25" x14ac:dyDescent="0.25"/>
    <row r="105" spans="2:23" ht="13.25" x14ac:dyDescent="0.25"/>
    <row r="106" spans="2:23" x14ac:dyDescent="0.35">
      <c r="O106" s="532" t="s">
        <v>200</v>
      </c>
      <c r="P106" s="389"/>
      <c r="Q106" s="389"/>
      <c r="R106" s="389"/>
      <c r="S106" s="389"/>
      <c r="T106" s="389"/>
      <c r="U106" s="390"/>
      <c r="V106" s="389"/>
      <c r="W106" s="389"/>
    </row>
    <row r="107" spans="2:23" x14ac:dyDescent="0.35">
      <c r="O107" s="533" t="s">
        <v>68</v>
      </c>
      <c r="P107" s="533" t="s">
        <v>201</v>
      </c>
      <c r="Q107" s="533" t="s">
        <v>202</v>
      </c>
      <c r="R107" s="533" t="s">
        <v>203</v>
      </c>
      <c r="S107" s="533" t="s">
        <v>204</v>
      </c>
      <c r="T107" s="533" t="s">
        <v>205</v>
      </c>
      <c r="U107" s="534" t="s">
        <v>206</v>
      </c>
      <c r="V107" s="533" t="s">
        <v>207</v>
      </c>
      <c r="W107" s="533" t="s">
        <v>208</v>
      </c>
    </row>
    <row r="108" spans="2:23" x14ac:dyDescent="0.35">
      <c r="O108" s="533" t="s">
        <v>71</v>
      </c>
      <c r="P108" s="535"/>
      <c r="Q108" s="536" t="e">
        <f>IF(BJ37="",NA(),BJ37)</f>
        <v>#N/A</v>
      </c>
      <c r="R108" s="537"/>
      <c r="S108" s="536" t="e">
        <f>IF(BJ38="",NA(),BJ38)</f>
        <v>#N/A</v>
      </c>
      <c r="T108" s="537"/>
      <c r="U108" s="536" t="e">
        <f>IF(BJ39="",NA(),BJ39)</f>
        <v>#N/A</v>
      </c>
      <c r="V108" s="537"/>
      <c r="W108" s="536" t="e">
        <f>IF(BJ40="",NA(),BJ40)</f>
        <v>#N/A</v>
      </c>
    </row>
    <row r="109" spans="2:23" x14ac:dyDescent="0.35">
      <c r="O109" s="533" t="s">
        <v>72</v>
      </c>
      <c r="P109" s="538" t="e">
        <f>IF(BV37="",NA(),BV37)</f>
        <v>#N/A</v>
      </c>
      <c r="Q109" s="536" t="e">
        <f>IF(BK37="",NA(),BK37)</f>
        <v>#N/A</v>
      </c>
      <c r="R109" s="538" t="e">
        <f>IF(BV38="",NA(),BV38)</f>
        <v>#N/A</v>
      </c>
      <c r="S109" s="536" t="e">
        <f>IF(BK38="",NA(),BK38)</f>
        <v>#N/A</v>
      </c>
      <c r="T109" s="538" t="e">
        <f>IF(BV39="",NA(),BV39)</f>
        <v>#N/A</v>
      </c>
      <c r="U109" s="536" t="e">
        <f>IF(BK39="",NA(),BK39)</f>
        <v>#N/A</v>
      </c>
      <c r="V109" s="538" t="e">
        <f>IF(BV40="",NA(),BV40)</f>
        <v>#N/A</v>
      </c>
      <c r="W109" s="536" t="e">
        <f>IF(BK40="",NA(),BK40)</f>
        <v>#N/A</v>
      </c>
    </row>
    <row r="110" spans="2:23" x14ac:dyDescent="0.35">
      <c r="O110" s="533" t="s">
        <v>73</v>
      </c>
      <c r="P110" s="538" t="e">
        <f>IF(BW37="",NA(),BW37)</f>
        <v>#N/A</v>
      </c>
      <c r="Q110" s="536" t="e">
        <f>IF(BL37="",NA(),BL37)</f>
        <v>#N/A</v>
      </c>
      <c r="R110" s="538" t="e">
        <f>IF(BW38="",NA(),BW38)</f>
        <v>#N/A</v>
      </c>
      <c r="S110" s="536" t="e">
        <f>IF(BL38="",NA(),BL38)</f>
        <v>#N/A</v>
      </c>
      <c r="T110" s="538" t="e">
        <f>IF(BW39="",NA(),BW39)</f>
        <v>#N/A</v>
      </c>
      <c r="U110" s="536" t="e">
        <f>IF(BL39="",NA(),BL39)</f>
        <v>#N/A</v>
      </c>
      <c r="V110" s="538" t="e">
        <f>IF(BW40="",NA(),BW40)</f>
        <v>#N/A</v>
      </c>
      <c r="W110" s="536" t="e">
        <f>IF(BL40="",NA(),BL40)</f>
        <v>#N/A</v>
      </c>
    </row>
    <row r="111" spans="2:23" x14ac:dyDescent="0.35">
      <c r="O111" s="533" t="s">
        <v>74</v>
      </c>
      <c r="P111" s="538" t="e">
        <f>IF(BX37="",NA(),BX37)</f>
        <v>#N/A</v>
      </c>
      <c r="Q111" s="536" t="e">
        <f>IF(BM37="",NA(),BM37)</f>
        <v>#N/A</v>
      </c>
      <c r="R111" s="539" t="e">
        <f>IF(BX38="",NA(),BX38)</f>
        <v>#N/A</v>
      </c>
      <c r="S111" s="536" t="e">
        <f>IF(BM38="",NA(),BM38)</f>
        <v>#N/A</v>
      </c>
      <c r="T111" s="539" t="e">
        <f>IF(BX39="",NA(),BX39)</f>
        <v>#N/A</v>
      </c>
      <c r="U111" s="536" t="e">
        <f>IF(BM39="",NA(),BM39)</f>
        <v>#N/A</v>
      </c>
      <c r="V111" s="539" t="e">
        <f>IF(BX40="",NA(),BX40)</f>
        <v>#N/A</v>
      </c>
      <c r="W111" s="536" t="e">
        <f>IF(BM40="",NA(),BM40)</f>
        <v>#N/A</v>
      </c>
    </row>
    <row r="112" spans="2:23" x14ac:dyDescent="0.35">
      <c r="O112" s="533" t="s">
        <v>75</v>
      </c>
      <c r="P112" s="538" t="e">
        <f>IF(BY37="",NA(),BY37)</f>
        <v>#N/A</v>
      </c>
      <c r="Q112" s="536" t="e">
        <f>IF(BN37="",NA(),BN37)</f>
        <v>#N/A</v>
      </c>
      <c r="R112" s="539" t="e">
        <f>IF(BY38="",NA(),BY38)</f>
        <v>#N/A</v>
      </c>
      <c r="S112" s="536" t="e">
        <f>IF(BN38="",NA(),BN38)</f>
        <v>#N/A</v>
      </c>
      <c r="T112" s="539" t="e">
        <f>IF(BY39="",NA(),BY39)</f>
        <v>#N/A</v>
      </c>
      <c r="U112" s="536" t="e">
        <f>IF(BN39="",NA(),BN39)</f>
        <v>#N/A</v>
      </c>
      <c r="V112" s="539" t="e">
        <f>IF(BY40="",NA(),BY40)</f>
        <v>#N/A</v>
      </c>
      <c r="W112" s="536" t="e">
        <f>IF(BN40="",NA(),BN40)</f>
        <v>#N/A</v>
      </c>
    </row>
    <row r="113" spans="2:23" x14ac:dyDescent="0.35">
      <c r="O113" s="533" t="s">
        <v>76</v>
      </c>
      <c r="P113" s="538" t="e">
        <f>IF(BZ37="",NA(),BZ37)</f>
        <v>#N/A</v>
      </c>
      <c r="Q113" s="536" t="e">
        <f>IF(BO37="",NA(),BO37)</f>
        <v>#N/A</v>
      </c>
      <c r="R113" s="539" t="e">
        <f>IF(BZ38="",NA(),BZ38)</f>
        <v>#N/A</v>
      </c>
      <c r="S113" s="536" t="e">
        <f>IF(BO38="",NA(),BO38)</f>
        <v>#N/A</v>
      </c>
      <c r="T113" s="539" t="e">
        <f>IF(BZ39="",NA(),BZ39)</f>
        <v>#N/A</v>
      </c>
      <c r="U113" s="536" t="e">
        <f>IF(BO39="",NA(),BO39)</f>
        <v>#N/A</v>
      </c>
      <c r="V113" s="539" t="e">
        <f>IF(BZ40="",NA(),BZ40)</f>
        <v>#N/A</v>
      </c>
      <c r="W113" s="536" t="e">
        <f>IF(BO40="",NA(),BO40)</f>
        <v>#N/A</v>
      </c>
    </row>
    <row r="114" spans="2:23" x14ac:dyDescent="0.35">
      <c r="O114" s="533" t="s">
        <v>77</v>
      </c>
      <c r="P114" s="538" t="e">
        <f>IF(CA37="",NA(),CA37)</f>
        <v>#N/A</v>
      </c>
      <c r="Q114" s="536" t="e">
        <f>IF(BP37="",NA(),BP37)</f>
        <v>#N/A</v>
      </c>
      <c r="R114" s="539" t="e">
        <f>IF(CA38="",NA(),CA38)</f>
        <v>#N/A</v>
      </c>
      <c r="S114" s="536" t="e">
        <f>IF(BP38="",NA(),BP38)</f>
        <v>#N/A</v>
      </c>
      <c r="T114" s="539" t="e">
        <f>IF(CA39="",NA(),CA39)</f>
        <v>#N/A</v>
      </c>
      <c r="U114" s="536" t="e">
        <f>IF(BP39="",NA(),BP39)</f>
        <v>#N/A</v>
      </c>
      <c r="V114" s="539" t="e">
        <f>IF(CA40="",NA(),CA40)</f>
        <v>#N/A</v>
      </c>
      <c r="W114" s="536" t="e">
        <f>IF(BP40="",NA(),BP40)</f>
        <v>#N/A</v>
      </c>
    </row>
    <row r="115" spans="2:23" x14ac:dyDescent="0.35">
      <c r="O115" s="533" t="s">
        <v>78</v>
      </c>
      <c r="P115" s="538" t="e">
        <f>IF(CB37="",NA(),CB37)</f>
        <v>#N/A</v>
      </c>
      <c r="Q115" s="536" t="e">
        <f>IF(BQ37="",NA(),BQ37)</f>
        <v>#N/A</v>
      </c>
      <c r="R115" s="539" t="e">
        <f>IF(CB38="",NA(),CB38)</f>
        <v>#N/A</v>
      </c>
      <c r="S115" s="536" t="e">
        <f>IF(BQ38="",NA(),BQ38)</f>
        <v>#N/A</v>
      </c>
      <c r="T115" s="539" t="e">
        <f>IF(CB39="",NA(),CB39)</f>
        <v>#N/A</v>
      </c>
      <c r="U115" s="536" t="e">
        <f>IF(BQ39="",NA(),BQ39)</f>
        <v>#N/A</v>
      </c>
      <c r="V115" s="539" t="e">
        <f>IF(CB40="",NA(),CB40)</f>
        <v>#N/A</v>
      </c>
      <c r="W115" s="536" t="e">
        <f>IF(BQ40="",NA(),BQ40)</f>
        <v>#N/A</v>
      </c>
    </row>
    <row r="116" spans="2:23" s="385" customFormat="1" x14ac:dyDescent="0.35">
      <c r="B116" s="384"/>
      <c r="C116" s="384"/>
      <c r="D116" s="384"/>
      <c r="E116" s="384"/>
      <c r="F116" s="384"/>
      <c r="G116" s="384"/>
      <c r="O116" s="533" t="s">
        <v>79</v>
      </c>
      <c r="P116" s="538" t="e">
        <f>IF(CC37="",NA(),CC37)</f>
        <v>#N/A</v>
      </c>
      <c r="Q116" s="536" t="e">
        <f>IF(BR37="",NA(),BR37)</f>
        <v>#N/A</v>
      </c>
      <c r="R116" s="539" t="e">
        <f>IF(CC38="",NA(),CC38)</f>
        <v>#N/A</v>
      </c>
      <c r="S116" s="536" t="e">
        <f>IF(BR38="",NA(),BR38)</f>
        <v>#N/A</v>
      </c>
      <c r="T116" s="539" t="e">
        <f>IF(CC39="",NA(),CC39)</f>
        <v>#N/A</v>
      </c>
      <c r="U116" s="536" t="e">
        <f>IF(BR39="",NA(),BR39)</f>
        <v>#N/A</v>
      </c>
      <c r="V116" s="539" t="e">
        <f>IF(CC40="",NA(),CC40)</f>
        <v>#N/A</v>
      </c>
      <c r="W116" s="536" t="e">
        <f>IF(BR40="",NA(),BR40)</f>
        <v>#N/A</v>
      </c>
    </row>
    <row r="117" spans="2:23" s="385" customFormat="1" x14ac:dyDescent="0.35">
      <c r="B117" s="384"/>
      <c r="C117" s="384"/>
      <c r="D117" s="384"/>
      <c r="E117" s="384"/>
      <c r="F117" s="384"/>
      <c r="G117" s="384"/>
      <c r="O117" s="533" t="s">
        <v>80</v>
      </c>
      <c r="P117" s="538" t="e">
        <f>IF(CD37="",NA(),CD37)</f>
        <v>#N/A</v>
      </c>
      <c r="Q117" s="536" t="e">
        <f>IF(BS37="",NA(),BS37)</f>
        <v>#N/A</v>
      </c>
      <c r="R117" s="539" t="e">
        <f>IF(CD38="",NA(),CD38)</f>
        <v>#N/A</v>
      </c>
      <c r="S117" s="536" t="e">
        <f>IF(BS38="",NA(),BS38)</f>
        <v>#N/A</v>
      </c>
      <c r="T117" s="539" t="e">
        <f>IF(CD39="",NA(),CD39)</f>
        <v>#N/A</v>
      </c>
      <c r="U117" s="536" t="e">
        <f>IF(BS39="",NA(),BS39)</f>
        <v>#N/A</v>
      </c>
      <c r="V117" s="539" t="e">
        <f>IF(CD40="",NA(),CD40)</f>
        <v>#N/A</v>
      </c>
      <c r="W117" s="536" t="e">
        <f>IF(BS40="",NA(),BS40)</f>
        <v>#N/A</v>
      </c>
    </row>
    <row r="118" spans="2:23" s="385" customFormat="1" x14ac:dyDescent="0.35">
      <c r="B118" s="384"/>
      <c r="C118" s="384"/>
      <c r="D118" s="384"/>
      <c r="E118" s="384"/>
      <c r="F118" s="384"/>
      <c r="G118" s="384"/>
      <c r="O118" s="533" t="s">
        <v>81</v>
      </c>
      <c r="P118" s="538" t="e">
        <f>IF(CE37="",NA(),BWK37)</f>
        <v>#N/A</v>
      </c>
      <c r="Q118" s="536" t="e">
        <f>IF(BT37="",NA(),BT37)</f>
        <v>#N/A</v>
      </c>
      <c r="R118" s="539" t="e">
        <f>IF(CE38="",NA(),CE38)</f>
        <v>#N/A</v>
      </c>
      <c r="S118" s="536" t="e">
        <f>IF(BT38="",NA(),BT38)</f>
        <v>#N/A</v>
      </c>
      <c r="T118" s="539" t="e">
        <f>IF(CE39="",NA(),CE39)</f>
        <v>#N/A</v>
      </c>
      <c r="U118" s="536" t="e">
        <f>IF(BT39="",NA(),BT39)</f>
        <v>#N/A</v>
      </c>
      <c r="V118" s="539" t="e">
        <f>IF(CE40="",NA(),CE40)</f>
        <v>#N/A</v>
      </c>
      <c r="W118" s="536" t="e">
        <f>IF(BT40="",NA(),BT40)</f>
        <v>#N/A</v>
      </c>
    </row>
    <row r="119" spans="2:23" ht="13.25" x14ac:dyDescent="0.25"/>
    <row r="120" spans="2:23" ht="13.25" x14ac:dyDescent="0.25"/>
    <row r="121" spans="2:23" s="385" customFormat="1" ht="15" customHeight="1" x14ac:dyDescent="0.35">
      <c r="B121" s="384"/>
      <c r="C121" s="384"/>
      <c r="D121" s="384"/>
      <c r="E121" s="384"/>
      <c r="F121" s="384"/>
      <c r="G121" s="384"/>
      <c r="Q121" s="384"/>
      <c r="R121" s="384"/>
      <c r="S121" s="384"/>
      <c r="T121" s="384"/>
      <c r="U121" s="384"/>
      <c r="V121" s="384"/>
      <c r="W121" s="384"/>
    </row>
    <row r="122" spans="2:23" s="385" customFormat="1" ht="15" customHeight="1" x14ac:dyDescent="0.35">
      <c r="B122" s="384"/>
      <c r="C122" s="384"/>
      <c r="D122" s="384"/>
      <c r="E122" s="384"/>
      <c r="F122" s="384"/>
      <c r="G122" s="384"/>
      <c r="Q122" s="384"/>
      <c r="R122" s="384"/>
      <c r="S122" s="384"/>
      <c r="T122" s="384"/>
      <c r="U122" s="384"/>
      <c r="V122" s="384"/>
      <c r="W122" s="384"/>
    </row>
    <row r="123" spans="2:23" s="385" customFormat="1" ht="15" customHeight="1" x14ac:dyDescent="0.35">
      <c r="B123" s="384"/>
      <c r="C123" s="384"/>
      <c r="D123" s="384"/>
      <c r="E123" s="384"/>
      <c r="F123" s="384"/>
      <c r="G123" s="384"/>
      <c r="Q123" s="384"/>
      <c r="R123" s="384"/>
      <c r="S123" s="384"/>
      <c r="T123" s="384"/>
      <c r="U123" s="384"/>
      <c r="V123" s="384"/>
      <c r="W123" s="384"/>
    </row>
    <row r="124" spans="2:23" s="385" customFormat="1" ht="15" customHeight="1" x14ac:dyDescent="0.35">
      <c r="B124" s="384"/>
      <c r="C124" s="384"/>
      <c r="D124" s="384"/>
      <c r="E124" s="384"/>
      <c r="F124" s="384"/>
      <c r="G124" s="384"/>
      <c r="Q124" s="384"/>
      <c r="R124" s="384"/>
      <c r="S124" s="384"/>
      <c r="T124" s="384"/>
      <c r="U124" s="384"/>
      <c r="V124" s="384"/>
      <c r="W124" s="384"/>
    </row>
    <row r="125" spans="2:23" s="385" customFormat="1" ht="15" customHeight="1" x14ac:dyDescent="0.35">
      <c r="B125" s="384"/>
      <c r="C125" s="384"/>
      <c r="D125" s="384"/>
      <c r="E125" s="384"/>
      <c r="F125" s="384"/>
      <c r="G125" s="384"/>
      <c r="Q125" s="384"/>
      <c r="R125" s="384"/>
      <c r="S125" s="384"/>
      <c r="T125" s="384"/>
      <c r="U125" s="384"/>
      <c r="V125" s="384"/>
      <c r="W125" s="384"/>
    </row>
    <row r="126" spans="2:23" s="385" customFormat="1" ht="15" customHeight="1" x14ac:dyDescent="0.35">
      <c r="B126" s="384"/>
      <c r="C126" s="384"/>
      <c r="D126" s="384"/>
      <c r="E126" s="384"/>
      <c r="F126" s="384"/>
      <c r="G126" s="384"/>
      <c r="Q126" s="384"/>
      <c r="R126" s="384"/>
      <c r="S126" s="384"/>
      <c r="T126" s="384"/>
      <c r="U126" s="384"/>
      <c r="V126" s="384"/>
      <c r="W126" s="384"/>
    </row>
    <row r="127" spans="2:23" s="385" customFormat="1" ht="15.65" customHeight="1" x14ac:dyDescent="0.35">
      <c r="B127" s="384"/>
      <c r="C127" s="384"/>
      <c r="D127" s="384"/>
      <c r="E127" s="384"/>
      <c r="F127" s="384"/>
      <c r="G127" s="384"/>
      <c r="Q127" s="384"/>
      <c r="R127" s="384"/>
      <c r="S127" s="384"/>
      <c r="T127" s="384"/>
      <c r="U127" s="384"/>
      <c r="V127" s="384"/>
      <c r="W127" s="384"/>
    </row>
    <row r="128" spans="2:23" s="385" customFormat="1" ht="15.65" customHeight="1" x14ac:dyDescent="0.35">
      <c r="B128" s="384"/>
      <c r="C128" s="384"/>
      <c r="D128" s="384"/>
      <c r="E128" s="384"/>
      <c r="F128" s="384"/>
      <c r="G128" s="384"/>
      <c r="Q128" s="384"/>
      <c r="R128" s="384"/>
      <c r="S128" s="384"/>
      <c r="T128" s="384"/>
      <c r="U128" s="384"/>
      <c r="V128" s="384"/>
      <c r="W128" s="384"/>
    </row>
    <row r="130" spans="2:23" s="385" customFormat="1" x14ac:dyDescent="0.35">
      <c r="B130" s="384"/>
      <c r="C130" s="384"/>
      <c r="D130" s="384"/>
      <c r="E130" s="384"/>
      <c r="F130" s="384"/>
      <c r="G130" s="384"/>
      <c r="Q130" s="384"/>
      <c r="R130" s="384"/>
      <c r="S130" s="384"/>
      <c r="T130" s="384"/>
      <c r="U130" s="384"/>
      <c r="V130" s="384"/>
      <c r="W130" s="384"/>
    </row>
    <row r="131" spans="2:23" s="385" customFormat="1" ht="19" thickBot="1" x14ac:dyDescent="0.5">
      <c r="B131" s="540" t="s">
        <v>209</v>
      </c>
      <c r="C131" s="540"/>
      <c r="D131" s="384"/>
      <c r="E131" s="384"/>
      <c r="Q131" s="384"/>
      <c r="R131" s="384"/>
      <c r="S131" s="384"/>
      <c r="T131" s="384"/>
      <c r="U131" s="384"/>
      <c r="V131" s="384"/>
      <c r="W131" s="384"/>
    </row>
    <row r="132" spans="2:23" s="385" customFormat="1" ht="62.75" customHeight="1" thickBot="1" x14ac:dyDescent="0.4">
      <c r="B132" s="541" t="s">
        <v>28</v>
      </c>
      <c r="C132" s="542" t="s">
        <v>29</v>
      </c>
      <c r="D132" s="543"/>
      <c r="E132" s="544" t="s">
        <v>30</v>
      </c>
      <c r="F132" s="545"/>
      <c r="G132" s="546"/>
      <c r="H132" s="541" t="s">
        <v>210</v>
      </c>
      <c r="I132" s="541" t="s">
        <v>211</v>
      </c>
      <c r="J132" s="541" t="s">
        <v>67</v>
      </c>
      <c r="K132" s="541" t="s">
        <v>212</v>
      </c>
    </row>
    <row r="133" spans="2:23" s="385" customFormat="1" ht="16.5" thickBot="1" x14ac:dyDescent="0.4">
      <c r="B133" s="547">
        <v>1</v>
      </c>
      <c r="C133" s="548" t="s">
        <v>92</v>
      </c>
      <c r="D133" s="549"/>
      <c r="E133" s="550" t="s">
        <v>93</v>
      </c>
      <c r="F133" s="551"/>
      <c r="G133" s="552"/>
      <c r="H133" s="553" t="str">
        <f>AZ3</f>
        <v>---</v>
      </c>
      <c r="I133" s="553" t="str">
        <f>AX3</f>
        <v>---</v>
      </c>
      <c r="J133" s="553" t="str">
        <f>BB3</f>
        <v>---</v>
      </c>
      <c r="K133" s="553" t="str">
        <f>RIGHT(BC3,6)</f>
        <v>---</v>
      </c>
    </row>
    <row r="134" spans="2:23" s="385" customFormat="1" ht="15.65" customHeight="1" thickBot="1" x14ac:dyDescent="0.4">
      <c r="B134" s="554"/>
      <c r="C134" s="555"/>
      <c r="D134" s="556"/>
      <c r="E134" s="550" t="s">
        <v>213</v>
      </c>
      <c r="F134" s="551"/>
      <c r="G134" s="557"/>
      <c r="H134" s="553" t="str">
        <f>AZ4</f>
        <v>---</v>
      </c>
      <c r="I134" s="553" t="str">
        <f>AX4</f>
        <v>---</v>
      </c>
      <c r="J134" s="553" t="str">
        <f>BB4</f>
        <v>---</v>
      </c>
      <c r="K134" s="553" t="str">
        <f>RIGHT(BC4,6)</f>
        <v>---</v>
      </c>
    </row>
    <row r="135" spans="2:23" s="385" customFormat="1" ht="15.65" customHeight="1" thickBot="1" x14ac:dyDescent="0.4">
      <c r="B135" s="554"/>
      <c r="C135" s="548" t="s">
        <v>99</v>
      </c>
      <c r="D135" s="549"/>
      <c r="E135" s="550" t="s">
        <v>100</v>
      </c>
      <c r="F135" s="551"/>
      <c r="G135" s="557"/>
      <c r="H135" s="553" t="str">
        <f>AZ5</f>
        <v>---</v>
      </c>
      <c r="I135" s="553" t="str">
        <f>AX5</f>
        <v>---</v>
      </c>
      <c r="J135" s="553" t="str">
        <f>BB5</f>
        <v>---</v>
      </c>
      <c r="K135" s="553" t="str">
        <f>RIGHT(BC5,6)</f>
        <v>---</v>
      </c>
    </row>
    <row r="136" spans="2:23" s="385" customFormat="1" ht="15.65" customHeight="1" thickBot="1" x14ac:dyDescent="0.4">
      <c r="B136" s="554"/>
      <c r="C136" s="558"/>
      <c r="D136" s="559"/>
      <c r="E136" s="550" t="s">
        <v>103</v>
      </c>
      <c r="F136" s="551"/>
      <c r="G136" s="557"/>
      <c r="H136" s="553" t="str">
        <f>AZ6</f>
        <v>---</v>
      </c>
      <c r="I136" s="553" t="str">
        <f>AX6</f>
        <v>---</v>
      </c>
      <c r="J136" s="553" t="str">
        <f>BB6</f>
        <v>---</v>
      </c>
      <c r="K136" s="553" t="str">
        <f>RIGHT(BC6,6)</f>
        <v>---</v>
      </c>
    </row>
    <row r="137" spans="2:23" s="385" customFormat="1" ht="15.65" customHeight="1" thickBot="1" x14ac:dyDescent="0.4">
      <c r="B137" s="554"/>
      <c r="C137" s="558"/>
      <c r="D137" s="559"/>
      <c r="E137" s="550" t="s">
        <v>106</v>
      </c>
      <c r="F137" s="551"/>
      <c r="G137" s="557"/>
      <c r="H137" s="553" t="str">
        <f>AZ7</f>
        <v>---</v>
      </c>
      <c r="I137" s="553" t="str">
        <f>AX7</f>
        <v>---</v>
      </c>
      <c r="J137" s="553" t="str">
        <f>BB7</f>
        <v>---</v>
      </c>
      <c r="K137" s="553" t="str">
        <f>RIGHT(BC7,6)</f>
        <v>---</v>
      </c>
    </row>
    <row r="138" spans="2:23" s="385" customFormat="1" ht="15.65" customHeight="1" thickBot="1" x14ac:dyDescent="0.4">
      <c r="B138" s="560"/>
      <c r="C138" s="555"/>
      <c r="D138" s="556"/>
      <c r="E138" s="550" t="s">
        <v>108</v>
      </c>
      <c r="F138" s="551"/>
      <c r="G138" s="557"/>
      <c r="H138" s="553" t="str">
        <f>AZ8</f>
        <v>---</v>
      </c>
      <c r="I138" s="553" t="str">
        <f>AX8</f>
        <v>---</v>
      </c>
      <c r="J138" s="553" t="str">
        <f>BB8</f>
        <v>---</v>
      </c>
      <c r="K138" s="553" t="str">
        <f>RIGHT(BC8,6)</f>
        <v>---</v>
      </c>
    </row>
    <row r="139" spans="2:23" s="385" customFormat="1" ht="15.65" customHeight="1" thickBot="1" x14ac:dyDescent="0.4">
      <c r="B139" s="547">
        <v>2</v>
      </c>
      <c r="C139" s="548" t="s">
        <v>110</v>
      </c>
      <c r="D139" s="549"/>
      <c r="E139" s="550" t="s">
        <v>111</v>
      </c>
      <c r="F139" s="551"/>
      <c r="G139" s="557"/>
      <c r="H139" s="553" t="str">
        <f>AZ12</f>
        <v>---</v>
      </c>
      <c r="I139" s="553" t="str">
        <f>AX12</f>
        <v>---</v>
      </c>
      <c r="J139" s="553" t="str">
        <f>BB12</f>
        <v>---</v>
      </c>
      <c r="K139" s="553" t="str">
        <f>RIGHT(BC12,6)</f>
        <v>---</v>
      </c>
    </row>
    <row r="140" spans="2:23" s="385" customFormat="1" ht="15.65" customHeight="1" thickBot="1" x14ac:dyDescent="0.4">
      <c r="B140" s="554"/>
      <c r="C140" s="558"/>
      <c r="D140" s="559"/>
      <c r="E140" s="550" t="s">
        <v>113</v>
      </c>
      <c r="F140" s="551"/>
      <c r="G140" s="557"/>
      <c r="H140" s="553" t="str">
        <f>AZ13</f>
        <v>---</v>
      </c>
      <c r="I140" s="553" t="str">
        <f>AX13</f>
        <v>---</v>
      </c>
      <c r="J140" s="553" t="str">
        <f>BB13</f>
        <v>---</v>
      </c>
      <c r="K140" s="553" t="str">
        <f>RIGHT(BC13,6)</f>
        <v>---</v>
      </c>
    </row>
    <row r="141" spans="2:23" s="385" customFormat="1" ht="15.65" customHeight="1" thickBot="1" x14ac:dyDescent="0.4">
      <c r="B141" s="554"/>
      <c r="C141" s="555"/>
      <c r="D141" s="556"/>
      <c r="E141" s="550" t="s">
        <v>115</v>
      </c>
      <c r="F141" s="551"/>
      <c r="G141" s="557"/>
      <c r="H141" s="553" t="str">
        <f>AZ14</f>
        <v>---</v>
      </c>
      <c r="I141" s="553" t="str">
        <f>AX14</f>
        <v>---</v>
      </c>
      <c r="J141" s="553" t="str">
        <f>BB14</f>
        <v>---</v>
      </c>
      <c r="K141" s="553" t="str">
        <f>RIGHT(BC14,6)</f>
        <v>---</v>
      </c>
    </row>
    <row r="142" spans="2:23" s="385" customFormat="1" ht="15.65" customHeight="1" thickBot="1" x14ac:dyDescent="0.4">
      <c r="B142" s="554"/>
      <c r="C142" s="548" t="s">
        <v>117</v>
      </c>
      <c r="D142" s="549"/>
      <c r="E142" s="550" t="s">
        <v>118</v>
      </c>
      <c r="F142" s="551"/>
      <c r="G142" s="557"/>
      <c r="H142" s="553" t="str">
        <f>AZ15</f>
        <v>---</v>
      </c>
      <c r="I142" s="553" t="str">
        <f>AX15</f>
        <v>---</v>
      </c>
      <c r="J142" s="553" t="str">
        <f>BB15</f>
        <v>---</v>
      </c>
      <c r="K142" s="553" t="str">
        <f>RIGHT(BC15,6)</f>
        <v>---</v>
      </c>
    </row>
    <row r="143" spans="2:23" s="385" customFormat="1" ht="15.65" customHeight="1" thickBot="1" x14ac:dyDescent="0.4">
      <c r="B143" s="554"/>
      <c r="C143" s="558"/>
      <c r="D143" s="559"/>
      <c r="E143" s="550" t="s">
        <v>120</v>
      </c>
      <c r="F143" s="551"/>
      <c r="G143" s="557"/>
      <c r="H143" s="553" t="str">
        <f>AZ16</f>
        <v>---</v>
      </c>
      <c r="I143" s="553" t="str">
        <f>AX16</f>
        <v>---</v>
      </c>
      <c r="J143" s="553" t="str">
        <f>BB16</f>
        <v>---</v>
      </c>
      <c r="K143" s="553" t="str">
        <f>RIGHT(BC16,6)</f>
        <v>---</v>
      </c>
    </row>
    <row r="144" spans="2:23" s="385" customFormat="1" ht="15.65" customHeight="1" thickBot="1" x14ac:dyDescent="0.4">
      <c r="B144" s="554"/>
      <c r="C144" s="555"/>
      <c r="D144" s="556"/>
      <c r="E144" s="550" t="s">
        <v>122</v>
      </c>
      <c r="F144" s="551"/>
      <c r="G144" s="557"/>
      <c r="H144" s="553" t="str">
        <f>AZ17</f>
        <v>---</v>
      </c>
      <c r="I144" s="553" t="str">
        <f>AX17</f>
        <v>---</v>
      </c>
      <c r="J144" s="553" t="str">
        <f>BB17</f>
        <v>---</v>
      </c>
      <c r="K144" s="553" t="str">
        <f>RIGHT(BC17,6)</f>
        <v>---</v>
      </c>
    </row>
    <row r="145" spans="2:11" s="385" customFormat="1" ht="15.65" customHeight="1" thickBot="1" x14ac:dyDescent="0.4">
      <c r="B145" s="554"/>
      <c r="C145" s="548" t="s">
        <v>124</v>
      </c>
      <c r="D145" s="549"/>
      <c r="E145" s="550" t="s">
        <v>125</v>
      </c>
      <c r="F145" s="551"/>
      <c r="G145" s="557"/>
      <c r="H145" s="553" t="str">
        <f>AZ18</f>
        <v>---</v>
      </c>
      <c r="I145" s="553" t="str">
        <f>AX18</f>
        <v>---</v>
      </c>
      <c r="J145" s="553" t="str">
        <f>BB18</f>
        <v>---</v>
      </c>
      <c r="K145" s="553" t="str">
        <f>RIGHT(BC18,6)</f>
        <v>---</v>
      </c>
    </row>
    <row r="146" spans="2:11" s="385" customFormat="1" ht="16.5" thickBot="1" x14ac:dyDescent="0.4">
      <c r="B146" s="554"/>
      <c r="C146" s="558"/>
      <c r="D146" s="559"/>
      <c r="E146" s="550" t="s">
        <v>127</v>
      </c>
      <c r="F146" s="551"/>
      <c r="G146" s="557"/>
      <c r="H146" s="553" t="str">
        <f>AZ19</f>
        <v>---</v>
      </c>
      <c r="I146" s="553" t="str">
        <f>AX19</f>
        <v>---</v>
      </c>
      <c r="J146" s="553" t="str">
        <f>BB19</f>
        <v>---</v>
      </c>
      <c r="K146" s="553" t="str">
        <f>RIGHT(BC19,6)</f>
        <v>---</v>
      </c>
    </row>
    <row r="147" spans="2:11" s="385" customFormat="1" ht="15.65" customHeight="1" thickBot="1" x14ac:dyDescent="0.4">
      <c r="B147" s="554"/>
      <c r="C147" s="555"/>
      <c r="D147" s="556"/>
      <c r="E147" s="550" t="s">
        <v>129</v>
      </c>
      <c r="F147" s="551"/>
      <c r="G147" s="557"/>
      <c r="H147" s="553" t="str">
        <f>AZ20</f>
        <v>---</v>
      </c>
      <c r="I147" s="553" t="str">
        <f>AX20</f>
        <v>---</v>
      </c>
      <c r="J147" s="553" t="str">
        <f>BB20</f>
        <v>---</v>
      </c>
      <c r="K147" s="553" t="str">
        <f>RIGHT(BC20,6)</f>
        <v>---</v>
      </c>
    </row>
    <row r="148" spans="2:11" s="385" customFormat="1" ht="15.65" customHeight="1" thickBot="1" x14ac:dyDescent="0.4">
      <c r="B148" s="554"/>
      <c r="C148" s="548" t="s">
        <v>131</v>
      </c>
      <c r="D148" s="549"/>
      <c r="E148" s="550" t="s">
        <v>132</v>
      </c>
      <c r="F148" s="551"/>
      <c r="G148" s="557"/>
      <c r="H148" s="553" t="str">
        <f>AZ21</f>
        <v>---</v>
      </c>
      <c r="I148" s="553" t="str">
        <f>AX21</f>
        <v>---</v>
      </c>
      <c r="J148" s="553" t="str">
        <f>BB21</f>
        <v>---</v>
      </c>
      <c r="K148" s="553" t="str">
        <f>RIGHT(BC21,6)</f>
        <v>---</v>
      </c>
    </row>
    <row r="149" spans="2:11" s="385" customFormat="1" ht="15.65" customHeight="1" thickBot="1" x14ac:dyDescent="0.4">
      <c r="B149" s="554"/>
      <c r="C149" s="558"/>
      <c r="D149" s="559"/>
      <c r="E149" s="550" t="s">
        <v>134</v>
      </c>
      <c r="F149" s="551"/>
      <c r="G149" s="557"/>
      <c r="H149" s="553" t="str">
        <f>AZ22</f>
        <v>---</v>
      </c>
      <c r="I149" s="553" t="str">
        <f>AX22</f>
        <v>---</v>
      </c>
      <c r="J149" s="553" t="str">
        <f>BB22</f>
        <v>---</v>
      </c>
      <c r="K149" s="553" t="str">
        <f>RIGHT(BC22,6)</f>
        <v>---</v>
      </c>
    </row>
    <row r="150" spans="2:11" s="385" customFormat="1" ht="15.65" customHeight="1" thickBot="1" x14ac:dyDescent="0.4">
      <c r="B150" s="554"/>
      <c r="C150" s="555"/>
      <c r="D150" s="556"/>
      <c r="E150" s="550" t="s">
        <v>136</v>
      </c>
      <c r="F150" s="551"/>
      <c r="G150" s="557"/>
      <c r="H150" s="553" t="str">
        <f>AZ23</f>
        <v>---</v>
      </c>
      <c r="I150" s="553" t="str">
        <f>AX23</f>
        <v>---</v>
      </c>
      <c r="J150" s="553" t="str">
        <f>BB23</f>
        <v>---</v>
      </c>
      <c r="K150" s="553" t="str">
        <f>RIGHT(BC23,6)</f>
        <v>---</v>
      </c>
    </row>
    <row r="151" spans="2:11" s="385" customFormat="1" ht="15.65" customHeight="1" thickBot="1" x14ac:dyDescent="0.4">
      <c r="B151" s="554"/>
      <c r="C151" s="548" t="s">
        <v>138</v>
      </c>
      <c r="D151" s="549"/>
      <c r="E151" s="550" t="s">
        <v>139</v>
      </c>
      <c r="F151" s="551"/>
      <c r="G151" s="557"/>
      <c r="H151" s="553" t="str">
        <f>AZ24</f>
        <v>---</v>
      </c>
      <c r="I151" s="553" t="str">
        <f>AX24</f>
        <v>---</v>
      </c>
      <c r="J151" s="553" t="str">
        <f>BB24</f>
        <v>---</v>
      </c>
      <c r="K151" s="553" t="str">
        <f>RIGHT(BC24,6)</f>
        <v>---</v>
      </c>
    </row>
    <row r="152" spans="2:11" s="385" customFormat="1" ht="15.65" customHeight="1" thickBot="1" x14ac:dyDescent="0.4">
      <c r="B152" s="554"/>
      <c r="C152" s="558"/>
      <c r="D152" s="559"/>
      <c r="E152" s="550" t="s">
        <v>141</v>
      </c>
      <c r="F152" s="551"/>
      <c r="G152" s="557"/>
      <c r="H152" s="553" t="str">
        <f>AZ25</f>
        <v>---</v>
      </c>
      <c r="I152" s="553" t="str">
        <f>AX25</f>
        <v>---</v>
      </c>
      <c r="J152" s="553" t="str">
        <f>BB25</f>
        <v>---</v>
      </c>
      <c r="K152" s="553" t="str">
        <f>RIGHT(BC25,6)</f>
        <v>---</v>
      </c>
    </row>
    <row r="153" spans="2:11" s="385" customFormat="1" ht="15.65" customHeight="1" thickBot="1" x14ac:dyDescent="0.4">
      <c r="B153" s="560"/>
      <c r="C153" s="555"/>
      <c r="D153" s="556"/>
      <c r="E153" s="550" t="s">
        <v>143</v>
      </c>
      <c r="F153" s="551"/>
      <c r="G153" s="557"/>
      <c r="H153" s="553" t="str">
        <f>AZ26</f>
        <v>---</v>
      </c>
      <c r="I153" s="553" t="str">
        <f>AX26</f>
        <v>---</v>
      </c>
      <c r="J153" s="553" t="str">
        <f>BB26</f>
        <v>---</v>
      </c>
      <c r="K153" s="553" t="str">
        <f>RIGHT(BC26,6)</f>
        <v>---</v>
      </c>
    </row>
    <row r="154" spans="2:11" s="385" customFormat="1" ht="15.65" customHeight="1" thickBot="1" x14ac:dyDescent="0.4">
      <c r="B154" s="547">
        <v>3</v>
      </c>
      <c r="C154" s="548" t="s">
        <v>145</v>
      </c>
      <c r="D154" s="549"/>
      <c r="E154" s="550" t="s">
        <v>146</v>
      </c>
      <c r="F154" s="551"/>
      <c r="G154" s="557"/>
      <c r="H154" s="553" t="str">
        <f>AZ27</f>
        <v>---</v>
      </c>
      <c r="I154" s="553" t="str">
        <f>AX27</f>
        <v>---</v>
      </c>
      <c r="J154" s="553" t="str">
        <f>BB27</f>
        <v>---</v>
      </c>
      <c r="K154" s="553" t="str">
        <f>RIGHT(BC27,6)</f>
        <v>---</v>
      </c>
    </row>
    <row r="155" spans="2:11" s="385" customFormat="1" ht="15.65" customHeight="1" thickBot="1" x14ac:dyDescent="0.4">
      <c r="B155" s="554"/>
      <c r="C155" s="558"/>
      <c r="D155" s="559"/>
      <c r="E155" s="550" t="s">
        <v>148</v>
      </c>
      <c r="F155" s="551"/>
      <c r="G155" s="557"/>
      <c r="H155" s="553" t="str">
        <f>AZ28</f>
        <v>---</v>
      </c>
      <c r="I155" s="553" t="str">
        <f>AX28</f>
        <v>---</v>
      </c>
      <c r="J155" s="553" t="str">
        <f>BB28</f>
        <v>---</v>
      </c>
      <c r="K155" s="553" t="str">
        <f>RIGHT(BC28,6)</f>
        <v>---</v>
      </c>
    </row>
    <row r="156" spans="2:11" s="385" customFormat="1" ht="15.65" customHeight="1" thickBot="1" x14ac:dyDescent="0.4">
      <c r="B156" s="554"/>
      <c r="C156" s="555"/>
      <c r="D156" s="556"/>
      <c r="E156" s="550" t="s">
        <v>150</v>
      </c>
      <c r="F156" s="551"/>
      <c r="G156" s="557"/>
      <c r="H156" s="553" t="str">
        <f>AZ29</f>
        <v>---</v>
      </c>
      <c r="I156" s="553" t="str">
        <f>AX29</f>
        <v>---</v>
      </c>
      <c r="J156" s="553" t="str">
        <f>BB29</f>
        <v>---</v>
      </c>
      <c r="K156" s="553" t="str">
        <f>RIGHT(BC29,6)</f>
        <v>---</v>
      </c>
    </row>
    <row r="157" spans="2:11" s="385" customFormat="1" ht="15.65" customHeight="1" thickBot="1" x14ac:dyDescent="0.4">
      <c r="B157" s="554"/>
      <c r="C157" s="561" t="s">
        <v>152</v>
      </c>
      <c r="D157" s="562"/>
      <c r="E157" s="550" t="s">
        <v>153</v>
      </c>
      <c r="F157" s="551"/>
      <c r="G157" s="557"/>
      <c r="H157" s="553" t="str">
        <f>AZ30</f>
        <v>---</v>
      </c>
      <c r="I157" s="553" t="str">
        <f>AX30</f>
        <v>---</v>
      </c>
      <c r="J157" s="553" t="str">
        <f>BB30</f>
        <v>---</v>
      </c>
      <c r="K157" s="553" t="str">
        <f>RIGHT(BC30,6)</f>
        <v>---</v>
      </c>
    </row>
    <row r="158" spans="2:11" s="385" customFormat="1" ht="15.65" customHeight="1" thickBot="1" x14ac:dyDescent="0.4">
      <c r="B158" s="554"/>
      <c r="C158" s="563"/>
      <c r="D158" s="564"/>
      <c r="E158" s="550" t="s">
        <v>155</v>
      </c>
      <c r="F158" s="551"/>
      <c r="G158" s="557"/>
      <c r="H158" s="553" t="str">
        <f>AZ31</f>
        <v>---</v>
      </c>
      <c r="I158" s="553" t="str">
        <f>AX31</f>
        <v>---</v>
      </c>
      <c r="J158" s="553" t="str">
        <f>BB31</f>
        <v>---</v>
      </c>
      <c r="K158" s="553" t="str">
        <f>RIGHT(BC31,6)</f>
        <v>---</v>
      </c>
    </row>
    <row r="159" spans="2:11" s="385" customFormat="1" ht="15.65" customHeight="1" thickBot="1" x14ac:dyDescent="0.4">
      <c r="B159" s="554"/>
      <c r="C159" s="563"/>
      <c r="D159" s="564"/>
      <c r="E159" s="550" t="s">
        <v>157</v>
      </c>
      <c r="F159" s="551"/>
      <c r="G159" s="557"/>
      <c r="H159" s="553" t="str">
        <f>AZ32</f>
        <v>---</v>
      </c>
      <c r="I159" s="553" t="str">
        <f>AX32</f>
        <v>---</v>
      </c>
      <c r="J159" s="553" t="str">
        <f>BB32</f>
        <v>---</v>
      </c>
      <c r="K159" s="553" t="str">
        <f>RIGHT(BC32,6)</f>
        <v>---</v>
      </c>
    </row>
    <row r="160" spans="2:11" s="385" customFormat="1" ht="15.65" customHeight="1" thickBot="1" x14ac:dyDescent="0.4">
      <c r="B160" s="560"/>
      <c r="C160" s="565"/>
      <c r="D160" s="566"/>
      <c r="E160" s="550" t="s">
        <v>159</v>
      </c>
      <c r="F160" s="551"/>
      <c r="G160" s="567"/>
      <c r="H160" s="553" t="str">
        <f>AZ33</f>
        <v>---</v>
      </c>
      <c r="I160" s="553" t="str">
        <f>AX33</f>
        <v>---</v>
      </c>
      <c r="J160" s="553" t="str">
        <f>BB33</f>
        <v>---</v>
      </c>
      <c r="K160" s="553" t="str">
        <f>RIGHT(BC33,6)</f>
        <v>---</v>
      </c>
    </row>
    <row r="161" spans="2:11" s="385" customFormat="1" ht="16.5" thickBot="1" x14ac:dyDescent="0.4">
      <c r="B161" s="550" t="s">
        <v>161</v>
      </c>
      <c r="C161" s="568"/>
      <c r="D161" s="568"/>
      <c r="E161" s="568"/>
      <c r="F161" s="569"/>
      <c r="G161" s="557"/>
      <c r="H161" s="570">
        <f>AX47</f>
        <v>0</v>
      </c>
      <c r="I161" s="570">
        <f>AX41</f>
        <v>0</v>
      </c>
    </row>
    <row r="162" spans="2:11" s="385" customFormat="1" ht="16.5" thickBot="1" x14ac:dyDescent="0.4">
      <c r="B162" s="550" t="s">
        <v>163</v>
      </c>
      <c r="C162" s="568"/>
      <c r="D162" s="568"/>
      <c r="E162" s="568"/>
      <c r="F162" s="569"/>
      <c r="G162" s="557"/>
      <c r="H162" s="570">
        <f>AY47</f>
        <v>0</v>
      </c>
      <c r="I162" s="570">
        <f>AY41</f>
        <v>0</v>
      </c>
    </row>
    <row r="163" spans="2:11" s="385" customFormat="1" ht="16.5" thickBot="1" x14ac:dyDescent="0.4">
      <c r="B163" s="550" t="s">
        <v>165</v>
      </c>
      <c r="C163" s="568"/>
      <c r="D163" s="568"/>
      <c r="E163" s="568"/>
      <c r="F163" s="569"/>
      <c r="G163" s="557"/>
      <c r="H163" s="570">
        <f>AZ47</f>
        <v>0</v>
      </c>
      <c r="I163" s="570">
        <f>AZ41</f>
        <v>0</v>
      </c>
    </row>
    <row r="164" spans="2:11" s="385" customFormat="1" ht="16.5" thickBot="1" x14ac:dyDescent="0.45">
      <c r="B164" s="571"/>
      <c r="C164" s="572"/>
      <c r="D164" s="573" t="s">
        <v>167</v>
      </c>
      <c r="E164" s="574"/>
      <c r="F164" s="575"/>
      <c r="G164" s="576"/>
      <c r="H164" s="577" t="str">
        <f>BA48</f>
        <v/>
      </c>
      <c r="I164" s="577" t="str">
        <f>BA42</f>
        <v/>
      </c>
    </row>
    <row r="165" spans="2:11" s="385" customFormat="1" x14ac:dyDescent="0.35">
      <c r="B165" s="384"/>
      <c r="C165" s="384"/>
      <c r="D165" s="384"/>
      <c r="E165" s="384"/>
      <c r="F165" s="384"/>
      <c r="G165" s="384"/>
    </row>
    <row r="166" spans="2:11" s="385" customFormat="1" ht="13.25" customHeight="1" x14ac:dyDescent="0.35">
      <c r="B166" s="578" t="s">
        <v>214</v>
      </c>
      <c r="C166" s="579"/>
      <c r="D166" s="579"/>
      <c r="E166" s="579"/>
      <c r="F166" s="579"/>
      <c r="G166" s="579"/>
      <c r="H166" s="579"/>
      <c r="I166" s="579"/>
      <c r="J166" s="579"/>
      <c r="K166" s="580"/>
    </row>
    <row r="167" spans="2:11" s="385" customFormat="1" x14ac:dyDescent="0.35">
      <c r="B167" s="581"/>
      <c r="C167" s="582"/>
      <c r="D167" s="582"/>
      <c r="E167" s="582"/>
      <c r="F167" s="582"/>
      <c r="G167" s="582"/>
      <c r="H167" s="582"/>
      <c r="I167" s="582"/>
      <c r="J167" s="582"/>
      <c r="K167" s="583"/>
    </row>
    <row r="168" spans="2:11" s="385" customFormat="1" x14ac:dyDescent="0.35">
      <c r="B168" s="581"/>
      <c r="C168" s="582"/>
      <c r="D168" s="582"/>
      <c r="E168" s="582"/>
      <c r="F168" s="582"/>
      <c r="G168" s="582"/>
      <c r="H168" s="582"/>
      <c r="I168" s="582"/>
      <c r="J168" s="582"/>
      <c r="K168" s="583"/>
    </row>
    <row r="169" spans="2:11" s="385" customFormat="1" x14ac:dyDescent="0.35">
      <c r="B169" s="581"/>
      <c r="C169" s="582"/>
      <c r="D169" s="582"/>
      <c r="E169" s="582"/>
      <c r="F169" s="582"/>
      <c r="G169" s="582"/>
      <c r="H169" s="582"/>
      <c r="I169" s="582"/>
      <c r="J169" s="582"/>
      <c r="K169" s="583"/>
    </row>
    <row r="170" spans="2:11" s="385" customFormat="1" x14ac:dyDescent="0.35">
      <c r="B170" s="581"/>
      <c r="C170" s="582"/>
      <c r="D170" s="582"/>
      <c r="E170" s="582"/>
      <c r="F170" s="582"/>
      <c r="G170" s="582"/>
      <c r="H170" s="582"/>
      <c r="I170" s="582"/>
      <c r="J170" s="582"/>
      <c r="K170" s="583"/>
    </row>
    <row r="171" spans="2:11" s="385" customFormat="1" x14ac:dyDescent="0.35">
      <c r="B171" s="581"/>
      <c r="C171" s="582"/>
      <c r="D171" s="582"/>
      <c r="E171" s="582"/>
      <c r="F171" s="582"/>
      <c r="G171" s="582"/>
      <c r="H171" s="582"/>
      <c r="I171" s="582"/>
      <c r="J171" s="582"/>
      <c r="K171" s="583"/>
    </row>
    <row r="172" spans="2:11" s="385" customFormat="1" x14ac:dyDescent="0.35">
      <c r="B172" s="581"/>
      <c r="C172" s="582"/>
      <c r="D172" s="582"/>
      <c r="E172" s="582"/>
      <c r="F172" s="582"/>
      <c r="G172" s="582"/>
      <c r="H172" s="582"/>
      <c r="I172" s="582"/>
      <c r="J172" s="582"/>
      <c r="K172" s="583"/>
    </row>
    <row r="173" spans="2:11" s="385" customFormat="1" x14ac:dyDescent="0.35">
      <c r="B173" s="581"/>
      <c r="C173" s="582"/>
      <c r="D173" s="582"/>
      <c r="E173" s="582"/>
      <c r="F173" s="582"/>
      <c r="G173" s="582"/>
      <c r="H173" s="582"/>
      <c r="I173" s="582"/>
      <c r="J173" s="582"/>
      <c r="K173" s="583"/>
    </row>
    <row r="174" spans="2:11" s="385" customFormat="1" x14ac:dyDescent="0.35">
      <c r="B174" s="581"/>
      <c r="C174" s="582"/>
      <c r="D174" s="582"/>
      <c r="E174" s="582"/>
      <c r="F174" s="582"/>
      <c r="G174" s="582"/>
      <c r="H174" s="582"/>
      <c r="I174" s="582"/>
      <c r="J174" s="582"/>
      <c r="K174" s="583"/>
    </row>
    <row r="175" spans="2:11" s="385" customFormat="1" x14ac:dyDescent="0.35">
      <c r="B175" s="581"/>
      <c r="C175" s="582"/>
      <c r="D175" s="582"/>
      <c r="E175" s="582"/>
      <c r="F175" s="582"/>
      <c r="G175" s="582"/>
      <c r="H175" s="582"/>
      <c r="I175" s="582"/>
      <c r="J175" s="582"/>
      <c r="K175" s="583"/>
    </row>
    <row r="176" spans="2:11" s="385" customFormat="1" x14ac:dyDescent="0.35">
      <c r="B176" s="581"/>
      <c r="C176" s="582"/>
      <c r="D176" s="582"/>
      <c r="E176" s="582"/>
      <c r="F176" s="582"/>
      <c r="G176" s="582"/>
      <c r="H176" s="582"/>
      <c r="I176" s="582"/>
      <c r="J176" s="582"/>
      <c r="K176" s="583"/>
    </row>
    <row r="177" spans="2:11" s="385" customFormat="1" x14ac:dyDescent="0.35">
      <c r="B177" s="581"/>
      <c r="C177" s="582"/>
      <c r="D177" s="582"/>
      <c r="E177" s="582"/>
      <c r="F177" s="582"/>
      <c r="G177" s="582"/>
      <c r="H177" s="582"/>
      <c r="I177" s="582"/>
      <c r="J177" s="582"/>
      <c r="K177" s="583"/>
    </row>
    <row r="178" spans="2:11" s="385" customFormat="1" x14ac:dyDescent="0.35">
      <c r="B178" s="581"/>
      <c r="C178" s="582"/>
      <c r="D178" s="582"/>
      <c r="E178" s="582"/>
      <c r="F178" s="582"/>
      <c r="G178" s="582"/>
      <c r="H178" s="582"/>
      <c r="I178" s="582"/>
      <c r="J178" s="582"/>
      <c r="K178" s="583"/>
    </row>
    <row r="179" spans="2:11" s="385" customFormat="1" x14ac:dyDescent="0.35">
      <c r="B179" s="581"/>
      <c r="C179" s="582"/>
      <c r="D179" s="582"/>
      <c r="E179" s="582"/>
      <c r="F179" s="582"/>
      <c r="G179" s="582"/>
      <c r="H179" s="582"/>
      <c r="I179" s="582"/>
      <c r="J179" s="582"/>
      <c r="K179" s="583"/>
    </row>
    <row r="180" spans="2:11" s="385" customFormat="1" x14ac:dyDescent="0.35">
      <c r="B180" s="584"/>
      <c r="C180" s="585"/>
      <c r="D180" s="585"/>
      <c r="E180" s="585"/>
      <c r="F180" s="585"/>
      <c r="G180" s="585"/>
      <c r="H180" s="585"/>
      <c r="I180" s="585"/>
      <c r="J180" s="585"/>
      <c r="K180" s="586"/>
    </row>
  </sheetData>
  <protectedRanges>
    <protectedRange sqref="AR135:AT162 BL59:BV80 BR100:BR129 AD3:AH33 BV3:CE33" name="Expected"/>
    <protectedRange sqref="X3:AC33 H3:R33" name="Year5Range"/>
  </protectedRanges>
  <mergeCells count="79">
    <mergeCell ref="C151:D153"/>
    <mergeCell ref="B154:B160"/>
    <mergeCell ref="C154:D156"/>
    <mergeCell ref="C157:D160"/>
    <mergeCell ref="B166:K180"/>
    <mergeCell ref="C132:D132"/>
    <mergeCell ref="E132:G132"/>
    <mergeCell ref="B133:B138"/>
    <mergeCell ref="C133:D134"/>
    <mergeCell ref="C135:D138"/>
    <mergeCell ref="B139:B153"/>
    <mergeCell ref="C139:D141"/>
    <mergeCell ref="C142:D144"/>
    <mergeCell ref="C145:D147"/>
    <mergeCell ref="C148:D150"/>
    <mergeCell ref="B55:C56"/>
    <mergeCell ref="B57:K57"/>
    <mergeCell ref="B58:D58"/>
    <mergeCell ref="E58:H58"/>
    <mergeCell ref="I58:K58"/>
    <mergeCell ref="B59:D59"/>
    <mergeCell ref="E59:H59"/>
    <mergeCell ref="I59:K59"/>
    <mergeCell ref="C52:F52"/>
    <mergeCell ref="G52:J52"/>
    <mergeCell ref="K52:M52"/>
    <mergeCell ref="C53:F53"/>
    <mergeCell ref="G53:J53"/>
    <mergeCell ref="K53:M53"/>
    <mergeCell ref="C50:F50"/>
    <mergeCell ref="G50:J50"/>
    <mergeCell ref="K50:M50"/>
    <mergeCell ref="C51:F51"/>
    <mergeCell ref="G51:J51"/>
    <mergeCell ref="K51:M51"/>
    <mergeCell ref="C48:F48"/>
    <mergeCell ref="G48:J48"/>
    <mergeCell ref="K48:M48"/>
    <mergeCell ref="C49:F49"/>
    <mergeCell ref="G49:J49"/>
    <mergeCell ref="K49:M49"/>
    <mergeCell ref="C46:F46"/>
    <mergeCell ref="G46:J46"/>
    <mergeCell ref="K46:M46"/>
    <mergeCell ref="C47:F47"/>
    <mergeCell ref="G47:J47"/>
    <mergeCell ref="K47:M47"/>
    <mergeCell ref="K43:M43"/>
    <mergeCell ref="C44:F44"/>
    <mergeCell ref="G44:J44"/>
    <mergeCell ref="K44:M44"/>
    <mergeCell ref="C45:F45"/>
    <mergeCell ref="G45:J45"/>
    <mergeCell ref="K45:M45"/>
    <mergeCell ref="B37:F37"/>
    <mergeCell ref="B38:G38"/>
    <mergeCell ref="B39:G39"/>
    <mergeCell ref="B40:G40"/>
    <mergeCell ref="B41:G41"/>
    <mergeCell ref="C43:F43"/>
    <mergeCell ref="G43:J43"/>
    <mergeCell ref="B27:B33"/>
    <mergeCell ref="C27:D29"/>
    <mergeCell ref="C30:D33"/>
    <mergeCell ref="B34:G34"/>
    <mergeCell ref="B35:G35"/>
    <mergeCell ref="B36:G36"/>
    <mergeCell ref="B12:B26"/>
    <mergeCell ref="C12:D14"/>
    <mergeCell ref="C15:D17"/>
    <mergeCell ref="C18:D20"/>
    <mergeCell ref="C21:D23"/>
    <mergeCell ref="C24:D26"/>
    <mergeCell ref="C2:D2"/>
    <mergeCell ref="E2:G2"/>
    <mergeCell ref="B3:B11"/>
    <mergeCell ref="C3:D4"/>
    <mergeCell ref="C5:D8"/>
    <mergeCell ref="C9:D11"/>
  </mergeCells>
  <conditionalFormatting sqref="D65:D67 F65:F67 H65:H67 J65:J67">
    <cfRule type="containsErrors" dxfId="59" priority="17">
      <formula>ISERROR(D65)</formula>
    </cfRule>
  </conditionalFormatting>
  <conditionalFormatting sqref="H133:H164">
    <cfRule type="containsText" dxfId="58" priority="8" operator="containsText" text="80">
      <formula>NOT(ISERROR(SEARCH("80",H133)))</formula>
    </cfRule>
    <cfRule type="containsText" dxfId="57" priority="9" operator="containsText" text="60-79">
      <formula>NOT(ISERROR(SEARCH("60-79",H133)))</formula>
    </cfRule>
    <cfRule type="containsText" dxfId="56" priority="10" operator="containsText" text="&lt;60">
      <formula>NOT(ISERROR(SEARCH("&lt;60",H133)))</formula>
    </cfRule>
  </conditionalFormatting>
  <conditionalFormatting sqref="H133:I160">
    <cfRule type="containsText" dxfId="55" priority="7" operator="containsText" text="error">
      <formula>NOT(ISERROR(SEARCH("error",H133)))</formula>
    </cfRule>
  </conditionalFormatting>
  <conditionalFormatting sqref="H3:R33">
    <cfRule type="containsText" dxfId="54" priority="4" operator="containsText" text="*80">
      <formula>NOT(ISERROR(SEARCH("*80",H3)))</formula>
    </cfRule>
    <cfRule type="containsText" dxfId="53" priority="5" operator="containsText" text="60-79">
      <formula>NOT(ISERROR(SEARCH("60-79",H3)))</formula>
    </cfRule>
    <cfRule type="containsText" dxfId="52" priority="6" operator="containsText" text="&lt;60">
      <formula>NOT(ISERROR(SEARCH("&lt;60",H3)))</formula>
    </cfRule>
  </conditionalFormatting>
  <conditionalFormatting sqref="I133:K160">
    <cfRule type="containsText" dxfId="51" priority="11" operator="containsText" text="80">
      <formula>NOT(ISERROR(SEARCH("80",I133)))</formula>
    </cfRule>
    <cfRule type="containsText" dxfId="50" priority="12" operator="containsText" text="60-79">
      <formula>NOT(ISERROR(SEARCH("60-79",I133)))</formula>
    </cfRule>
    <cfRule type="containsText" dxfId="49" priority="13" operator="containsText" text="&lt;60">
      <formula>NOT(ISERROR(SEARCH("&lt;60",I133)))</formula>
    </cfRule>
  </conditionalFormatting>
  <conditionalFormatting sqref="Y3:AH33">
    <cfRule type="containsText" dxfId="48" priority="1" operator="containsText" text="*80">
      <formula>NOT(ISERROR(SEARCH("*80",Y3)))</formula>
    </cfRule>
    <cfRule type="containsText" dxfId="47" priority="2" operator="containsText" text="60-79">
      <formula>NOT(ISERROR(SEARCH("60-79",Y3)))</formula>
    </cfRule>
    <cfRule type="containsText" dxfId="46" priority="3" operator="containsText" text="&lt;60">
      <formula>NOT(ISERROR(SEARCH("&lt;60",Y3)))</formula>
    </cfRule>
  </conditionalFormatting>
  <conditionalFormatting sqref="AK3:AT33 AV3:AV33">
    <cfRule type="containsText" dxfId="45" priority="14" operator="containsText" text="*80">
      <formula>NOT(ISERROR(SEARCH("*80",AK3)))</formula>
    </cfRule>
    <cfRule type="containsText" dxfId="44" priority="15" operator="containsText" text="60-79">
      <formula>NOT(ISERROR(SEARCH("60-79",AK3)))</formula>
    </cfRule>
    <cfRule type="containsText" dxfId="43" priority="16" operator="containsText" text="&lt;60">
      <formula>NOT(ISERROR(SEARCH("&lt;60",AK3)))</formula>
    </cfRule>
  </conditionalFormatting>
  <dataValidations count="3">
    <dataValidation type="list" allowBlank="1" showInputMessage="1" showErrorMessage="1" sqref="I40:R40" xr:uid="{645B6E2B-E2C3-4947-9545-7B6BB05417EE}">
      <formula1>listYesNo</formula1>
    </dataValidation>
    <dataValidation type="list" allowBlank="1" showInputMessage="1" showErrorMessage="1" errorTitle="Error in entry" error="Please use list items only." sqref="Y3:AH33 H3:R33" xr:uid="{0241B62B-E152-4A8D-AFFC-D9AC9FD49C42}">
      <formula1>ValidDepts</formula1>
    </dataValidation>
    <dataValidation allowBlank="1" showInputMessage="1" showErrorMessage="1" errorTitle="Error in entry" error="Please use list items only." sqref="AU135:BE162 AK3:AT36 BL59:BV80 BJ57:BT57 BJ34:BT37 BV34:CE37" xr:uid="{02E0BCA9-61EC-4A75-826E-9812C1B08647}"/>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0"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28D6D-308B-4249-817E-28B6334200AB}">
  <sheetPr>
    <pageSetUpPr fitToPage="1"/>
  </sheetPr>
  <dimension ref="A1:DW180"/>
  <sheetViews>
    <sheetView showGridLines="0" zoomScale="70" zoomScaleNormal="70" zoomScaleSheetLayoutView="80" zoomScalePageLayoutView="25" workbookViewId="0"/>
  </sheetViews>
  <sheetFormatPr defaultColWidth="0" defaultRowHeight="13.5" x14ac:dyDescent="0.35"/>
  <cols>
    <col min="1" max="1" width="1.36328125" style="384" customWidth="1"/>
    <col min="2" max="7" width="10.6328125" style="384" customWidth="1"/>
    <col min="8" max="13" width="10.6328125" style="385" customWidth="1"/>
    <col min="14" max="16" width="10.6328125" style="385" hidden="1" customWidth="1"/>
    <col min="17" max="23" width="10.6328125" style="384" hidden="1" customWidth="1"/>
    <col min="24" max="24" width="3" style="384" customWidth="1"/>
    <col min="25" max="26" width="10.6328125" style="384" customWidth="1"/>
    <col min="27" max="27" width="10.6328125" style="385" customWidth="1"/>
    <col min="28" max="28" width="10.6328125" style="384" customWidth="1"/>
    <col min="29" max="29" width="11.6328125" style="384" customWidth="1"/>
    <col min="30" max="34" width="10.6328125" style="385" hidden="1" customWidth="1"/>
    <col min="35" max="35" width="2.90625" style="385" customWidth="1"/>
    <col min="36" max="36" width="5.453125" style="385" customWidth="1"/>
    <col min="37" max="37" width="12.36328125" style="384" hidden="1" customWidth="1"/>
    <col min="38" max="38" width="9.08984375" style="384" hidden="1" customWidth="1"/>
    <col min="39" max="39" width="15.08984375" style="384" hidden="1" customWidth="1"/>
    <col min="40" max="40" width="10" style="384" hidden="1" customWidth="1"/>
    <col min="41" max="41" width="13.453125" style="384" hidden="1" customWidth="1"/>
    <col min="42" max="42" width="15.6328125" style="384" hidden="1" customWidth="1"/>
    <col min="43" max="43" width="13.90625" style="384" hidden="1" customWidth="1"/>
    <col min="44" max="44" width="12.6328125" style="384" hidden="1" customWidth="1"/>
    <col min="45" max="49" width="8.90625" style="384" hidden="1" customWidth="1"/>
    <col min="50" max="50" width="16.6328125" style="384" hidden="1" customWidth="1"/>
    <col min="51" max="51" width="10.90625" style="384" hidden="1" customWidth="1"/>
    <col min="52" max="53" width="11.6328125" style="384" hidden="1" customWidth="1"/>
    <col min="54" max="63" width="8.90625" style="384" hidden="1" customWidth="1"/>
    <col min="64" max="64" width="13" style="385" hidden="1" customWidth="1"/>
    <col min="65" max="65" width="11.36328125" style="385" hidden="1" customWidth="1"/>
    <col min="66" max="68" width="8.6328125" style="385" hidden="1" customWidth="1"/>
    <col min="69" max="71" width="13" style="385" hidden="1" customWidth="1"/>
    <col min="72" max="72" width="11.90625" style="385" hidden="1" customWidth="1"/>
    <col min="73" max="73" width="7.453125" style="385" hidden="1" customWidth="1"/>
    <col min="74" max="74" width="13.08984375" style="385" hidden="1" customWidth="1"/>
    <col min="75" max="82" width="7.453125" style="385" hidden="1" customWidth="1"/>
    <col min="83" max="84" width="6.90625" style="385" hidden="1" customWidth="1"/>
    <col min="85" max="85" width="8.90625" style="384" hidden="1" customWidth="1"/>
    <col min="86" max="86" width="11.36328125" style="385" hidden="1" customWidth="1"/>
    <col min="87" max="87" width="8.90625" style="384" hidden="1" customWidth="1"/>
    <col min="88" max="88" width="8.6328125" style="385" hidden="1" customWidth="1"/>
    <col min="89" max="89" width="8.90625" style="384" hidden="1" customWidth="1"/>
    <col min="90" max="90" width="8.6328125" style="385" hidden="1" customWidth="1"/>
    <col min="91" max="91" width="8.90625" style="384" hidden="1" customWidth="1"/>
    <col min="92" max="92" width="8.6328125" style="385" hidden="1" customWidth="1"/>
    <col min="93" max="16384" width="8.90625" style="384" hidden="1"/>
  </cols>
  <sheetData>
    <row r="1" spans="2:127" ht="7.25" customHeight="1" thickBot="1" x14ac:dyDescent="0.4">
      <c r="H1" s="386"/>
      <c r="I1" s="387"/>
      <c r="J1" s="387"/>
      <c r="K1" s="387"/>
      <c r="L1" s="387"/>
      <c r="M1" s="388"/>
      <c r="N1" s="388"/>
      <c r="O1" s="388"/>
      <c r="P1" s="388"/>
      <c r="AA1" s="387"/>
      <c r="AD1" s="387"/>
      <c r="AE1" s="387"/>
      <c r="AF1" s="387"/>
      <c r="AG1" s="387"/>
      <c r="AH1" s="387"/>
      <c r="AI1" s="387"/>
      <c r="AJ1" s="387"/>
      <c r="AW1" s="389" t="s">
        <v>24</v>
      </c>
      <c r="AX1" s="389"/>
      <c r="BE1" s="384" t="s">
        <v>25</v>
      </c>
      <c r="BJ1" s="389" t="s">
        <v>26</v>
      </c>
      <c r="BK1" s="389"/>
      <c r="BL1" s="390"/>
      <c r="BM1" s="391"/>
      <c r="BN1" s="392"/>
      <c r="BO1" s="392"/>
      <c r="BP1" s="392"/>
      <c r="BT1" s="393"/>
      <c r="BU1" s="393"/>
      <c r="BV1" s="394" t="s">
        <v>27</v>
      </c>
      <c r="BW1" s="395"/>
      <c r="BX1" s="395"/>
      <c r="BY1" s="395"/>
      <c r="BZ1" s="396"/>
      <c r="CG1" s="397" t="s">
        <v>235</v>
      </c>
      <c r="CH1" s="397" t="s">
        <v>236</v>
      </c>
      <c r="CI1" s="398"/>
      <c r="CJ1" s="398"/>
      <c r="CK1" s="399"/>
      <c r="CL1" s="400"/>
      <c r="CM1" s="397"/>
      <c r="CN1" s="400"/>
      <c r="CO1" s="397"/>
      <c r="CP1" s="397"/>
      <c r="CQ1" s="397"/>
      <c r="CR1" s="397"/>
      <c r="CS1" s="389"/>
      <c r="CT1" s="389" t="s">
        <v>237</v>
      </c>
      <c r="CU1" s="401"/>
      <c r="CV1" s="402"/>
      <c r="CW1" s="392"/>
      <c r="CY1" s="392"/>
      <c r="DI1" s="403"/>
      <c r="DJ1" s="403"/>
      <c r="DK1" s="403"/>
      <c r="DL1" s="403"/>
      <c r="DM1" s="403"/>
      <c r="DN1" s="403"/>
      <c r="DO1" s="403"/>
      <c r="DP1" s="403"/>
      <c r="DQ1" s="403"/>
      <c r="DR1" s="403"/>
      <c r="DS1" s="403"/>
      <c r="DT1" s="403"/>
      <c r="DU1" s="403"/>
      <c r="DV1" s="403"/>
      <c r="DW1" s="403"/>
    </row>
    <row r="2" spans="2:127" ht="41.4" customHeight="1" thickBot="1" x14ac:dyDescent="0.4">
      <c r="B2" s="404" t="s">
        <v>28</v>
      </c>
      <c r="C2" s="405" t="s">
        <v>29</v>
      </c>
      <c r="D2" s="406"/>
      <c r="E2" s="405" t="s">
        <v>30</v>
      </c>
      <c r="F2" s="407"/>
      <c r="G2" s="406"/>
      <c r="H2" s="408" t="s">
        <v>31</v>
      </c>
      <c r="I2" s="409" t="s">
        <v>32</v>
      </c>
      <c r="J2" s="410" t="s">
        <v>33</v>
      </c>
      <c r="K2" s="411" t="s">
        <v>34</v>
      </c>
      <c r="L2" s="412" t="s">
        <v>35</v>
      </c>
      <c r="M2" s="413" t="s">
        <v>36</v>
      </c>
      <c r="N2" s="413" t="s">
        <v>37</v>
      </c>
      <c r="O2" s="413" t="s">
        <v>38</v>
      </c>
      <c r="P2" s="413" t="s">
        <v>39</v>
      </c>
      <c r="Q2" s="413" t="s">
        <v>40</v>
      </c>
      <c r="R2" s="414" t="s">
        <v>41</v>
      </c>
      <c r="Y2" s="408" t="s">
        <v>42</v>
      </c>
      <c r="Z2" s="415" t="s">
        <v>43</v>
      </c>
      <c r="AA2" s="416" t="s">
        <v>44</v>
      </c>
      <c r="AB2" s="417" t="s">
        <v>45</v>
      </c>
      <c r="AC2" s="418" t="s">
        <v>46</v>
      </c>
      <c r="AD2" s="419" t="s">
        <v>47</v>
      </c>
      <c r="AE2" s="419" t="s">
        <v>48</v>
      </c>
      <c r="AF2" s="419" t="s">
        <v>49</v>
      </c>
      <c r="AG2" s="419" t="s">
        <v>50</v>
      </c>
      <c r="AH2" s="419" t="s">
        <v>51</v>
      </c>
      <c r="AK2" s="420" t="s">
        <v>52</v>
      </c>
      <c r="AL2" s="420" t="s">
        <v>53</v>
      </c>
      <c r="AM2" s="420" t="s">
        <v>54</v>
      </c>
      <c r="AN2" s="420" t="s">
        <v>55</v>
      </c>
      <c r="AO2" s="420" t="s">
        <v>56</v>
      </c>
      <c r="AP2" s="420" t="s">
        <v>57</v>
      </c>
      <c r="AQ2" s="420" t="s">
        <v>58</v>
      </c>
      <c r="AR2" s="420" t="s">
        <v>59</v>
      </c>
      <c r="AS2" s="420" t="s">
        <v>60</v>
      </c>
      <c r="AT2" s="420" t="s">
        <v>61</v>
      </c>
      <c r="AW2" s="421" t="s">
        <v>62</v>
      </c>
      <c r="AX2" s="421" t="s">
        <v>63</v>
      </c>
      <c r="AY2" s="421" t="s">
        <v>64</v>
      </c>
      <c r="AZ2" s="421" t="s">
        <v>65</v>
      </c>
      <c r="BA2" s="421" t="s">
        <v>66</v>
      </c>
      <c r="BB2" s="421" t="s">
        <v>67</v>
      </c>
      <c r="BC2" s="421" t="s">
        <v>68</v>
      </c>
      <c r="BE2" s="384" t="s">
        <v>69</v>
      </c>
      <c r="BF2" s="384" t="s">
        <v>70</v>
      </c>
      <c r="BJ2" s="422" t="s">
        <v>71</v>
      </c>
      <c r="BK2" s="422" t="s">
        <v>72</v>
      </c>
      <c r="BL2" s="422" t="s">
        <v>73</v>
      </c>
      <c r="BM2" s="422" t="s">
        <v>74</v>
      </c>
      <c r="BN2" s="422" t="s">
        <v>75</v>
      </c>
      <c r="BO2" s="422" t="s">
        <v>76</v>
      </c>
      <c r="BP2" s="422" t="s">
        <v>77</v>
      </c>
      <c r="BQ2" s="422" t="s">
        <v>78</v>
      </c>
      <c r="BR2" s="422" t="s">
        <v>79</v>
      </c>
      <c r="BS2" s="422" t="s">
        <v>80</v>
      </c>
      <c r="BT2" s="422" t="s">
        <v>81</v>
      </c>
      <c r="BV2" s="423" t="s">
        <v>82</v>
      </c>
      <c r="BW2" s="423" t="s">
        <v>83</v>
      </c>
      <c r="BX2" s="423" t="s">
        <v>84</v>
      </c>
      <c r="BY2" s="423" t="s">
        <v>85</v>
      </c>
      <c r="BZ2" s="423" t="s">
        <v>86</v>
      </c>
      <c r="CA2" s="423" t="s">
        <v>87</v>
      </c>
      <c r="CB2" s="423" t="s">
        <v>88</v>
      </c>
      <c r="CC2" s="423" t="s">
        <v>89</v>
      </c>
      <c r="CD2" s="423" t="s">
        <v>90</v>
      </c>
      <c r="CE2" s="423" t="s">
        <v>91</v>
      </c>
      <c r="CF2" s="384"/>
      <c r="CG2" s="424" t="s">
        <v>238</v>
      </c>
      <c r="CH2" s="424" t="s">
        <v>239</v>
      </c>
      <c r="CI2" s="424" t="s">
        <v>240</v>
      </c>
      <c r="CJ2" s="424" t="s">
        <v>241</v>
      </c>
      <c r="CK2" s="424" t="s">
        <v>242</v>
      </c>
      <c r="CL2" s="424" t="s">
        <v>243</v>
      </c>
      <c r="CM2" s="424" t="s">
        <v>244</v>
      </c>
      <c r="CN2" s="424" t="s">
        <v>245</v>
      </c>
      <c r="CO2" s="424" t="s">
        <v>246</v>
      </c>
      <c r="CP2" s="424" t="s">
        <v>247</v>
      </c>
      <c r="CR2" s="424" t="s">
        <v>248</v>
      </c>
      <c r="CS2" s="424" t="s">
        <v>249</v>
      </c>
      <c r="CT2" s="424" t="s">
        <v>250</v>
      </c>
      <c r="CU2" s="424" t="s">
        <v>251</v>
      </c>
      <c r="CV2" s="424" t="s">
        <v>252</v>
      </c>
      <c r="CW2" s="424" t="s">
        <v>253</v>
      </c>
      <c r="CX2" s="424" t="s">
        <v>254</v>
      </c>
      <c r="CY2" s="424" t="s">
        <v>255</v>
      </c>
      <c r="CZ2" s="424" t="s">
        <v>256</v>
      </c>
      <c r="DA2" s="424" t="s">
        <v>257</v>
      </c>
      <c r="DI2" s="403"/>
      <c r="DJ2" s="403"/>
      <c r="DK2" s="403"/>
      <c r="DL2" s="403"/>
      <c r="DM2" s="403"/>
      <c r="DN2" s="403"/>
      <c r="DO2" s="403"/>
      <c r="DP2" s="403"/>
      <c r="DQ2" s="403"/>
      <c r="DR2" s="403"/>
      <c r="DS2" s="403"/>
      <c r="DT2" s="403"/>
      <c r="DU2" s="403"/>
      <c r="DV2" s="403"/>
      <c r="DW2" s="403"/>
    </row>
    <row r="3" spans="2:127" ht="13.75" customHeight="1" thickBot="1" x14ac:dyDescent="0.4">
      <c r="B3" s="372">
        <v>1</v>
      </c>
      <c r="C3" s="360" t="s">
        <v>92</v>
      </c>
      <c r="D3" s="361"/>
      <c r="E3" s="359" t="s">
        <v>93</v>
      </c>
      <c r="F3" s="425"/>
      <c r="G3" s="426"/>
      <c r="H3" s="190" t="s">
        <v>94</v>
      </c>
      <c r="I3" s="190" t="s">
        <v>94</v>
      </c>
      <c r="J3" s="190" t="s">
        <v>94</v>
      </c>
      <c r="K3" s="190" t="s">
        <v>94</v>
      </c>
      <c r="L3" s="190" t="s">
        <v>94</v>
      </c>
      <c r="M3" s="190" t="s">
        <v>94</v>
      </c>
      <c r="N3" s="190" t="s">
        <v>94</v>
      </c>
      <c r="O3" s="190" t="s">
        <v>94</v>
      </c>
      <c r="P3" s="190" t="s">
        <v>94</v>
      </c>
      <c r="Q3" s="190" t="s">
        <v>94</v>
      </c>
      <c r="R3" s="378" t="s">
        <v>94</v>
      </c>
      <c r="Y3" s="190" t="s">
        <v>94</v>
      </c>
      <c r="Z3" s="190" t="s">
        <v>94</v>
      </c>
      <c r="AA3" s="190" t="s">
        <v>94</v>
      </c>
      <c r="AB3" s="190" t="s">
        <v>94</v>
      </c>
      <c r="AC3" s="190" t="s">
        <v>94</v>
      </c>
      <c r="AD3" s="192" t="s">
        <v>94</v>
      </c>
      <c r="AE3" s="192" t="s">
        <v>94</v>
      </c>
      <c r="AF3" s="192" t="s">
        <v>94</v>
      </c>
      <c r="AG3" s="192" t="s">
        <v>94</v>
      </c>
      <c r="AH3" s="378" t="s">
        <v>94</v>
      </c>
      <c r="AK3" s="427" t="str">
        <f>IFERROR(IF(I3="---","",IF(Y3="---","No Target Set",IF(BV3=BK3,"On Target",IF(BV3&gt;BK3,"Behind",IF(BV3&lt;BK3,"On Target"))))),"")</f>
        <v/>
      </c>
      <c r="AL3" s="427" t="str">
        <f>IFERROR(IF(J3="---","",IF(Z3="---","No Target Set",IF(BW3=BL3,"On Target",IF(BW3&gt;BL3,"Behind",IF(BW3&lt;BL3,"On Target"))))),"")</f>
        <v/>
      </c>
      <c r="AM3" s="427" t="str">
        <f>IFERROR(IF(K3="---","",IF(AA3="---","No Target Set",IF(BX3=BM3,"On Target",IF(BX3&gt;BM3,"Behind",IF(BX3&lt;BM3,"On Target"))))),"")</f>
        <v/>
      </c>
      <c r="AN3" s="427" t="str">
        <f>IFERROR(IF(L3="---","",IF(AB3="---","No Target Set",IF(BY3=BN3,"On Target",IF(BY3&gt;BN3,"Behind",IF(BY3&lt;BN3,"On Target"))))),"")</f>
        <v/>
      </c>
      <c r="AO3" s="427" t="str">
        <f>IFERROR(IF(M3="---","",IF(AC3="---","No Target Set",IF(BZ3=BO3,"On Target",IF(BZ3&gt;BO3,"Behind",IF(BZ3&lt;BO3,"On Target"))))),"")</f>
        <v/>
      </c>
      <c r="AP3" s="427" t="str">
        <f>IFERROR(IF(N3="---","",IF(AD3="---","No Target Set",IF(CA3=BP3,"On Target",IF(CA3&gt;BP3,"Behind",IF(CA3&lt;BP3,"On Target"))))),"")</f>
        <v/>
      </c>
      <c r="AQ3" s="427" t="str">
        <f>IFERROR(IF(O3="---","",IF(AE3="---","No Target Set",IF(CB3=BQ3,"On Target",IF(CB3&gt;BQ3,"Behind",IF(CB3&lt;BQ3,"On Target"))))),"")</f>
        <v/>
      </c>
      <c r="AR3" s="427" t="str">
        <f>IFERROR(IF(P3="---","",IF(AF3="---","No Target Set",IF(CC3=BR3,"On Target",IF(CC3&gt;BR3,"Behind",IF(CC3&lt;BR3,"On Target"))))),"")</f>
        <v/>
      </c>
      <c r="AS3" s="427" t="str">
        <f>IFERROR(IF(Q3="---","",IF(AG3="---","No Target Set",IF(CD3=BS3,"On Target",IF(CD3&gt;BS3,"Behind",IF(CD3&lt;BS3,"On Target"))))),"")</f>
        <v/>
      </c>
      <c r="AT3" s="427" t="str">
        <f>IFERROR(IF(R3="---","",IF(AH3="---","No Target Set",IF(CE3=BT3,"On Target",IF(CE3&gt;BT3,"Behind",IF(CE3&lt;BT3,"On Target"))))),"")</f>
        <v/>
      </c>
      <c r="AV3" s="428"/>
      <c r="AW3" s="222" t="s">
        <v>95</v>
      </c>
      <c r="AX3" s="381" t="str">
        <f>_xlfn.IFNA(LOOKUP(2,1/(H3:R3&lt;&gt;"---"),H3:R3),"---")</f>
        <v>---</v>
      </c>
      <c r="AY3" s="381" t="e">
        <f>VALUE(IF(AX3="---","",VLOOKUP(AX3,List167823[],2,FALSE)))</f>
        <v>#VALUE!</v>
      </c>
      <c r="AZ3" s="381" t="str">
        <f>_xlfn.IFNA(LOOKUP(2,1/(H3:Q3&lt;&gt;"---"),X3:AF3),"---")</f>
        <v>---</v>
      </c>
      <c r="BA3" s="381" t="e">
        <f>VALUE(IF(AZ3="---","",VLOOKUP(AZ3,List167823[],2,FALSE)))</f>
        <v>#VALUE!</v>
      </c>
      <c r="BB3" s="381" t="str">
        <f>_xlfn.IFNA(LOOKUP(2,1/(AK3:AT3&lt;&gt;""),AK3:AT3),"---")</f>
        <v>---</v>
      </c>
      <c r="BC3" s="381" t="str">
        <f>_xlfn.IFNA(LOOKUP(2,1/(H3:R3&lt;&gt;"---"),H$2:R$2),"---")</f>
        <v>---</v>
      </c>
      <c r="BE3" s="587" t="s">
        <v>94</v>
      </c>
      <c r="BI3" s="222" t="s">
        <v>95</v>
      </c>
      <c r="BJ3" s="381" t="str">
        <f>IF(H3="---","",IF(H3="","",(VLOOKUP(H3,List167823[],2,FALSE))))</f>
        <v/>
      </c>
      <c r="BK3" s="381" t="str">
        <f>IF(I3="---","",IF(I3="","",(VLOOKUP(I3,List167823[],2,FALSE))))</f>
        <v/>
      </c>
      <c r="BL3" s="381" t="str">
        <f>IF(J3="---","",IF(J3="","",(VLOOKUP(J3,List167823[],2,FALSE))))</f>
        <v/>
      </c>
      <c r="BM3" s="381" t="str">
        <f>IF(K3="---","",IF(K3="","",(VLOOKUP(K3,List167823[],2,FALSE))))</f>
        <v/>
      </c>
      <c r="BN3" s="381" t="str">
        <f>IF(L3="---","",IF(L3="","",(VLOOKUP(L3,List167823[],2,FALSE))))</f>
        <v/>
      </c>
      <c r="BO3" s="381" t="str">
        <f>IF(M3="---","",IF(M3="","",(VLOOKUP(M3,List167823[],2,FALSE))))</f>
        <v/>
      </c>
      <c r="BP3" s="381" t="str">
        <f>IF(N3="---","",IF(N3="","",(VLOOKUP(N3,List167823[],2,FALSE))))</f>
        <v/>
      </c>
      <c r="BQ3" s="381" t="str">
        <f>IF(O3="---","",IF(O3="","",(VLOOKUP(O3,List167823[],2,FALSE))))</f>
        <v/>
      </c>
      <c r="BR3" s="381" t="str">
        <f>IF(P3="---","",IF(P3="","",(VLOOKUP(P3,List167823[],2,FALSE))))</f>
        <v/>
      </c>
      <c r="BS3" s="381" t="str">
        <f>IF(Q3="---","",IF(Q3="","",(VLOOKUP(Q3,List167823[],2,FALSE))))</f>
        <v/>
      </c>
      <c r="BT3" s="381" t="str">
        <f>IF(R3="---","",IF(R3="","",(VLOOKUP(R3,List167823[],2,FALSE))))</f>
        <v/>
      </c>
      <c r="BU3" s="222" t="s">
        <v>95</v>
      </c>
      <c r="BV3" s="381" t="str">
        <f>IF(Y3="---","",IF(Y3="","",VLOOKUP(Y3,List167823[],2,FALSE)))</f>
        <v/>
      </c>
      <c r="BW3" s="381" t="str">
        <f>IF(Z3="---","",IF(Z3="","",VLOOKUP(Z3,List167823[],2,FALSE)))</f>
        <v/>
      </c>
      <c r="BX3" s="381" t="str">
        <f>IF(AA3="---","",IF(AA3="","",VLOOKUP(AA3,List167823[],2,FALSE)))</f>
        <v/>
      </c>
      <c r="BY3" s="381" t="str">
        <f>IF(AB3="---","",IF(AB3="","",VLOOKUP(AB3,List167823[],2,FALSE)))</f>
        <v/>
      </c>
      <c r="BZ3" s="381" t="str">
        <f>IF(AC3="---","",IF(AC3="","",VLOOKUP(AC3,List167823[],2,FALSE)))</f>
        <v/>
      </c>
      <c r="CA3" s="381" t="str">
        <f>IF(AD3="---","",IF(AD3="","",VLOOKUP(AD3,List167823[],2,FALSE)))</f>
        <v/>
      </c>
      <c r="CB3" s="381" t="str">
        <f>IF(AE3="---","",IF(AE3="","",VLOOKUP(AE3,List167823[],2,FALSE)))</f>
        <v/>
      </c>
      <c r="CC3" s="381" t="str">
        <f>IF(AF3="---","",IF(AF3="","",VLOOKUP(AF3,List167823[],2,FALSE)))</f>
        <v/>
      </c>
      <c r="CD3" s="381" t="str">
        <f>IF(AG3="---","",IF(AG3="","",VLOOKUP(AG3,List167823[],2,FALSE)))</f>
        <v/>
      </c>
      <c r="CE3" s="381" t="str">
        <f>IF(AH3="---","",IF(AH3="","",VLOOKUP(AH3,List167823[],2,FALSE)))</f>
        <v/>
      </c>
      <c r="CF3" s="222" t="s">
        <v>95</v>
      </c>
      <c r="CG3" s="381" t="str">
        <f>IFERROR(
    IF(H3="---", "NA",
        IF(Y3="---", "NA",
            IF(BJ3 &gt; BK3,
                IF(BV3 &gt; BJ3, 1.1, 0.1),
                IF(BV3 &gt; BJ3, 1, 0)
            )
        )
    ),
    -1
)</f>
        <v>NA</v>
      </c>
      <c r="CH3" s="381" t="str">
        <f>IFERROR(
    IF(I3="---", "NA",
        IF(Z3="---", "NA",IF(J3="---","NA",
            IF(BK3 &gt; BL3,
                IF(MIN(BV3, BK3) = BW3, 0.1,
                    IF(MIN(BV3, BK3) &lt; BW3, 1.1)
                ),
                IF(MIN(BV3, BK3) = BW3, 0,
                    IF(MIN(BV3, BK3) &lt; BW3, 1)
                )
            ))
        )
    ),
-5)</f>
        <v>NA</v>
      </c>
      <c r="CI3" s="381" t="str">
        <f>IFERROR(
    IF(J3="---", "NA",
        IF(AA3="---", "NA",IF(K3="---","NA",
            IF(BL3 &gt; BM3,
                IF(MIN(BW3, BL3) = BX3, 0.1,
                    IF(MIN(BW3, BL3) &lt; BX3, 1.1)
                ),
                IF(MIN(BW3, BL3) = BX3, 0,
                    IF(MIN(BW3, BL3) &lt; BX3, 1)
                )
            ))
        )
    ),
-5)</f>
        <v>NA</v>
      </c>
      <c r="CJ3" s="381" t="str">
        <f>IFERROR(
    IF(K3="---", "NA",
        IF(AB3="---", "NA",IF(L3="---","NA",
            IF(BM3 &gt; BN3,
                IF(MIN(BX3, BM3) = BY3, 0.1,
                    IF(MIN(BX3, BM3) &lt; BY3, 1.1)
                ),
                IF(MIN(BX3, BM3) = BY3, 0,
                    IF(MIN(BX3, BM3) &lt; BY3, 1)
                )
            ))
        )
    ),
-5)</f>
        <v>NA</v>
      </c>
      <c r="CK3" s="381" t="str">
        <f>IFERROR(
    IF(L3="---", "NA",
        IF(AC3="---", "NA",IF(M3="---","NA",
            IF(BN3 &gt; BO3,
                IF(MIN(BY3, BN3) = BZ3, 0.1,
                    IF(MIN(BY3, BN3) &lt; BZ3, 1.1)
                ),
                IF(MIN(BY3, BN3) = BZ3, 0,
                    IF(MIN(BY3, BN3) &lt; BZ3, 1)
                )
            ))
        )
    ),
-5)</f>
        <v>NA</v>
      </c>
      <c r="CL3" s="381" t="str">
        <f>IFERROR(
    IF(M3="---", "NA",
        IF(AD3="---", "NA",IF(N3="---","NA",
            IF(BO3 &gt; BP3,
                IF(MIN(BZ3, BO3) = CA3, 0.1,
                    IF(MIN(BZ3, BO3) &lt; CA3, 1.1)
                ),
                IF(MIN(BZ3, BO3) = CA3, 0,
                    IF(MIN(BZ3, BO3) &lt; CA3, 1)
                )
            ))
        )
    ),
-5)</f>
        <v>NA</v>
      </c>
      <c r="CM3" s="381" t="str">
        <f>IFERROR(
    IF(N3="---", "NA",
        IF(AE3="---", "NA",IF(O3="---","NA",
            IF(BP3 &gt; BQ3,
                IF(MIN(CA3, BP3) = CB3, 0.1,
                    IF(MIN(CA3, BP3) &lt; CB3, 1.1)
                ),
                IF(MIN(CA3, BP3) = CB3, 0,
                    IF(MIN(CA3, BP3) &lt; CB3, 1)
                )
            ))
        )
    ),
-5)</f>
        <v>NA</v>
      </c>
      <c r="CN3" s="381" t="str">
        <f>IFERROR(
    IF(O3="---", "NA",
        IF(AF3="---", "NA",IF(P3="---","NA",
            IF(BQ3 &gt; BR3,
                IF(MIN(CB3, BQ3) = CC3, 0.1,
                    IF(MIN(CB3, BQ3) &lt; CC3, 1.1)
                ),
                IF(MIN(CB3, BQ3) = CC3, 0,
                    IF(MIN(CB3, BQ3) &lt; CC3, 1)
                )
            ))
        )
    ),
-5)</f>
        <v>NA</v>
      </c>
      <c r="CO3" s="381" t="str">
        <f>IFERROR(
    IF(P3="---", "NA",
        IF(AG3="---", "NA",IF(Q3="---","NA",
            IF(BR3 &gt; BS3,
                IF(MIN(CC3, BR3) = CD3, 0.1,
                    IF(MIN(CC3, BR3) &lt; CD3, 1.1)
                ),
                IF(MIN(CC3, BR3) = CD3, 0,
                    IF(MIN(CC3, BR3) &lt; CD3, 1)
                )
            ))
        )
    ),
-5)</f>
        <v>NA</v>
      </c>
      <c r="CP3" s="381" t="str">
        <f>IFERROR(
    IF(Q3="---", "NA",
        IF(AH3="---", "NA",IF(R3="---","NA",
            IF(BS3 &gt; BT3,
                IF(MIN(CD3, BS3) = CE3, 0.1,
                    IF(MIN(CD3, BS3) &lt; CE3, 1.1)
                ),
                IF(MIN(CD3, BS3) = CE3, 0,
                    IF(MIN(CD3, BS3) &lt; CE3, 1)
                )
            ))
        )
    ),
-5)</f>
        <v>NA</v>
      </c>
      <c r="CQ3" s="222" t="s">
        <v>95</v>
      </c>
      <c r="CR3" s="381" t="str">
        <f>IF(AND(OR(CG3=1, CG3=1.1),BK3&gt;=BV3),"Achieved",IF(AND(OR(CG3=1, CG3=1.1),BK3&lt;BV3),"Not Achieved","NA"))</f>
        <v>NA</v>
      </c>
      <c r="CS3" s="381" t="str">
        <f>IF(AND(OR(CH3=1, CH3=1.1),BL3&gt;=BW3),"Achieved",IF(AND(OR(CH3=1, CH3=1.1),BL3&lt;BW3),"Not Achieved","NA"))</f>
        <v>NA</v>
      </c>
      <c r="CT3" s="381" t="str">
        <f>IF(AND(OR(CI3=1, CI3=1.1),BM3&gt;=BX3),"Achieved",IF(AND(OR(CI3=1, CI3=1.1),BM3&lt;BX3),"Not Achieved","NA"))</f>
        <v>NA</v>
      </c>
      <c r="CU3" s="381" t="str">
        <f>IF(AND(OR(CJ3=1, CJ3=1.1),BN3&gt;=BY3),"Achieved",IF(AND(OR(CJ3=1, CJ3=1.1),BN3&lt;BY3),"Not Achieved","NA"))</f>
        <v>NA</v>
      </c>
      <c r="CV3" s="381" t="str">
        <f>IF(AND(OR(CK3=1, CK3=1.1),BO3&gt;=BZ3),"Achieved",IF(AND(OR(CK3=1, CK3=1.1),BO3&lt;BZ3),"Not Achieved","NA"))</f>
        <v>NA</v>
      </c>
      <c r="CW3" s="381" t="str">
        <f>IF(AND(OR(CL3=1, CL3=1.1),BP3&gt;=CA3),"Achieved",IF(AND(OR(CL3=1, CL3=1.1),BP3&lt;CA3),"Not Achieved","NA"))</f>
        <v>NA</v>
      </c>
      <c r="CX3" s="381" t="str">
        <f>IF(AND(OR(CM3=1, CM3=1.1),BQ3&gt;=CB3),"Achieved",IF(AND(OR(CM3=1, CM3=1.1),BQ3&lt;CB3),"Not Achieved","NA"))</f>
        <v>NA</v>
      </c>
      <c r="CY3" s="381" t="str">
        <f>IF(AND(OR(CN3=1, CN3=1.1),BR3&gt;=CC3),"Achieved",IF(AND(OR(CN3=1, CN3=1.1),BR3&lt;CC3),"Not Achieved","NA"))</f>
        <v>NA</v>
      </c>
      <c r="CZ3" s="381" t="str">
        <f>IF(AND(OR(CO3=1, CO3=1.1),BS3&gt;=CD3),"Achieved",IF(AND(OR(CO3=1, CO3=1.1),BS3&lt;CD3),"Not Achieved","NA"))</f>
        <v>NA</v>
      </c>
      <c r="DA3" s="381" t="str">
        <f>IF(AND(OR(CP3=1, CP3=1.1),BT3&gt;=CE3),"Achieved",IF(AND(OR(CP3=1, CP3=1.1),BT3&lt;CE3),"Not Achieved","NA"))</f>
        <v>NA</v>
      </c>
      <c r="DI3" s="403"/>
      <c r="DJ3" s="403"/>
      <c r="DK3" s="403"/>
      <c r="DL3" s="403"/>
      <c r="DM3" s="403"/>
      <c r="DN3" s="403"/>
      <c r="DO3" s="403"/>
      <c r="DP3" s="403"/>
      <c r="DQ3" s="403"/>
      <c r="DR3" s="403"/>
      <c r="DS3" s="403"/>
      <c r="DT3" s="403"/>
      <c r="DU3" s="403"/>
      <c r="DV3" s="403"/>
      <c r="DW3" s="403"/>
    </row>
    <row r="4" spans="2:127" ht="13.75" customHeight="1" thickBot="1" x14ac:dyDescent="0.4">
      <c r="B4" s="373"/>
      <c r="C4" s="362"/>
      <c r="D4" s="363"/>
      <c r="E4" s="359" t="s">
        <v>96</v>
      </c>
      <c r="F4" s="425"/>
      <c r="G4" s="426"/>
      <c r="H4" s="192" t="s">
        <v>94</v>
      </c>
      <c r="I4" s="192" t="s">
        <v>94</v>
      </c>
      <c r="J4" s="192" t="s">
        <v>94</v>
      </c>
      <c r="K4" s="192" t="s">
        <v>94</v>
      </c>
      <c r="L4" s="192" t="s">
        <v>94</v>
      </c>
      <c r="M4" s="192" t="s">
        <v>94</v>
      </c>
      <c r="N4" s="192" t="s">
        <v>94</v>
      </c>
      <c r="O4" s="192" t="s">
        <v>94</v>
      </c>
      <c r="P4" s="192" t="s">
        <v>94</v>
      </c>
      <c r="Q4" s="192" t="s">
        <v>94</v>
      </c>
      <c r="R4" s="379" t="s">
        <v>94</v>
      </c>
      <c r="Y4" s="192" t="s">
        <v>94</v>
      </c>
      <c r="Z4" s="192" t="s">
        <v>94</v>
      </c>
      <c r="AA4" s="192" t="s">
        <v>94</v>
      </c>
      <c r="AB4" s="192" t="s">
        <v>94</v>
      </c>
      <c r="AC4" s="192" t="s">
        <v>94</v>
      </c>
      <c r="AD4" s="192" t="s">
        <v>94</v>
      </c>
      <c r="AE4" s="192" t="s">
        <v>94</v>
      </c>
      <c r="AF4" s="192" t="s">
        <v>94</v>
      </c>
      <c r="AG4" s="192" t="s">
        <v>94</v>
      </c>
      <c r="AH4" s="379" t="s">
        <v>94</v>
      </c>
      <c r="AK4" s="427" t="str">
        <f>IFERROR(IF(I4="---","",IF(Y4="---","No Target Set",IF(BV4=BK4,"On Target",IF(BV4&gt;BK4,"Behind",IF(BV4&lt;BK4,"On Target"))))),"")</f>
        <v/>
      </c>
      <c r="AL4" s="427" t="str">
        <f>IFERROR(IF(J4="---","",IF(Z4="---","No Target Set",IF(BW4=BL4,"On Target",IF(BW4&gt;BL4,"Behind",IF(BW4&lt;BL4,"On Target"))))),"")</f>
        <v/>
      </c>
      <c r="AM4" s="427" t="str">
        <f>IFERROR(IF(K4="---","",IF(AA4="---","No Target Set",IF(BX4=BM4,"On Target",IF(BX4&gt;BM4,"Behind",IF(BX4&lt;BM4,"On Target"))))),"")</f>
        <v/>
      </c>
      <c r="AN4" s="427" t="str">
        <f>IFERROR(IF(L4="---","",IF(AB4="---","No Target Set",IF(BY4=BN4,"On Target",IF(BY4&gt;BN4,"Behind",IF(BY4&lt;BN4,"On Target"))))),"")</f>
        <v/>
      </c>
      <c r="AO4" s="427" t="str">
        <f>IFERROR(IF(M4="---","",IF(AC4="---","No Target Set",IF(BZ4=BO4,"On Target",IF(BZ4&gt;BO4,"Behind",IF(BZ4&lt;BO4,"On Target"))))),"")</f>
        <v/>
      </c>
      <c r="AP4" s="427" t="str">
        <f>IFERROR(IF(N4="---","",IF(AD4="---","No Target Set",IF(CA4=BP4,"On Target",IF(CA4&gt;BP4,"Behind",IF(CA4&lt;BP4,"On Target"))))),"")</f>
        <v/>
      </c>
      <c r="AQ4" s="427" t="str">
        <f>IFERROR(IF(O4="---","",IF(AE4="---","No Target Set",IF(CB4=BQ4,"On Target",IF(CB4&gt;BQ4,"Behind",IF(CB4&lt;BQ4,"On Target"))))),"")</f>
        <v/>
      </c>
      <c r="AR4" s="427" t="str">
        <f>IFERROR(IF(P4="---","",IF(AF4="---","No Target Set",IF(CC4=BR4,"On Target",IF(CC4&gt;BR4,"Behind",IF(CC4&lt;BR4,"On Target"))))),"")</f>
        <v/>
      </c>
      <c r="AS4" s="427" t="str">
        <f>IFERROR(IF(Q4="---","",IF(AG4="---","No Target Set",IF(CD4=BS4,"On Target",IF(CD4&gt;BS4,"Behind",IF(CD4&lt;BS4,"On Target"))))),"")</f>
        <v/>
      </c>
      <c r="AT4" s="427" t="str">
        <f>IFERROR(IF(R4="---","",IF(AH4="---","No Target Set",IF(CE4=BT4,"On Target",IF(CE4&gt;BT4,"Behind",IF(CE4&lt;BT4,"On Target"))))),"")</f>
        <v/>
      </c>
      <c r="AV4" s="428"/>
      <c r="AW4" s="222" t="s">
        <v>97</v>
      </c>
      <c r="AX4" s="381" t="str">
        <f>_xlfn.IFNA(LOOKUP(2,1/(H4:R4&lt;&gt;"---"),H4:R4),"---")</f>
        <v>---</v>
      </c>
      <c r="AY4" s="381" t="e">
        <f>VALUE(IF(AX4="---","",VLOOKUP(AX4,List167823[],2,FALSE)))</f>
        <v>#VALUE!</v>
      </c>
      <c r="AZ4" s="381" t="str">
        <f>_xlfn.IFNA(LOOKUP(2,1/(H4:Q4&lt;&gt;"---"),X4:AF4),"---")</f>
        <v>---</v>
      </c>
      <c r="BA4" s="381" t="e">
        <f>VALUE(IF(AZ4="---","",VLOOKUP(AZ4,List167823[],2,FALSE)))</f>
        <v>#VALUE!</v>
      </c>
      <c r="BB4" s="381" t="str">
        <f>_xlfn.IFNA(LOOKUP(2,1/(AK4:AT4&lt;&gt;""),AK4:AT4),"---")</f>
        <v>---</v>
      </c>
      <c r="BC4" s="381" t="str">
        <f>_xlfn.IFNA(LOOKUP(2,1/(H4:R4&lt;&gt;"---"),H$2:R$2),"---")</f>
        <v>---</v>
      </c>
      <c r="BE4" s="429" t="s">
        <v>98</v>
      </c>
      <c r="BF4" s="384">
        <v>1</v>
      </c>
      <c r="BI4" s="222" t="s">
        <v>97</v>
      </c>
      <c r="BJ4" s="381" t="str">
        <f>IF(H4="---","",IF(H4="","",(VLOOKUP(H4,List167823[],2,FALSE))))</f>
        <v/>
      </c>
      <c r="BK4" s="381" t="str">
        <f>IF(I4="---","",IF(I4="","",(VLOOKUP(I4,List167823[],2,FALSE))))</f>
        <v/>
      </c>
      <c r="BL4" s="381" t="str">
        <f>IF(J4="---","",IF(J4="","",(VLOOKUP(J4,List167823[],2,FALSE))))</f>
        <v/>
      </c>
      <c r="BM4" s="381" t="str">
        <f>IF(K4="---","",IF(K4="","",(VLOOKUP(K4,List167823[],2,FALSE))))</f>
        <v/>
      </c>
      <c r="BN4" s="381" t="str">
        <f>IF(L4="---","",IF(L4="","",(VLOOKUP(L4,List167823[],2,FALSE))))</f>
        <v/>
      </c>
      <c r="BO4" s="381" t="str">
        <f>IF(M4="---","",IF(M4="","",(VLOOKUP(M4,List167823[],2,FALSE))))</f>
        <v/>
      </c>
      <c r="BP4" s="381" t="str">
        <f>IF(N4="---","",IF(N4="","",(VLOOKUP(N4,List167823[],2,FALSE))))</f>
        <v/>
      </c>
      <c r="BQ4" s="381" t="str">
        <f>IF(O4="---","",IF(O4="","",(VLOOKUP(O4,List167823[],2,FALSE))))</f>
        <v/>
      </c>
      <c r="BR4" s="381" t="str">
        <f>IF(P4="---","",IF(P4="","",(VLOOKUP(P4,List167823[],2,FALSE))))</f>
        <v/>
      </c>
      <c r="BS4" s="381" t="str">
        <f>IF(Q4="---","",IF(Q4="","",(VLOOKUP(Q4,List167823[],2,FALSE))))</f>
        <v/>
      </c>
      <c r="BT4" s="381" t="str">
        <f>IF(R4="---","",IF(R4="","",(VLOOKUP(R4,List167823[],2,FALSE))))</f>
        <v/>
      </c>
      <c r="BU4" s="222" t="s">
        <v>97</v>
      </c>
      <c r="BV4" s="381" t="str">
        <f>IF(Y4="---","",IF(Y4="","",VLOOKUP(Y4,List167823[],2,FALSE)))</f>
        <v/>
      </c>
      <c r="BW4" s="381" t="str">
        <f>IF(Z4="---","",IF(Z4="","",VLOOKUP(Z4,List167823[],2,FALSE)))</f>
        <v/>
      </c>
      <c r="BX4" s="381" t="str">
        <f>IF(AA4="---","",IF(AA4="","",VLOOKUP(AA4,List167823[],2,FALSE)))</f>
        <v/>
      </c>
      <c r="BY4" s="381" t="str">
        <f>IF(AB4="---","",IF(AB4="","",VLOOKUP(AB4,List167823[],2,FALSE)))</f>
        <v/>
      </c>
      <c r="BZ4" s="381" t="str">
        <f>IF(AC4="---","",IF(AC4="","",VLOOKUP(AC4,List167823[],2,FALSE)))</f>
        <v/>
      </c>
      <c r="CA4" s="381" t="str">
        <f>IF(AD4="---","",IF(AD4="","",VLOOKUP(AD4,List167823[],2,FALSE)))</f>
        <v/>
      </c>
      <c r="CB4" s="381" t="str">
        <f>IF(AE4="---","",IF(AE4="","",VLOOKUP(AE4,List167823[],2,FALSE)))</f>
        <v/>
      </c>
      <c r="CC4" s="381" t="str">
        <f>IF(AF4="---","",IF(AF4="","",VLOOKUP(AF4,List167823[],2,FALSE)))</f>
        <v/>
      </c>
      <c r="CD4" s="381" t="str">
        <f>IF(AG4="---","",IF(AG4="","",VLOOKUP(AG4,List167823[],2,FALSE)))</f>
        <v/>
      </c>
      <c r="CE4" s="381" t="str">
        <f>IF(AH4="---","",IF(AH4="","",VLOOKUP(AH4,List167823[],2,FALSE)))</f>
        <v/>
      </c>
      <c r="CF4" s="222" t="s">
        <v>97</v>
      </c>
      <c r="CG4" s="381" t="str">
        <f>IFERROR(
    IF(H4="---", "NA",
        IF(Y4="---", "NA",
            IF(BJ4 &gt; BK4,
                IF(BV4 &gt; BJ4, 1.1, 0.1),
                IF(BV4 &gt; BJ4, 1, 0)
            )
        )
    ),
    -1
)</f>
        <v>NA</v>
      </c>
      <c r="CH4" s="381" t="str">
        <f>IFERROR(
    IF(I4="---", "NA",
        IF(Z4="---", "NA",IF(J4="---","NA",
            IF(BK4 &gt; BL4,
                IF(MIN(BV4, BK4) = BW4, 0.1,
                    IF(MIN(BV4, BK4) &lt; BW4, 1.1)
                ),
                IF(MIN(BV4, BK4) = BW4, 0,
                    IF(MIN(BV4, BK4) &lt; BW4, 1)
                )
            ))
        )
    ),
-5)</f>
        <v>NA</v>
      </c>
      <c r="CI4" s="381" t="str">
        <f>IFERROR(
    IF(J4="---", "NA",
        IF(AA4="---", "NA",IF(K4="---","NA",
            IF(BL4 &gt; BM4,
                IF(MIN(BW4, BL4) = BX4, 0.1,
                    IF(MIN(BW4, BL4) &lt; BX4, 1.1)
                ),
                IF(MIN(BW4, BL4) = BX4, 0,
                    IF(MIN(BW4, BL4) &lt; BX4, 1)
                )
            ))
        )
    ),
-5)</f>
        <v>NA</v>
      </c>
      <c r="CJ4" s="381" t="str">
        <f>IFERROR(
    IF(K4="---", "NA",
        IF(AB4="---", "NA",IF(L4="---","NA",
            IF(BM4 &gt; BN4,
                IF(MIN(BX4, BM4) = BY4, 0.1,
                    IF(MIN(BX4, BM4) &lt; BY4, 1.1)
                ),
                IF(MIN(BX4, BM4) = BY4, 0,
                    IF(MIN(BX4, BM4) &lt; BY4, 1)
                )
            ))
        )
    ),
-5)</f>
        <v>NA</v>
      </c>
      <c r="CK4" s="381" t="str">
        <f>IFERROR(
    IF(L4="---", "NA",
        IF(AC4="---", "NA",IF(M4="---","NA",
            IF(BN4 &gt; BO4,
                IF(MIN(BY4, BN4) = BZ4, 0.1,
                    IF(MIN(BY4, BN4) &lt; BZ4, 1.1)
                ),
                IF(MIN(BY4, BN4) = BZ4, 0,
                    IF(MIN(BY4, BN4) &lt; BZ4, 1)
                )
            ))
        )
    ),
-5)</f>
        <v>NA</v>
      </c>
      <c r="CL4" s="381" t="str">
        <f>IFERROR(
    IF(M4="---", "NA",
        IF(AD4="---", "NA",IF(N4="---","NA",
            IF(BO4 &gt; BP4,
                IF(MIN(BZ4, BO4) = CA4, 0.1,
                    IF(MIN(BZ4, BO4) &lt; CA4, 1.1)
                ),
                IF(MIN(BZ4, BO4) = CA4, 0,
                    IF(MIN(BZ4, BO4) &lt; CA4, 1)
                )
            ))
        )
    ),
-5)</f>
        <v>NA</v>
      </c>
      <c r="CM4" s="381" t="str">
        <f>IFERROR(
    IF(N4="---", "NA",
        IF(AE4="---", "NA",IF(O4="---","NA",
            IF(BP4 &gt; BQ4,
                IF(MIN(CA4, BP4) = CB4, 0.1,
                    IF(MIN(CA4, BP4) &lt; CB4, 1.1)
                ),
                IF(MIN(CA4, BP4) = CB4, 0,
                    IF(MIN(CA4, BP4) &lt; CB4, 1)
                )
            ))
        )
    ),
-5)</f>
        <v>NA</v>
      </c>
      <c r="CN4" s="381" t="str">
        <f>IFERROR(
    IF(O4="---", "NA",
        IF(AF4="---", "NA",IF(P4="---","NA",
            IF(BQ4 &gt; BR4,
                IF(MIN(CB4, BQ4) = CC4, 0.1,
                    IF(MIN(CB4, BQ4) &lt; CC4, 1.1)
                ),
                IF(MIN(CB4, BQ4) = CC4, 0,
                    IF(MIN(CB4, BQ4) &lt; CC4, 1)
                )
            ))
        )
    ),
-5)</f>
        <v>NA</v>
      </c>
      <c r="CO4" s="381" t="str">
        <f>IFERROR(
    IF(P4="---", "NA",
        IF(AG4="---", "NA",IF(Q4="---","NA",
            IF(BR4 &gt; BS4,
                IF(MIN(CC4, BR4) = CD4, 0.1,
                    IF(MIN(CC4, BR4) &lt; CD4, 1.1)
                ),
                IF(MIN(CC4, BR4) = CD4, 0,
                    IF(MIN(CC4, BR4) &lt; CD4, 1)
                )
            ))
        )
    ),
-5)</f>
        <v>NA</v>
      </c>
      <c r="CP4" s="381" t="str">
        <f>IFERROR(
    IF(Q4="---", "NA",
        IF(AH4="---", "NA",IF(R4="---","NA",
            IF(BS4 &gt; BT4,
                IF(MIN(CD4, BS4) = CE4, 0.1,
                    IF(MIN(CD4, BS4) &lt; CE4, 1.1)
                ),
                IF(MIN(CD4, BS4) = CE4, 0,
                    IF(MIN(CD4, BS4) &lt; CE4, 1)
                )
            ))
        )
    ),
-5)</f>
        <v>NA</v>
      </c>
      <c r="CQ4" s="222" t="s">
        <v>97</v>
      </c>
      <c r="CR4" s="381" t="str">
        <f>IF(AND(OR(CG4=1, CG4=1.1),BK4&gt;=BV4),"Achieved",IF(AND(OR(CG4=1, CG4=1.1),BK4&lt;BV4),"Not Achieved","NA"))</f>
        <v>NA</v>
      </c>
      <c r="CS4" s="381" t="str">
        <f>IF(AND(OR(CH4=1, CH4=1.1),BL4&gt;=BW4),"Achieved",IF(AND(OR(CH4=1, CH4=1.1),BL4&lt;BW4),"Not Achieved","NA"))</f>
        <v>NA</v>
      </c>
      <c r="CT4" s="381" t="str">
        <f>IF(AND(OR(CI4=1, CI4=1.1),BM4&gt;=BX4),"Achieved",IF(AND(OR(CI4=1, CI4=1.1),BM4&lt;BX4),"Not Achieved","NA"))</f>
        <v>NA</v>
      </c>
      <c r="CU4" s="381" t="str">
        <f>IF(AND(OR(CJ4=1, CJ4=1.1),BN4&gt;=BY4),"Achieved",IF(AND(OR(CJ4=1, CJ4=1.1),BN4&lt;BY4),"Not Achieved","NA"))</f>
        <v>NA</v>
      </c>
      <c r="CV4" s="381" t="str">
        <f>IF(AND(OR(CK4=1, CK4=1.1),BO4&gt;=BZ4),"Achieved",IF(AND(OR(CK4=1, CK4=1.1),BO4&lt;BZ4),"Not Achieved","NA"))</f>
        <v>NA</v>
      </c>
      <c r="CW4" s="381" t="str">
        <f>IF(AND(OR(CL4=1, CL4=1.1),BP4&gt;=CA4),"Achieved",IF(AND(OR(CL4=1, CL4=1.1),BP4&lt;CA4),"Not Achieved","NA"))</f>
        <v>NA</v>
      </c>
      <c r="CX4" s="381" t="str">
        <f>IF(AND(OR(CM4=1, CM4=1.1),BQ4&gt;=CB4),"Achieved",IF(AND(OR(CM4=1, CM4=1.1),BQ4&lt;CB4),"Not Achieved","NA"))</f>
        <v>NA</v>
      </c>
      <c r="CY4" s="381" t="str">
        <f>IF(AND(OR(CN4=1, CN4=1.1),BR4&gt;=CC4),"Achieved",IF(AND(OR(CN4=1, CN4=1.1),BR4&lt;CC4),"Not Achieved","NA"))</f>
        <v>NA</v>
      </c>
      <c r="CZ4" s="381" t="str">
        <f>IF(AND(OR(CO4=1, CO4=1.1),BS4&gt;=CD4),"Achieved",IF(AND(OR(CO4=1, CO4=1.1),BS4&lt;CD4),"Not Achieved","NA"))</f>
        <v>NA</v>
      </c>
      <c r="DA4" s="381" t="str">
        <f>IF(AND(OR(CP4=1, CP4=1.1),BT4&gt;=CE4),"Achieved",IF(AND(OR(CP4=1, CP4=1.1),BT4&lt;CE4),"Not Achieved","NA"))</f>
        <v>NA</v>
      </c>
      <c r="DI4" s="403"/>
      <c r="DJ4" s="403"/>
      <c r="DK4" s="403"/>
      <c r="DL4" s="403"/>
      <c r="DM4" s="403"/>
      <c r="DN4" s="403"/>
      <c r="DO4" s="403"/>
      <c r="DP4" s="403"/>
      <c r="DQ4" s="403"/>
      <c r="DR4" s="403"/>
      <c r="DS4" s="403"/>
      <c r="DT4" s="403"/>
      <c r="DU4" s="403"/>
      <c r="DV4" s="403"/>
      <c r="DW4" s="403"/>
    </row>
    <row r="5" spans="2:127" ht="13.75" customHeight="1" thickBot="1" x14ac:dyDescent="0.4">
      <c r="B5" s="373"/>
      <c r="C5" s="360" t="s">
        <v>278</v>
      </c>
      <c r="D5" s="361"/>
      <c r="E5" s="359" t="s">
        <v>100</v>
      </c>
      <c r="F5" s="425"/>
      <c r="G5" s="426"/>
      <c r="H5" s="192" t="s">
        <v>94</v>
      </c>
      <c r="I5" s="192" t="s">
        <v>94</v>
      </c>
      <c r="J5" s="192" t="s">
        <v>94</v>
      </c>
      <c r="K5" s="192" t="s">
        <v>94</v>
      </c>
      <c r="L5" s="192" t="s">
        <v>94</v>
      </c>
      <c r="M5" s="192" t="s">
        <v>94</v>
      </c>
      <c r="N5" s="192" t="s">
        <v>94</v>
      </c>
      <c r="O5" s="192" t="s">
        <v>94</v>
      </c>
      <c r="P5" s="192" t="s">
        <v>94</v>
      </c>
      <c r="Q5" s="192" t="s">
        <v>94</v>
      </c>
      <c r="R5" s="379" t="s">
        <v>94</v>
      </c>
      <c r="Y5" s="192" t="s">
        <v>94</v>
      </c>
      <c r="Z5" s="192" t="s">
        <v>94</v>
      </c>
      <c r="AA5" s="192" t="s">
        <v>94</v>
      </c>
      <c r="AB5" s="192" t="s">
        <v>94</v>
      </c>
      <c r="AC5" s="192" t="s">
        <v>94</v>
      </c>
      <c r="AD5" s="192" t="s">
        <v>94</v>
      </c>
      <c r="AE5" s="192" t="s">
        <v>94</v>
      </c>
      <c r="AF5" s="192" t="s">
        <v>94</v>
      </c>
      <c r="AG5" s="192" t="s">
        <v>94</v>
      </c>
      <c r="AH5" s="379" t="s">
        <v>94</v>
      </c>
      <c r="AK5" s="427" t="str">
        <f>IFERROR(IF(I5="---","",IF(Y5="---","No Target Set",IF(BV5=BK5,"On Target",IF(BV5&gt;BK5,"Behind",IF(BV5&lt;BK5,"On Target"))))),"")</f>
        <v/>
      </c>
      <c r="AL5" s="427" t="str">
        <f>IFERROR(IF(J5="---","",IF(Z5="---","No Target Set",IF(BW5=BL5,"On Target",IF(BW5&gt;BL5,"Behind",IF(BW5&lt;BL5,"On Target"))))),"")</f>
        <v/>
      </c>
      <c r="AM5" s="427" t="str">
        <f>IFERROR(IF(K5="---","",IF(AA5="---","No Target Set",IF(BX5=BM5,"On Target",IF(BX5&gt;BM5,"Behind",IF(BX5&lt;BM5,"On Target"))))),"")</f>
        <v/>
      </c>
      <c r="AN5" s="427" t="str">
        <f>IFERROR(IF(L5="---","",IF(AB5="---","No Target Set",IF(BY5=BN5,"On Target",IF(BY5&gt;BN5,"Behind",IF(BY5&lt;BN5,"On Target"))))),"")</f>
        <v/>
      </c>
      <c r="AO5" s="427" t="str">
        <f>IFERROR(IF(M5="---","",IF(AC5="---","No Target Set",IF(BZ5=BO5,"On Target",IF(BZ5&gt;BO5,"Behind",IF(BZ5&lt;BO5,"On Target"))))),"")</f>
        <v/>
      </c>
      <c r="AP5" s="427" t="str">
        <f>IFERROR(IF(N5="---","",IF(AD5="---","No Target Set",IF(CA5=BP5,"On Target",IF(CA5&gt;BP5,"Behind",IF(CA5&lt;BP5,"On Target"))))),"")</f>
        <v/>
      </c>
      <c r="AQ5" s="427" t="str">
        <f>IFERROR(IF(O5="---","",IF(AE5="---","No Target Set",IF(CB5=BQ5,"On Target",IF(CB5&gt;BQ5,"Behind",IF(CB5&lt;BQ5,"On Target"))))),"")</f>
        <v/>
      </c>
      <c r="AR5" s="427" t="str">
        <f>IFERROR(IF(P5="---","",IF(AF5="---","No Target Set",IF(CC5=BR5,"On Target",IF(CC5&gt;BR5,"Behind",IF(CC5&lt;BR5,"On Target"))))),"")</f>
        <v/>
      </c>
      <c r="AS5" s="427" t="str">
        <f>IFERROR(IF(Q5="---","",IF(AG5="---","No Target Set",IF(CD5=BS5,"On Target",IF(CD5&gt;BS5,"Behind",IF(CD5&lt;BS5,"On Target"))))),"")</f>
        <v/>
      </c>
      <c r="AT5" s="427" t="str">
        <f>IFERROR(IF(R5="---","",IF(AH5="---","No Target Set",IF(CE5=BT5,"On Target",IF(CE5&gt;BT5,"Behind",IF(CE5&lt;BT5,"On Target"))))),"")</f>
        <v/>
      </c>
      <c r="AV5" s="428"/>
      <c r="AW5" s="222" t="s">
        <v>101</v>
      </c>
      <c r="AX5" s="381" t="str">
        <f>_xlfn.IFNA(LOOKUP(2,1/(H5:R5&lt;&gt;"---"),H5:R5),"---")</f>
        <v>---</v>
      </c>
      <c r="AY5" s="381" t="e">
        <f>VALUE(IF(AX5="---","",VLOOKUP(AX5,List167823[],2,FALSE)))</f>
        <v>#VALUE!</v>
      </c>
      <c r="AZ5" s="381" t="str">
        <f>_xlfn.IFNA(LOOKUP(2,1/(H5:Q5&lt;&gt;"---"),X5:AF5),"---")</f>
        <v>---</v>
      </c>
      <c r="BA5" s="381" t="e">
        <f>VALUE(IF(AZ5="---","",VLOOKUP(AZ5,List167823[],2,FALSE)))</f>
        <v>#VALUE!</v>
      </c>
      <c r="BB5" s="381" t="str">
        <f>_xlfn.IFNA(LOOKUP(2,1/(AK5:AT5&lt;&gt;""),AK5:AT5),"---")</f>
        <v>---</v>
      </c>
      <c r="BC5" s="381" t="str">
        <f>_xlfn.IFNA(LOOKUP(2,1/(H5:R5&lt;&gt;"---"),H$2:R$2),"---")</f>
        <v>---</v>
      </c>
      <c r="BE5" s="430" t="s">
        <v>102</v>
      </c>
      <c r="BF5" s="384">
        <v>0.5</v>
      </c>
      <c r="BI5" s="222" t="s">
        <v>101</v>
      </c>
      <c r="BJ5" s="381" t="str">
        <f>IF(H5="---","",IF(H5="","",(VLOOKUP(H5,List167823[],2,FALSE))))</f>
        <v/>
      </c>
      <c r="BK5" s="381" t="str">
        <f>IF(I5="---","",IF(I5="","",(VLOOKUP(I5,List167823[],2,FALSE))))</f>
        <v/>
      </c>
      <c r="BL5" s="381" t="str">
        <f>IF(J5="---","",IF(J5="","",(VLOOKUP(J5,List167823[],2,FALSE))))</f>
        <v/>
      </c>
      <c r="BM5" s="381" t="str">
        <f>IF(K5="---","",IF(K5="","",(VLOOKUP(K5,List167823[],2,FALSE))))</f>
        <v/>
      </c>
      <c r="BN5" s="381" t="str">
        <f>IF(L5="---","",IF(L5="","",(VLOOKUP(L5,List167823[],2,FALSE))))</f>
        <v/>
      </c>
      <c r="BO5" s="381" t="str">
        <f>IF(M5="---","",IF(M5="","",(VLOOKUP(M5,List167823[],2,FALSE))))</f>
        <v/>
      </c>
      <c r="BP5" s="381" t="str">
        <f>IF(N5="---","",IF(N5="","",(VLOOKUP(N5,List167823[],2,FALSE))))</f>
        <v/>
      </c>
      <c r="BQ5" s="381" t="str">
        <f>IF(O5="---","",IF(O5="","",(VLOOKUP(O5,List167823[],2,FALSE))))</f>
        <v/>
      </c>
      <c r="BR5" s="381" t="str">
        <f>IF(P5="---","",IF(P5="","",(VLOOKUP(P5,List167823[],2,FALSE))))</f>
        <v/>
      </c>
      <c r="BS5" s="381" t="str">
        <f>IF(Q5="---","",IF(Q5="","",(VLOOKUP(Q5,List167823[],2,FALSE))))</f>
        <v/>
      </c>
      <c r="BT5" s="381" t="str">
        <f>IF(R5="---","",IF(R5="","",(VLOOKUP(R5,List167823[],2,FALSE))))</f>
        <v/>
      </c>
      <c r="BU5" s="222" t="s">
        <v>101</v>
      </c>
      <c r="BV5" s="381" t="str">
        <f>IF(Y5="---","",IF(Y5="","",VLOOKUP(Y5,List167823[],2,FALSE)))</f>
        <v/>
      </c>
      <c r="BW5" s="381" t="str">
        <f>IF(Z5="---","",IF(Z5="","",VLOOKUP(Z5,List167823[],2,FALSE)))</f>
        <v/>
      </c>
      <c r="BX5" s="381" t="str">
        <f>IF(AA5="---","",IF(AA5="","",VLOOKUP(AA5,List167823[],2,FALSE)))</f>
        <v/>
      </c>
      <c r="BY5" s="381" t="str">
        <f>IF(AB5="---","",IF(AB5="","",VLOOKUP(AB5,List167823[],2,FALSE)))</f>
        <v/>
      </c>
      <c r="BZ5" s="381" t="str">
        <f>IF(AC5="---","",IF(AC5="","",VLOOKUP(AC5,List167823[],2,FALSE)))</f>
        <v/>
      </c>
      <c r="CA5" s="381" t="str">
        <f>IF(AD5="---","",IF(AD5="","",VLOOKUP(AD5,List167823[],2,FALSE)))</f>
        <v/>
      </c>
      <c r="CB5" s="381" t="str">
        <f>IF(AE5="---","",IF(AE5="","",VLOOKUP(AE5,List167823[],2,FALSE)))</f>
        <v/>
      </c>
      <c r="CC5" s="381" t="str">
        <f>IF(AF5="---","",IF(AF5="","",VLOOKUP(AF5,List167823[],2,FALSE)))</f>
        <v/>
      </c>
      <c r="CD5" s="381" t="str">
        <f>IF(AG5="---","",IF(AG5="","",VLOOKUP(AG5,List167823[],2,FALSE)))</f>
        <v/>
      </c>
      <c r="CE5" s="381" t="str">
        <f>IF(AH5="---","",IF(AH5="","",VLOOKUP(AH5,List167823[],2,FALSE)))</f>
        <v/>
      </c>
      <c r="CF5" s="222" t="s">
        <v>101</v>
      </c>
      <c r="CG5" s="381" t="str">
        <f>IFERROR(
    IF(H5="---", "NA",
        IF(Y5="---", "NA",
            IF(BJ5 &gt; BK5,
                IF(BV5 &gt; BJ5, 1.1, 0.1),
                IF(BV5 &gt; BJ5, 1, 0)
            )
        )
    ),
    -1
)</f>
        <v>NA</v>
      </c>
      <c r="CH5" s="381" t="str">
        <f>IFERROR(
    IF(I5="---", "NA",
        IF(Z5="---", "NA",IF(J5="---","NA",
            IF(BK5 &gt; BL5,
                IF(MIN(BV5, BK5) = BW5, 0.1,
                    IF(MIN(BV5, BK5) &lt; BW5, 1.1)
                ),
                IF(MIN(BV5, BK5) = BW5, 0,
                    IF(MIN(BV5, BK5) &lt; BW5, 1)
                )
            ))
        )
    ),
-5)</f>
        <v>NA</v>
      </c>
      <c r="CI5" s="381" t="str">
        <f>IFERROR(
    IF(J5="---", "NA",
        IF(AA5="---", "NA",IF(K5="---","NA",
            IF(BL5 &gt; BM5,
                IF(MIN(BW5, BL5) = BX5, 0.1,
                    IF(MIN(BW5, BL5) &lt; BX5, 1.1)
                ),
                IF(MIN(BW5, BL5) = BX5, 0,
                    IF(MIN(BW5, BL5) &lt; BX5, 1)
                )
            ))
        )
    ),
-5)</f>
        <v>NA</v>
      </c>
      <c r="CJ5" s="381" t="str">
        <f>IFERROR(
    IF(K5="---", "NA",
        IF(AB5="---", "NA",IF(L5="---","NA",
            IF(BM5 &gt; BN5,
                IF(MIN(BX5, BM5) = BY5, 0.1,
                    IF(MIN(BX5, BM5) &lt; BY5, 1.1)
                ),
                IF(MIN(BX5, BM5) = BY5, 0,
                    IF(MIN(BX5, BM5) &lt; BY5, 1)
                )
            ))
        )
    ),
-5)</f>
        <v>NA</v>
      </c>
      <c r="CK5" s="381" t="str">
        <f>IFERROR(
    IF(L5="---", "NA",
        IF(AC5="---", "NA",IF(M5="---","NA",
            IF(BN5 &gt; BO5,
                IF(MIN(BY5, BN5) = BZ5, 0.1,
                    IF(MIN(BY5, BN5) &lt; BZ5, 1.1)
                ),
                IF(MIN(BY5, BN5) = BZ5, 0,
                    IF(MIN(BY5, BN5) &lt; BZ5, 1)
                )
            ))
        )
    ),
-5)</f>
        <v>NA</v>
      </c>
      <c r="CL5" s="381" t="str">
        <f>IFERROR(
    IF(M5="---", "NA",
        IF(AD5="---", "NA",IF(N5="---","NA",
            IF(BO5 &gt; BP5,
                IF(MIN(BZ5, BO5) = CA5, 0.1,
                    IF(MIN(BZ5, BO5) &lt; CA5, 1.1)
                ),
                IF(MIN(BZ5, BO5) = CA5, 0,
                    IF(MIN(BZ5, BO5) &lt; CA5, 1)
                )
            ))
        )
    ),
-5)</f>
        <v>NA</v>
      </c>
      <c r="CM5" s="381" t="str">
        <f>IFERROR(
    IF(N5="---", "NA",
        IF(AE5="---", "NA",IF(O5="---","NA",
            IF(BP5 &gt; BQ5,
                IF(MIN(CA5, BP5) = CB5, 0.1,
                    IF(MIN(CA5, BP5) &lt; CB5, 1.1)
                ),
                IF(MIN(CA5, BP5) = CB5, 0,
                    IF(MIN(CA5, BP5) &lt; CB5, 1)
                )
            ))
        )
    ),
-5)</f>
        <v>NA</v>
      </c>
      <c r="CN5" s="381" t="str">
        <f>IFERROR(
    IF(O5="---", "NA",
        IF(AF5="---", "NA",IF(P5="---","NA",
            IF(BQ5 &gt; BR5,
                IF(MIN(CB5, BQ5) = CC5, 0.1,
                    IF(MIN(CB5, BQ5) &lt; CC5, 1.1)
                ),
                IF(MIN(CB5, BQ5) = CC5, 0,
                    IF(MIN(CB5, BQ5) &lt; CC5, 1)
                )
            ))
        )
    ),
-5)</f>
        <v>NA</v>
      </c>
      <c r="CO5" s="381" t="str">
        <f>IFERROR(
    IF(P5="---", "NA",
        IF(AG5="---", "NA",IF(Q5="---","NA",
            IF(BR5 &gt; BS5,
                IF(MIN(CC5, BR5) = CD5, 0.1,
                    IF(MIN(CC5, BR5) &lt; CD5, 1.1)
                ),
                IF(MIN(CC5, BR5) = CD5, 0,
                    IF(MIN(CC5, BR5) &lt; CD5, 1)
                )
            ))
        )
    ),
-5)</f>
        <v>NA</v>
      </c>
      <c r="CP5" s="381" t="str">
        <f>IFERROR(
    IF(Q5="---", "NA",
        IF(AH5="---", "NA",IF(R5="---","NA",
            IF(BS5 &gt; BT5,
                IF(MIN(CD5, BS5) = CE5, 0.1,
                    IF(MIN(CD5, BS5) &lt; CE5, 1.1)
                ),
                IF(MIN(CD5, BS5) = CE5, 0,
                    IF(MIN(CD5, BS5) &lt; CE5, 1)
                )
            ))
        )
    ),
-5)</f>
        <v>NA</v>
      </c>
      <c r="CQ5" s="222" t="s">
        <v>101</v>
      </c>
      <c r="CR5" s="381" t="str">
        <f>IF(AND(OR(CG5=1, CG5=1.1),BK5&gt;=BV5),"Achieved",IF(AND(OR(CG5=1, CG5=1.1),BK5&lt;BV5),"Not Achieved","NA"))</f>
        <v>NA</v>
      </c>
      <c r="CS5" s="381" t="str">
        <f>IF(AND(OR(CH5=1, CH5=1.1),BL5&gt;=BW5),"Achieved",IF(AND(OR(CH5=1, CH5=1.1),BL5&lt;BW5),"Not Achieved","NA"))</f>
        <v>NA</v>
      </c>
      <c r="CT5" s="381" t="str">
        <f>IF(AND(OR(CI5=1, CI5=1.1),BM5&gt;=BX5),"Achieved",IF(AND(OR(CI5=1, CI5=1.1),BM5&lt;BX5),"Not Achieved","NA"))</f>
        <v>NA</v>
      </c>
      <c r="CU5" s="381" t="str">
        <f>IF(AND(OR(CJ5=1, CJ5=1.1),BN5&gt;=BY5),"Achieved",IF(AND(OR(CJ5=1, CJ5=1.1),BN5&lt;BY5),"Not Achieved","NA"))</f>
        <v>NA</v>
      </c>
      <c r="CV5" s="381" t="str">
        <f>IF(AND(OR(CK5=1, CK5=1.1),BO5&gt;=BZ5),"Achieved",IF(AND(OR(CK5=1, CK5=1.1),BO5&lt;BZ5),"Not Achieved","NA"))</f>
        <v>NA</v>
      </c>
      <c r="CW5" s="381" t="str">
        <f>IF(AND(OR(CL5=1, CL5=1.1),BP5&gt;=CA5),"Achieved",IF(AND(OR(CL5=1, CL5=1.1),BP5&lt;CA5),"Not Achieved","NA"))</f>
        <v>NA</v>
      </c>
      <c r="CX5" s="381" t="str">
        <f>IF(AND(OR(CM5=1, CM5=1.1),BQ5&gt;=CB5),"Achieved",IF(AND(OR(CM5=1, CM5=1.1),BQ5&lt;CB5),"Not Achieved","NA"))</f>
        <v>NA</v>
      </c>
      <c r="CY5" s="381" t="str">
        <f>IF(AND(OR(CN5=1, CN5=1.1),BR5&gt;=CC5),"Achieved",IF(AND(OR(CN5=1, CN5=1.1),BR5&lt;CC5),"Not Achieved","NA"))</f>
        <v>NA</v>
      </c>
      <c r="CZ5" s="381" t="str">
        <f>IF(AND(OR(CO5=1, CO5=1.1),BS5&gt;=CD5),"Achieved",IF(AND(OR(CO5=1, CO5=1.1),BS5&lt;CD5),"Not Achieved","NA"))</f>
        <v>NA</v>
      </c>
      <c r="DA5" s="381" t="str">
        <f>IF(AND(OR(CP5=1, CP5=1.1),BT5&gt;=CE5),"Achieved",IF(AND(OR(CP5=1, CP5=1.1),BT5&lt;CE5),"Not Achieved","NA"))</f>
        <v>NA</v>
      </c>
      <c r="DI5" s="403"/>
      <c r="DJ5" s="403"/>
      <c r="DK5" s="403"/>
      <c r="DL5" s="403"/>
      <c r="DM5" s="403"/>
      <c r="DN5" s="403"/>
      <c r="DO5" s="403"/>
      <c r="DP5" s="403"/>
      <c r="DQ5" s="403"/>
      <c r="DR5" s="403"/>
      <c r="DS5" s="403"/>
      <c r="DT5" s="403"/>
      <c r="DU5" s="403"/>
      <c r="DV5" s="403"/>
      <c r="DW5" s="403"/>
    </row>
    <row r="6" spans="2:127" ht="13.75" customHeight="1" thickBot="1" x14ac:dyDescent="0.4">
      <c r="B6" s="373"/>
      <c r="C6" s="364"/>
      <c r="D6" s="365"/>
      <c r="E6" s="359" t="s">
        <v>103</v>
      </c>
      <c r="F6" s="425"/>
      <c r="G6" s="426"/>
      <c r="H6" s="192" t="s">
        <v>94</v>
      </c>
      <c r="I6" s="192" t="s">
        <v>94</v>
      </c>
      <c r="J6" s="192" t="s">
        <v>94</v>
      </c>
      <c r="K6" s="192" t="s">
        <v>94</v>
      </c>
      <c r="L6" s="192" t="s">
        <v>94</v>
      </c>
      <c r="M6" s="192" t="s">
        <v>94</v>
      </c>
      <c r="N6" s="192" t="s">
        <v>94</v>
      </c>
      <c r="O6" s="192" t="s">
        <v>94</v>
      </c>
      <c r="P6" s="192" t="s">
        <v>94</v>
      </c>
      <c r="Q6" s="192" t="s">
        <v>94</v>
      </c>
      <c r="R6" s="379" t="s">
        <v>94</v>
      </c>
      <c r="Y6" s="192" t="s">
        <v>94</v>
      </c>
      <c r="Z6" s="192" t="s">
        <v>94</v>
      </c>
      <c r="AA6" s="192" t="s">
        <v>94</v>
      </c>
      <c r="AB6" s="192" t="s">
        <v>94</v>
      </c>
      <c r="AC6" s="192" t="s">
        <v>94</v>
      </c>
      <c r="AD6" s="192" t="s">
        <v>94</v>
      </c>
      <c r="AE6" s="192" t="s">
        <v>94</v>
      </c>
      <c r="AF6" s="192" t="s">
        <v>94</v>
      </c>
      <c r="AG6" s="192" t="s">
        <v>94</v>
      </c>
      <c r="AH6" s="379" t="s">
        <v>94</v>
      </c>
      <c r="AK6" s="427" t="str">
        <f>IFERROR(IF(I6="---","",IF(Y6="---","No Target Set",IF(BV6=BK6,"On Target",IF(BV6&gt;BK6,"Behind",IF(BV6&lt;BK6,"On Target"))))),"")</f>
        <v/>
      </c>
      <c r="AL6" s="427" t="str">
        <f>IFERROR(IF(J6="---","",IF(Z6="---","No Target Set",IF(BW6=BL6,"On Target",IF(BW6&gt;BL6,"Behind",IF(BW6&lt;BL6,"On Target"))))),"")</f>
        <v/>
      </c>
      <c r="AM6" s="427" t="str">
        <f>IFERROR(IF(K6="---","",IF(AA6="---","No Target Set",IF(BX6=BM6,"On Target",IF(BX6&gt;BM6,"Behind",IF(BX6&lt;BM6,"On Target"))))),"")</f>
        <v/>
      </c>
      <c r="AN6" s="427" t="str">
        <f>IFERROR(IF(L6="---","",IF(AB6="---","No Target Set",IF(BY6=BN6,"On Target",IF(BY6&gt;BN6,"Behind",IF(BY6&lt;BN6,"On Target"))))),"")</f>
        <v/>
      </c>
      <c r="AO6" s="427" t="str">
        <f>IFERROR(IF(M6="---","",IF(AC6="---","No Target Set",IF(BZ6=BO6,"On Target",IF(BZ6&gt;BO6,"Behind",IF(BZ6&lt;BO6,"On Target"))))),"")</f>
        <v/>
      </c>
      <c r="AP6" s="427" t="str">
        <f>IFERROR(IF(N6="---","",IF(AD6="---","No Target Set",IF(CA6=BP6,"On Target",IF(CA6&gt;BP6,"Behind",IF(CA6&lt;BP6,"On Target"))))),"")</f>
        <v/>
      </c>
      <c r="AQ6" s="427" t="str">
        <f>IFERROR(IF(O6="---","",IF(AE6="---","No Target Set",IF(CB6=BQ6,"On Target",IF(CB6&gt;BQ6,"Behind",IF(CB6&lt;BQ6,"On Target"))))),"")</f>
        <v/>
      </c>
      <c r="AR6" s="427" t="str">
        <f>IFERROR(IF(P6="---","",IF(AF6="---","No Target Set",IF(CC6=BR6,"On Target",IF(CC6&gt;BR6,"Behind",IF(CC6&lt;BR6,"On Target"))))),"")</f>
        <v/>
      </c>
      <c r="AS6" s="427" t="str">
        <f>IFERROR(IF(Q6="---","",IF(AG6="---","No Target Set",IF(CD6=BS6,"On Target",IF(CD6&gt;BS6,"Behind",IF(CD6&lt;BS6,"On Target"))))),"")</f>
        <v/>
      </c>
      <c r="AT6" s="427" t="str">
        <f>IFERROR(IF(R6="---","",IF(AH6="---","No Target Set",IF(CE6=BT6,"On Target",IF(CE6&gt;BT6,"Behind",IF(CE6&lt;BT6,"On Target"))))),"")</f>
        <v/>
      </c>
      <c r="AV6" s="428"/>
      <c r="AW6" s="222" t="s">
        <v>104</v>
      </c>
      <c r="AX6" s="381" t="str">
        <f>_xlfn.IFNA(LOOKUP(2,1/(H6:R6&lt;&gt;"---"),H6:R6),"---")</f>
        <v>---</v>
      </c>
      <c r="AY6" s="381" t="e">
        <f>VALUE(IF(AX6="---","",VLOOKUP(AX6,List167823[],2,FALSE)))</f>
        <v>#VALUE!</v>
      </c>
      <c r="AZ6" s="381" t="str">
        <f>_xlfn.IFNA(LOOKUP(2,1/(H6:Q6&lt;&gt;"---"),X6:AF6),"---")</f>
        <v>---</v>
      </c>
      <c r="BA6" s="381" t="e">
        <f>VALUE(IF(AZ6="---","",VLOOKUP(AZ6,List167823[],2,FALSE)))</f>
        <v>#VALUE!</v>
      </c>
      <c r="BB6" s="381" t="str">
        <f>_xlfn.IFNA(LOOKUP(2,1/(AK6:AT6&lt;&gt;""),AK6:AT6),"---")</f>
        <v>---</v>
      </c>
      <c r="BC6" s="381" t="str">
        <f>_xlfn.IFNA(LOOKUP(2,1/(H6:R6&lt;&gt;"---"),H$2:R$2),"---")</f>
        <v>---</v>
      </c>
      <c r="BE6" s="431" t="s">
        <v>105</v>
      </c>
      <c r="BF6" s="384">
        <v>0</v>
      </c>
      <c r="BI6" s="222" t="s">
        <v>104</v>
      </c>
      <c r="BJ6" s="381" t="str">
        <f>IF(H6="---","",IF(H6="","",(VLOOKUP(H6,List167823[],2,FALSE))))</f>
        <v/>
      </c>
      <c r="BK6" s="381" t="str">
        <f>IF(I6="---","",IF(I6="","",(VLOOKUP(I6,List167823[],2,FALSE))))</f>
        <v/>
      </c>
      <c r="BL6" s="381" t="str">
        <f>IF(J6="---","",IF(J6="","",(VLOOKUP(J6,List167823[],2,FALSE))))</f>
        <v/>
      </c>
      <c r="BM6" s="381" t="str">
        <f>IF(K6="---","",IF(K6="","",(VLOOKUP(K6,List167823[],2,FALSE))))</f>
        <v/>
      </c>
      <c r="BN6" s="381" t="str">
        <f>IF(L6="---","",IF(L6="","",(VLOOKUP(L6,List167823[],2,FALSE))))</f>
        <v/>
      </c>
      <c r="BO6" s="381" t="str">
        <f>IF(M6="---","",IF(M6="","",(VLOOKUP(M6,List167823[],2,FALSE))))</f>
        <v/>
      </c>
      <c r="BP6" s="381" t="str">
        <f>IF(N6="---","",IF(N6="","",(VLOOKUP(N6,List167823[],2,FALSE))))</f>
        <v/>
      </c>
      <c r="BQ6" s="381" t="str">
        <f>IF(O6="---","",IF(O6="","",(VLOOKUP(O6,List167823[],2,FALSE))))</f>
        <v/>
      </c>
      <c r="BR6" s="381" t="str">
        <f>IF(P6="---","",IF(P6="","",(VLOOKUP(P6,List167823[],2,FALSE))))</f>
        <v/>
      </c>
      <c r="BS6" s="381" t="str">
        <f>IF(Q6="---","",IF(Q6="","",(VLOOKUP(Q6,List167823[],2,FALSE))))</f>
        <v/>
      </c>
      <c r="BT6" s="381" t="str">
        <f>IF(R6="---","",IF(R6="","",(VLOOKUP(R6,List167823[],2,FALSE))))</f>
        <v/>
      </c>
      <c r="BU6" s="222" t="s">
        <v>104</v>
      </c>
      <c r="BV6" s="381" t="str">
        <f>IF(Y6="---","",IF(Y6="","",VLOOKUP(Y6,List167823[],2,FALSE)))</f>
        <v/>
      </c>
      <c r="BW6" s="381" t="str">
        <f>IF(Z6="---","",IF(Z6="","",VLOOKUP(Z6,List167823[],2,FALSE)))</f>
        <v/>
      </c>
      <c r="BX6" s="381" t="str">
        <f>IF(AA6="---","",IF(AA6="","",VLOOKUP(AA6,List167823[],2,FALSE)))</f>
        <v/>
      </c>
      <c r="BY6" s="381" t="str">
        <f>IF(AB6="---","",IF(AB6="","",VLOOKUP(AB6,List167823[],2,FALSE)))</f>
        <v/>
      </c>
      <c r="BZ6" s="381" t="str">
        <f>IF(AC6="---","",IF(AC6="","",VLOOKUP(AC6,List167823[],2,FALSE)))</f>
        <v/>
      </c>
      <c r="CA6" s="381" t="str">
        <f>IF(AD6="---","",IF(AD6="","",VLOOKUP(AD6,List167823[],2,FALSE)))</f>
        <v/>
      </c>
      <c r="CB6" s="381" t="str">
        <f>IF(AE6="---","",IF(AE6="","",VLOOKUP(AE6,List167823[],2,FALSE)))</f>
        <v/>
      </c>
      <c r="CC6" s="381" t="str">
        <f>IF(AF6="---","",IF(AF6="","",VLOOKUP(AF6,List167823[],2,FALSE)))</f>
        <v/>
      </c>
      <c r="CD6" s="381" t="str">
        <f>IF(AG6="---","",IF(AG6="","",VLOOKUP(AG6,List167823[],2,FALSE)))</f>
        <v/>
      </c>
      <c r="CE6" s="381" t="str">
        <f>IF(AH6="---","",IF(AH6="","",VLOOKUP(AH6,List167823[],2,FALSE)))</f>
        <v/>
      </c>
      <c r="CF6" s="222" t="s">
        <v>104</v>
      </c>
      <c r="CG6" s="381" t="str">
        <f>IFERROR(
    IF(H6="---", "NA",
        IF(Y6="---", "NA",
            IF(BJ6 &gt; BK6,
                IF(BV6 &gt; BJ6, 1.1, 0.1),
                IF(BV6 &gt; BJ6, 1, 0)
            )
        )
    ),
    -1
)</f>
        <v>NA</v>
      </c>
      <c r="CH6" s="381" t="str">
        <f>IFERROR(
    IF(I6="---", "NA",
        IF(Z6="---", "NA",IF(J6="---","NA",
            IF(BK6 &gt; BL6,
                IF(MIN(BV6, BK6) = BW6, 0.1,
                    IF(MIN(BV6, BK6) &lt; BW6, 1.1)
                ),
                IF(MIN(BV6, BK6) = BW6, 0,
                    IF(MIN(BV6, BK6) &lt; BW6, 1)
                )
            ))
        )
    ),
-5)</f>
        <v>NA</v>
      </c>
      <c r="CI6" s="381" t="str">
        <f>IFERROR(
    IF(J6="---", "NA",
        IF(AA6="---", "NA",IF(K6="---","NA",
            IF(BL6 &gt; BM6,
                IF(MIN(BW6, BL6) = BX6, 0.1,
                    IF(MIN(BW6, BL6) &lt; BX6, 1.1)
                ),
                IF(MIN(BW6, BL6) = BX6, 0,
                    IF(MIN(BW6, BL6) &lt; BX6, 1)
                )
            ))
        )
    ),
-5)</f>
        <v>NA</v>
      </c>
      <c r="CJ6" s="381" t="str">
        <f>IFERROR(
    IF(K6="---", "NA",
        IF(AB6="---", "NA",IF(L6="---","NA",
            IF(BM6 &gt; BN6,
                IF(MIN(BX6, BM6) = BY6, 0.1,
                    IF(MIN(BX6, BM6) &lt; BY6, 1.1)
                ),
                IF(MIN(BX6, BM6) = BY6, 0,
                    IF(MIN(BX6, BM6) &lt; BY6, 1)
                )
            ))
        )
    ),
-5)</f>
        <v>NA</v>
      </c>
      <c r="CK6" s="381" t="str">
        <f>IFERROR(
    IF(L6="---", "NA",
        IF(AC6="---", "NA",IF(M6="---","NA",
            IF(BN6 &gt; BO6,
                IF(MIN(BY6, BN6) = BZ6, 0.1,
                    IF(MIN(BY6, BN6) &lt; BZ6, 1.1)
                ),
                IF(MIN(BY6, BN6) = BZ6, 0,
                    IF(MIN(BY6, BN6) &lt; BZ6, 1)
                )
            ))
        )
    ),
-5)</f>
        <v>NA</v>
      </c>
      <c r="CL6" s="381" t="str">
        <f>IFERROR(
    IF(M6="---", "NA",
        IF(AD6="---", "NA",IF(N6="---","NA",
            IF(BO6 &gt; BP6,
                IF(MIN(BZ6, BO6) = CA6, 0.1,
                    IF(MIN(BZ6, BO6) &lt; CA6, 1.1)
                ),
                IF(MIN(BZ6, BO6) = CA6, 0,
                    IF(MIN(BZ6, BO6) &lt; CA6, 1)
                )
            ))
        )
    ),
-5)</f>
        <v>NA</v>
      </c>
      <c r="CM6" s="381" t="str">
        <f>IFERROR(
    IF(N6="---", "NA",
        IF(AE6="---", "NA",IF(O6="---","NA",
            IF(BP6 &gt; BQ6,
                IF(MIN(CA6, BP6) = CB6, 0.1,
                    IF(MIN(CA6, BP6) &lt; CB6, 1.1)
                ),
                IF(MIN(CA6, BP6) = CB6, 0,
                    IF(MIN(CA6, BP6) &lt; CB6, 1)
                )
            ))
        )
    ),
-5)</f>
        <v>NA</v>
      </c>
      <c r="CN6" s="381" t="str">
        <f>IFERROR(
    IF(O6="---", "NA",
        IF(AF6="---", "NA",IF(P6="---","NA",
            IF(BQ6 &gt; BR6,
                IF(MIN(CB6, BQ6) = CC6, 0.1,
                    IF(MIN(CB6, BQ6) &lt; CC6, 1.1)
                ),
                IF(MIN(CB6, BQ6) = CC6, 0,
                    IF(MIN(CB6, BQ6) &lt; CC6, 1)
                )
            ))
        )
    ),
-5)</f>
        <v>NA</v>
      </c>
      <c r="CO6" s="381" t="str">
        <f>IFERROR(
    IF(P6="---", "NA",
        IF(AG6="---", "NA",IF(Q6="---","NA",
            IF(BR6 &gt; BS6,
                IF(MIN(CC6, BR6) = CD6, 0.1,
                    IF(MIN(CC6, BR6) &lt; CD6, 1.1)
                ),
                IF(MIN(CC6, BR6) = CD6, 0,
                    IF(MIN(CC6, BR6) &lt; CD6, 1)
                )
            ))
        )
    ),
-5)</f>
        <v>NA</v>
      </c>
      <c r="CP6" s="381" t="str">
        <f>IFERROR(
    IF(Q6="---", "NA",
        IF(AH6="---", "NA",IF(R6="---","NA",
            IF(BS6 &gt; BT6,
                IF(MIN(CD6, BS6) = CE6, 0.1,
                    IF(MIN(CD6, BS6) &lt; CE6, 1.1)
                ),
                IF(MIN(CD6, BS6) = CE6, 0,
                    IF(MIN(CD6, BS6) &lt; CE6, 1)
                )
            ))
        )
    ),
-5)</f>
        <v>NA</v>
      </c>
      <c r="CQ6" s="222" t="s">
        <v>104</v>
      </c>
      <c r="CR6" s="381" t="str">
        <f>IF(AND(OR(CG6=1, CG6=1.1),BK6&gt;=BV6),"Achieved",IF(AND(OR(CG6=1, CG6=1.1),BK6&lt;BV6),"Not Achieved","NA"))</f>
        <v>NA</v>
      </c>
      <c r="CS6" s="381" t="str">
        <f>IF(AND(OR(CH6=1, CH6=1.1),BL6&gt;=BW6),"Achieved",IF(AND(OR(CH6=1, CH6=1.1),BL6&lt;BW6),"Not Achieved","NA"))</f>
        <v>NA</v>
      </c>
      <c r="CT6" s="381" t="str">
        <f>IF(AND(OR(CI6=1, CI6=1.1),BM6&gt;=BX6),"Achieved",IF(AND(OR(CI6=1, CI6=1.1),BM6&lt;BX6),"Not Achieved","NA"))</f>
        <v>NA</v>
      </c>
      <c r="CU6" s="381" t="str">
        <f>IF(AND(OR(CJ6=1, CJ6=1.1),BN6&gt;=BY6),"Achieved",IF(AND(OR(CJ6=1, CJ6=1.1),BN6&lt;BY6),"Not Achieved","NA"))</f>
        <v>NA</v>
      </c>
      <c r="CV6" s="381" t="str">
        <f>IF(AND(OR(CK6=1, CK6=1.1),BO6&gt;=BZ6),"Achieved",IF(AND(OR(CK6=1, CK6=1.1),BO6&lt;BZ6),"Not Achieved","NA"))</f>
        <v>NA</v>
      </c>
      <c r="CW6" s="381" t="str">
        <f>IF(AND(OR(CL6=1, CL6=1.1),BP6&gt;=CA6),"Achieved",IF(AND(OR(CL6=1, CL6=1.1),BP6&lt;CA6),"Not Achieved","NA"))</f>
        <v>NA</v>
      </c>
      <c r="CX6" s="381" t="str">
        <f>IF(AND(OR(CM6=1, CM6=1.1),BQ6&gt;=CB6),"Achieved",IF(AND(OR(CM6=1, CM6=1.1),BQ6&lt;CB6),"Not Achieved","NA"))</f>
        <v>NA</v>
      </c>
      <c r="CY6" s="381" t="str">
        <f>IF(AND(OR(CN6=1, CN6=1.1),BR6&gt;=CC6),"Achieved",IF(AND(OR(CN6=1, CN6=1.1),BR6&lt;CC6),"Not Achieved","NA"))</f>
        <v>NA</v>
      </c>
      <c r="CZ6" s="381" t="str">
        <f>IF(AND(OR(CO6=1, CO6=1.1),BS6&gt;=CD6),"Achieved",IF(AND(OR(CO6=1, CO6=1.1),BS6&lt;CD6),"Not Achieved","NA"))</f>
        <v>NA</v>
      </c>
      <c r="DA6" s="381" t="str">
        <f>IF(AND(OR(CP6=1, CP6=1.1),BT6&gt;=CE6),"Achieved",IF(AND(OR(CP6=1, CP6=1.1),BT6&lt;CE6),"Not Achieved","NA"))</f>
        <v>NA</v>
      </c>
      <c r="DI6" s="403"/>
      <c r="DJ6" s="403"/>
      <c r="DK6" s="403"/>
      <c r="DL6" s="403"/>
      <c r="DM6" s="403"/>
      <c r="DN6" s="403"/>
      <c r="DO6" s="403"/>
      <c r="DP6" s="403"/>
      <c r="DQ6" s="403"/>
      <c r="DR6" s="403"/>
      <c r="DS6" s="403"/>
      <c r="DT6" s="403"/>
      <c r="DU6" s="403"/>
      <c r="DV6" s="403"/>
      <c r="DW6" s="403"/>
    </row>
    <row r="7" spans="2:127" ht="13.75" customHeight="1" thickBot="1" x14ac:dyDescent="0.4">
      <c r="B7" s="373"/>
      <c r="C7" s="364"/>
      <c r="D7" s="365"/>
      <c r="E7" s="359" t="s">
        <v>279</v>
      </c>
      <c r="F7" s="425"/>
      <c r="G7" s="426"/>
      <c r="H7" s="192" t="s">
        <v>94</v>
      </c>
      <c r="I7" s="192" t="s">
        <v>94</v>
      </c>
      <c r="J7" s="192" t="s">
        <v>94</v>
      </c>
      <c r="K7" s="192" t="s">
        <v>94</v>
      </c>
      <c r="L7" s="192" t="s">
        <v>94</v>
      </c>
      <c r="M7" s="192" t="s">
        <v>94</v>
      </c>
      <c r="N7" s="192" t="s">
        <v>94</v>
      </c>
      <c r="O7" s="192" t="s">
        <v>94</v>
      </c>
      <c r="P7" s="192" t="s">
        <v>94</v>
      </c>
      <c r="Q7" s="192" t="s">
        <v>94</v>
      </c>
      <c r="R7" s="379" t="s">
        <v>94</v>
      </c>
      <c r="Y7" s="192" t="s">
        <v>94</v>
      </c>
      <c r="Z7" s="192" t="s">
        <v>94</v>
      </c>
      <c r="AA7" s="192" t="s">
        <v>94</v>
      </c>
      <c r="AB7" s="192" t="s">
        <v>94</v>
      </c>
      <c r="AC7" s="192" t="s">
        <v>94</v>
      </c>
      <c r="AD7" s="192" t="s">
        <v>94</v>
      </c>
      <c r="AE7" s="192" t="s">
        <v>94</v>
      </c>
      <c r="AF7" s="192" t="s">
        <v>94</v>
      </c>
      <c r="AG7" s="192" t="s">
        <v>94</v>
      </c>
      <c r="AH7" s="379" t="s">
        <v>94</v>
      </c>
      <c r="AK7" s="427" t="str">
        <f>IFERROR(IF(I7="---","",IF(Y7="---","No Target Set",IF(BV7=BK7,"On Target",IF(BV7&gt;BK7,"Behind",IF(BV7&lt;BK7,"On Target"))))),"")</f>
        <v/>
      </c>
      <c r="AL7" s="427" t="str">
        <f>IFERROR(IF(J7="---","",IF(Z7="---","No Target Set",IF(BW7=BL7,"On Target",IF(BW7&gt;BL7,"Behind",IF(BW7&lt;BL7,"On Target"))))),"")</f>
        <v/>
      </c>
      <c r="AM7" s="427" t="str">
        <f>IFERROR(IF(K7="---","",IF(AA7="---","No Target Set",IF(BX7=BM7,"On Target",IF(BX7&gt;BM7,"Behind",IF(BX7&lt;BM7,"On Target"))))),"")</f>
        <v/>
      </c>
      <c r="AN7" s="427" t="str">
        <f>IFERROR(IF(L7="---","",IF(AB7="---","No Target Set",IF(BY7=BN7,"On Target",IF(BY7&gt;BN7,"Behind",IF(BY7&lt;BN7,"On Target"))))),"")</f>
        <v/>
      </c>
      <c r="AO7" s="427" t="str">
        <f>IFERROR(IF(M7="---","",IF(AC7="---","No Target Set",IF(BZ7=BO7,"On Target",IF(BZ7&gt;BO7,"Behind",IF(BZ7&lt;BO7,"On Target"))))),"")</f>
        <v/>
      </c>
      <c r="AP7" s="427" t="str">
        <f>IFERROR(IF(N7="---","",IF(AD7="---","No Target Set",IF(CA7=BP7,"On Target",IF(CA7&gt;BP7,"Behind",IF(CA7&lt;BP7,"On Target"))))),"")</f>
        <v/>
      </c>
      <c r="AQ7" s="427" t="str">
        <f>IFERROR(IF(O7="---","",IF(AE7="---","No Target Set",IF(CB7=BQ7,"On Target",IF(CB7&gt;BQ7,"Behind",IF(CB7&lt;BQ7,"On Target"))))),"")</f>
        <v/>
      </c>
      <c r="AR7" s="427" t="str">
        <f>IFERROR(IF(P7="---","",IF(AF7="---","No Target Set",IF(CC7=BR7,"On Target",IF(CC7&gt;BR7,"Behind",IF(CC7&lt;BR7,"On Target"))))),"")</f>
        <v/>
      </c>
      <c r="AS7" s="427" t="str">
        <f>IFERROR(IF(Q7="---","",IF(AG7="---","No Target Set",IF(CD7=BS7,"On Target",IF(CD7&gt;BS7,"Behind",IF(CD7&lt;BS7,"On Target"))))),"")</f>
        <v/>
      </c>
      <c r="AT7" s="427" t="str">
        <f>IFERROR(IF(R7="---","",IF(AH7="---","No Target Set",IF(CE7=BT7,"On Target",IF(CE7&gt;BT7,"Behind",IF(CE7&lt;BT7,"On Target"))))),"")</f>
        <v/>
      </c>
      <c r="AV7" s="428"/>
      <c r="AW7" s="222" t="s">
        <v>107</v>
      </c>
      <c r="AX7" s="381" t="str">
        <f>_xlfn.IFNA(LOOKUP(2,1/(H7:R7&lt;&gt;"---"),H7:R7),"---")</f>
        <v>---</v>
      </c>
      <c r="AY7" s="381" t="e">
        <f>VALUE(IF(AX7="---","",VLOOKUP(AX7,List167823[],2,FALSE)))</f>
        <v>#VALUE!</v>
      </c>
      <c r="AZ7" s="381" t="str">
        <f>_xlfn.IFNA(LOOKUP(2,1/(H7:Q7&lt;&gt;"---"),X7:AF7),"---")</f>
        <v>---</v>
      </c>
      <c r="BA7" s="381" t="e">
        <f>VALUE(IF(AZ7="---","",VLOOKUP(AZ7,List167823[],2,FALSE)))</f>
        <v>#VALUE!</v>
      </c>
      <c r="BB7" s="381" t="str">
        <f>_xlfn.IFNA(LOOKUP(2,1/(AK7:AT7&lt;&gt;""),AK7:AT7),"---")</f>
        <v>---</v>
      </c>
      <c r="BC7" s="381" t="str">
        <f>_xlfn.IFNA(LOOKUP(2,1/(H7:R7&lt;&gt;"---"),H$2:R$2),"---")</f>
        <v>---</v>
      </c>
      <c r="BI7" s="222" t="s">
        <v>107</v>
      </c>
      <c r="BJ7" s="381" t="str">
        <f>IF(H7="---","",IF(H7="","",(VLOOKUP(H7,List167823[],2,FALSE))))</f>
        <v/>
      </c>
      <c r="BK7" s="381" t="str">
        <f>IF(I7="---","",IF(I7="","",(VLOOKUP(I7,List167823[],2,FALSE))))</f>
        <v/>
      </c>
      <c r="BL7" s="381" t="str">
        <f>IF(J7="---","",IF(J7="","",(VLOOKUP(J7,List167823[],2,FALSE))))</f>
        <v/>
      </c>
      <c r="BM7" s="381" t="str">
        <f>IF(K7="---","",IF(K7="","",(VLOOKUP(K7,List167823[],2,FALSE))))</f>
        <v/>
      </c>
      <c r="BN7" s="381" t="str">
        <f>IF(L7="---","",IF(L7="","",(VLOOKUP(L7,List167823[],2,FALSE))))</f>
        <v/>
      </c>
      <c r="BO7" s="381" t="str">
        <f>IF(M7="---","",IF(M7="","",(VLOOKUP(M7,List167823[],2,FALSE))))</f>
        <v/>
      </c>
      <c r="BP7" s="381" t="str">
        <f>IF(N7="---","",IF(N7="","",(VLOOKUP(N7,List167823[],2,FALSE))))</f>
        <v/>
      </c>
      <c r="BQ7" s="381" t="str">
        <f>IF(O7="---","",IF(O7="","",(VLOOKUP(O7,List167823[],2,FALSE))))</f>
        <v/>
      </c>
      <c r="BR7" s="381" t="str">
        <f>IF(P7="---","",IF(P7="","",(VLOOKUP(P7,List167823[],2,FALSE))))</f>
        <v/>
      </c>
      <c r="BS7" s="381" t="str">
        <f>IF(Q7="---","",IF(Q7="","",(VLOOKUP(Q7,List167823[],2,FALSE))))</f>
        <v/>
      </c>
      <c r="BT7" s="381" t="str">
        <f>IF(R7="---","",IF(R7="","",(VLOOKUP(R7,List167823[],2,FALSE))))</f>
        <v/>
      </c>
      <c r="BU7" s="222" t="s">
        <v>107</v>
      </c>
      <c r="BV7" s="381" t="str">
        <f>IF(Y7="---","",IF(Y7="","",VLOOKUP(Y7,List167823[],2,FALSE)))</f>
        <v/>
      </c>
      <c r="BW7" s="381" t="str">
        <f>IF(Z7="---","",IF(Z7="","",VLOOKUP(Z7,List167823[],2,FALSE)))</f>
        <v/>
      </c>
      <c r="BX7" s="381" t="str">
        <f>IF(AA7="---","",IF(AA7="","",VLOOKUP(AA7,List167823[],2,FALSE)))</f>
        <v/>
      </c>
      <c r="BY7" s="381" t="str">
        <f>IF(AB7="---","",IF(AB7="","",VLOOKUP(AB7,List167823[],2,FALSE)))</f>
        <v/>
      </c>
      <c r="BZ7" s="381" t="str">
        <f>IF(AC7="---","",IF(AC7="","",VLOOKUP(AC7,List167823[],2,FALSE)))</f>
        <v/>
      </c>
      <c r="CA7" s="381" t="str">
        <f>IF(AD7="---","",IF(AD7="","",VLOOKUP(AD7,List167823[],2,FALSE)))</f>
        <v/>
      </c>
      <c r="CB7" s="381" t="str">
        <f>IF(AE7="---","",IF(AE7="","",VLOOKUP(AE7,List167823[],2,FALSE)))</f>
        <v/>
      </c>
      <c r="CC7" s="381" t="str">
        <f>IF(AF7="---","",IF(AF7="","",VLOOKUP(AF7,List167823[],2,FALSE)))</f>
        <v/>
      </c>
      <c r="CD7" s="381" t="str">
        <f>IF(AG7="---","",IF(AG7="","",VLOOKUP(AG7,List167823[],2,FALSE)))</f>
        <v/>
      </c>
      <c r="CE7" s="381" t="str">
        <f>IF(AH7="---","",IF(AH7="","",VLOOKUP(AH7,List167823[],2,FALSE)))</f>
        <v/>
      </c>
      <c r="CF7" s="222" t="s">
        <v>107</v>
      </c>
      <c r="CG7" s="381" t="str">
        <f>IFERROR(
    IF(H7="---", "NA",
        IF(Y7="---", "NA",
            IF(BJ7 &gt; BK7,
                IF(BV7 &gt; BJ7, 1.1, 0.1),
                IF(BV7 &gt; BJ7, 1, 0)
            )
        )
    ),
    -1
)</f>
        <v>NA</v>
      </c>
      <c r="CH7" s="381" t="str">
        <f>IFERROR(
    IF(I7="---", "NA",
        IF(Z7="---", "NA",IF(J7="---","NA",
            IF(BK7 &gt; BL7,
                IF(MIN(BV7, BK7) = BW7, 0.1,
                    IF(MIN(BV7, BK7) &lt; BW7, 1.1)
                ),
                IF(MIN(BV7, BK7) = BW7, 0,
                    IF(MIN(BV7, BK7) &lt; BW7, 1)
                )
            ))
        )
    ),
-5)</f>
        <v>NA</v>
      </c>
      <c r="CI7" s="381" t="str">
        <f>IFERROR(
    IF(J7="---", "NA",
        IF(AA7="---", "NA",IF(K7="---","NA",
            IF(BL7 &gt; BM7,
                IF(MIN(BW7, BL7) = BX7, 0.1,
                    IF(MIN(BW7, BL7) &lt; BX7, 1.1)
                ),
                IF(MIN(BW7, BL7) = BX7, 0,
                    IF(MIN(BW7, BL7) &lt; BX7, 1)
                )
            ))
        )
    ),
-5)</f>
        <v>NA</v>
      </c>
      <c r="CJ7" s="381" t="str">
        <f>IFERROR(
    IF(K7="---", "NA",
        IF(AB7="---", "NA",IF(L7="---","NA",
            IF(BM7 &gt; BN7,
                IF(MIN(BX7, BM7) = BY7, 0.1,
                    IF(MIN(BX7, BM7) &lt; BY7, 1.1)
                ),
                IF(MIN(BX7, BM7) = BY7, 0,
                    IF(MIN(BX7, BM7) &lt; BY7, 1)
                )
            ))
        )
    ),
-5)</f>
        <v>NA</v>
      </c>
      <c r="CK7" s="381" t="str">
        <f>IFERROR(
    IF(L7="---", "NA",
        IF(AC7="---", "NA",IF(M7="---","NA",
            IF(BN7 &gt; BO7,
                IF(MIN(BY7, BN7) = BZ7, 0.1,
                    IF(MIN(BY7, BN7) &lt; BZ7, 1.1)
                ),
                IF(MIN(BY7, BN7) = BZ7, 0,
                    IF(MIN(BY7, BN7) &lt; BZ7, 1)
                )
            ))
        )
    ),
-5)</f>
        <v>NA</v>
      </c>
      <c r="CL7" s="381" t="str">
        <f>IFERROR(
    IF(M7="---", "NA",
        IF(AD7="---", "NA",IF(N7="---","NA",
            IF(BO7 &gt; BP7,
                IF(MIN(BZ7, BO7) = CA7, 0.1,
                    IF(MIN(BZ7, BO7) &lt; CA7, 1.1)
                ),
                IF(MIN(BZ7, BO7) = CA7, 0,
                    IF(MIN(BZ7, BO7) &lt; CA7, 1)
                )
            ))
        )
    ),
-5)</f>
        <v>NA</v>
      </c>
      <c r="CM7" s="381" t="str">
        <f>IFERROR(
    IF(N7="---", "NA",
        IF(AE7="---", "NA",IF(O7="---","NA",
            IF(BP7 &gt; BQ7,
                IF(MIN(CA7, BP7) = CB7, 0.1,
                    IF(MIN(CA7, BP7) &lt; CB7, 1.1)
                ),
                IF(MIN(CA7, BP7) = CB7, 0,
                    IF(MIN(CA7, BP7) &lt; CB7, 1)
                )
            ))
        )
    ),
-5)</f>
        <v>NA</v>
      </c>
      <c r="CN7" s="381" t="str">
        <f>IFERROR(
    IF(O7="---", "NA",
        IF(AF7="---", "NA",IF(P7="---","NA",
            IF(BQ7 &gt; BR7,
                IF(MIN(CB7, BQ7) = CC7, 0.1,
                    IF(MIN(CB7, BQ7) &lt; CC7, 1.1)
                ),
                IF(MIN(CB7, BQ7) = CC7, 0,
                    IF(MIN(CB7, BQ7) &lt; CC7, 1)
                )
            ))
        )
    ),
-5)</f>
        <v>NA</v>
      </c>
      <c r="CO7" s="381" t="str">
        <f>IFERROR(
    IF(P7="---", "NA",
        IF(AG7="---", "NA",IF(Q7="---","NA",
            IF(BR7 &gt; BS7,
                IF(MIN(CC7, BR7) = CD7, 0.1,
                    IF(MIN(CC7, BR7) &lt; CD7, 1.1)
                ),
                IF(MIN(CC7, BR7) = CD7, 0,
                    IF(MIN(CC7, BR7) &lt; CD7, 1)
                )
            ))
        )
    ),
-5)</f>
        <v>NA</v>
      </c>
      <c r="CP7" s="381" t="str">
        <f>IFERROR(
    IF(Q7="---", "NA",
        IF(AH7="---", "NA",IF(R7="---","NA",
            IF(BS7 &gt; BT7,
                IF(MIN(CD7, BS7) = CE7, 0.1,
                    IF(MIN(CD7, BS7) &lt; CE7, 1.1)
                ),
                IF(MIN(CD7, BS7) = CE7, 0,
                    IF(MIN(CD7, BS7) &lt; CE7, 1)
                )
            ))
        )
    ),
-5)</f>
        <v>NA</v>
      </c>
      <c r="CQ7" s="222" t="s">
        <v>107</v>
      </c>
      <c r="CR7" s="381" t="str">
        <f>IF(AND(OR(CG7=1, CG7=1.1),BK7&gt;=BV7),"Achieved",IF(AND(OR(CG7=1, CG7=1.1),BK7&lt;BV7),"Not Achieved","NA"))</f>
        <v>NA</v>
      </c>
      <c r="CS7" s="381" t="str">
        <f>IF(AND(OR(CH7=1, CH7=1.1),BL7&gt;=BW7),"Achieved",IF(AND(OR(CH7=1, CH7=1.1),BL7&lt;BW7),"Not Achieved","NA"))</f>
        <v>NA</v>
      </c>
      <c r="CT7" s="381" t="str">
        <f>IF(AND(OR(CI7=1, CI7=1.1),BM7&gt;=BX7),"Achieved",IF(AND(OR(CI7=1, CI7=1.1),BM7&lt;BX7),"Not Achieved","NA"))</f>
        <v>NA</v>
      </c>
      <c r="CU7" s="381" t="str">
        <f>IF(AND(OR(CJ7=1, CJ7=1.1),BN7&gt;=BY7),"Achieved",IF(AND(OR(CJ7=1, CJ7=1.1),BN7&lt;BY7),"Not Achieved","NA"))</f>
        <v>NA</v>
      </c>
      <c r="CV7" s="381" t="str">
        <f>IF(AND(OR(CK7=1, CK7=1.1),BO7&gt;=BZ7),"Achieved",IF(AND(OR(CK7=1, CK7=1.1),BO7&lt;BZ7),"Not Achieved","NA"))</f>
        <v>NA</v>
      </c>
      <c r="CW7" s="381" t="str">
        <f>IF(AND(OR(CL7=1, CL7=1.1),BP7&gt;=CA7),"Achieved",IF(AND(OR(CL7=1, CL7=1.1),BP7&lt;CA7),"Not Achieved","NA"))</f>
        <v>NA</v>
      </c>
      <c r="CX7" s="381" t="str">
        <f>IF(AND(OR(CM7=1, CM7=1.1),BQ7&gt;=CB7),"Achieved",IF(AND(OR(CM7=1, CM7=1.1),BQ7&lt;CB7),"Not Achieved","NA"))</f>
        <v>NA</v>
      </c>
      <c r="CY7" s="381" t="str">
        <f>IF(AND(OR(CN7=1, CN7=1.1),BR7&gt;=CC7),"Achieved",IF(AND(OR(CN7=1, CN7=1.1),BR7&lt;CC7),"Not Achieved","NA"))</f>
        <v>NA</v>
      </c>
      <c r="CZ7" s="381" t="str">
        <f>IF(AND(OR(CO7=1, CO7=1.1),BS7&gt;=CD7),"Achieved",IF(AND(OR(CO7=1, CO7=1.1),BS7&lt;CD7),"Not Achieved","NA"))</f>
        <v>NA</v>
      </c>
      <c r="DA7" s="381" t="str">
        <f>IF(AND(OR(CP7=1, CP7=1.1),BT7&gt;=CE7),"Achieved",IF(AND(OR(CP7=1, CP7=1.1),BT7&lt;CE7),"Not Achieved","NA"))</f>
        <v>NA</v>
      </c>
      <c r="DI7" s="403"/>
      <c r="DJ7" s="403"/>
      <c r="DK7" s="403"/>
      <c r="DL7" s="403"/>
      <c r="DM7" s="403"/>
      <c r="DN7" s="403"/>
      <c r="DO7" s="403"/>
      <c r="DP7" s="403"/>
      <c r="DQ7" s="403"/>
      <c r="DR7" s="403"/>
      <c r="DS7" s="403"/>
      <c r="DT7" s="403"/>
      <c r="DU7" s="403"/>
      <c r="DV7" s="403"/>
      <c r="DW7" s="403"/>
    </row>
    <row r="8" spans="2:127" ht="13.75" customHeight="1" thickBot="1" x14ac:dyDescent="0.4">
      <c r="B8" s="373"/>
      <c r="C8" s="362"/>
      <c r="D8" s="363"/>
      <c r="E8" s="359" t="s">
        <v>108</v>
      </c>
      <c r="F8" s="425"/>
      <c r="G8" s="426"/>
      <c r="H8" s="192" t="s">
        <v>94</v>
      </c>
      <c r="I8" s="192" t="s">
        <v>94</v>
      </c>
      <c r="J8" s="192" t="s">
        <v>94</v>
      </c>
      <c r="K8" s="192" t="s">
        <v>94</v>
      </c>
      <c r="L8" s="192" t="s">
        <v>94</v>
      </c>
      <c r="M8" s="192" t="s">
        <v>94</v>
      </c>
      <c r="N8" s="192" t="s">
        <v>94</v>
      </c>
      <c r="O8" s="192" t="s">
        <v>94</v>
      </c>
      <c r="P8" s="192" t="s">
        <v>94</v>
      </c>
      <c r="Q8" s="192" t="s">
        <v>94</v>
      </c>
      <c r="R8" s="379" t="s">
        <v>94</v>
      </c>
      <c r="Y8" s="192" t="s">
        <v>94</v>
      </c>
      <c r="Z8" s="192" t="s">
        <v>94</v>
      </c>
      <c r="AA8" s="192" t="s">
        <v>94</v>
      </c>
      <c r="AB8" s="192" t="s">
        <v>94</v>
      </c>
      <c r="AC8" s="192" t="s">
        <v>94</v>
      </c>
      <c r="AD8" s="192" t="s">
        <v>94</v>
      </c>
      <c r="AE8" s="192" t="s">
        <v>94</v>
      </c>
      <c r="AF8" s="192" t="s">
        <v>94</v>
      </c>
      <c r="AG8" s="192" t="s">
        <v>94</v>
      </c>
      <c r="AH8" s="379" t="s">
        <v>94</v>
      </c>
      <c r="AK8" s="427" t="str">
        <f>IFERROR(IF(I8="---","",IF(Y8="---","No Target Set",IF(BV8=BK8,"On Target",IF(BV8&gt;BK8,"Behind",IF(BV8&lt;BK8,"On Target"))))),"")</f>
        <v/>
      </c>
      <c r="AL8" s="427" t="str">
        <f>IFERROR(IF(J8="---","",IF(Z8="---","No Target Set",IF(BW8=BL8,"On Target",IF(BW8&gt;BL8,"Behind",IF(BW8&lt;BL8,"On Target"))))),"")</f>
        <v/>
      </c>
      <c r="AM8" s="427" t="str">
        <f>IFERROR(IF(K8="---","",IF(AA8="---","No Target Set",IF(BX8=BM8,"On Target",IF(BX8&gt;BM8,"Behind",IF(BX8&lt;BM8,"On Target"))))),"")</f>
        <v/>
      </c>
      <c r="AN8" s="427" t="str">
        <f>IFERROR(IF(L8="---","",IF(AB8="---","No Target Set",IF(BY8=BN8,"On Target",IF(BY8&gt;BN8,"Behind",IF(BY8&lt;BN8,"On Target"))))),"")</f>
        <v/>
      </c>
      <c r="AO8" s="427" t="str">
        <f>IFERROR(IF(M8="---","",IF(AC8="---","No Target Set",IF(BZ8=BO8,"On Target",IF(BZ8&gt;BO8,"Behind",IF(BZ8&lt;BO8,"On Target"))))),"")</f>
        <v/>
      </c>
      <c r="AP8" s="427" t="str">
        <f>IFERROR(IF(N8="---","",IF(AD8="---","No Target Set",IF(CA8=BP8,"On Target",IF(CA8&gt;BP8,"Behind",IF(CA8&lt;BP8,"On Target"))))),"")</f>
        <v/>
      </c>
      <c r="AQ8" s="427" t="str">
        <f>IFERROR(IF(O8="---","",IF(AE8="---","No Target Set",IF(CB8=BQ8,"On Target",IF(CB8&gt;BQ8,"Behind",IF(CB8&lt;BQ8,"On Target"))))),"")</f>
        <v/>
      </c>
      <c r="AR8" s="427" t="str">
        <f>IFERROR(IF(P8="---","",IF(AF8="---","No Target Set",IF(CC8=BR8,"On Target",IF(CC8&gt;BR8,"Behind",IF(CC8&lt;BR8,"On Target"))))),"")</f>
        <v/>
      </c>
      <c r="AS8" s="427" t="str">
        <f>IFERROR(IF(Q8="---","",IF(AG8="---","No Target Set",IF(CD8=BS8,"On Target",IF(CD8&gt;BS8,"Behind",IF(CD8&lt;BS8,"On Target"))))),"")</f>
        <v/>
      </c>
      <c r="AT8" s="427" t="str">
        <f>IFERROR(IF(R8="---","",IF(AH8="---","No Target Set",IF(CE8=BT8,"On Target",IF(CE8&gt;BT8,"Behind",IF(CE8&lt;BT8,"On Target"))))),"")</f>
        <v/>
      </c>
      <c r="AV8" s="428"/>
      <c r="AW8" s="222" t="s">
        <v>109</v>
      </c>
      <c r="AX8" s="381" t="str">
        <f>_xlfn.IFNA(LOOKUP(2,1/(H8:R8&lt;&gt;"---"),H8:R8),"---")</f>
        <v>---</v>
      </c>
      <c r="AY8" s="381" t="e">
        <f>VALUE(IF(AX8="---","",VLOOKUP(AX8,List167823[],2,FALSE)))</f>
        <v>#VALUE!</v>
      </c>
      <c r="AZ8" s="381" t="str">
        <f>_xlfn.IFNA(LOOKUP(2,1/(H8:Q8&lt;&gt;"---"),X8:AF8),"---")</f>
        <v>---</v>
      </c>
      <c r="BA8" s="381" t="e">
        <f>VALUE(IF(AZ8="---","",VLOOKUP(AZ8,List167823[],2,FALSE)))</f>
        <v>#VALUE!</v>
      </c>
      <c r="BB8" s="381" t="str">
        <f>_xlfn.IFNA(LOOKUP(2,1/(AK8:AT8&lt;&gt;""),AK8:AT8),"---")</f>
        <v>---</v>
      </c>
      <c r="BC8" s="381" t="str">
        <f>_xlfn.IFNA(LOOKUP(2,1/(H8:R8&lt;&gt;"---"),H$2:R$2),"---")</f>
        <v>---</v>
      </c>
      <c r="BI8" s="222" t="s">
        <v>109</v>
      </c>
      <c r="BJ8" s="381" t="str">
        <f>IF(H8="---","",IF(H8="","",(VLOOKUP(H8,List167823[],2,FALSE))))</f>
        <v/>
      </c>
      <c r="BK8" s="381" t="str">
        <f>IF(I8="---","",IF(I8="","",(VLOOKUP(I8,List167823[],2,FALSE))))</f>
        <v/>
      </c>
      <c r="BL8" s="381" t="str">
        <f>IF(J8="---","",IF(J8="","",(VLOOKUP(J8,List167823[],2,FALSE))))</f>
        <v/>
      </c>
      <c r="BM8" s="381" t="str">
        <f>IF(K8="---","",IF(K8="","",(VLOOKUP(K8,List167823[],2,FALSE))))</f>
        <v/>
      </c>
      <c r="BN8" s="381" t="str">
        <f>IF(L8="---","",IF(L8="","",(VLOOKUP(L8,List167823[],2,FALSE))))</f>
        <v/>
      </c>
      <c r="BO8" s="381" t="str">
        <f>IF(M8="---","",IF(M8="","",(VLOOKUP(M8,List167823[],2,FALSE))))</f>
        <v/>
      </c>
      <c r="BP8" s="381" t="str">
        <f>IF(N8="---","",IF(N8="","",(VLOOKUP(N8,List167823[],2,FALSE))))</f>
        <v/>
      </c>
      <c r="BQ8" s="381" t="str">
        <f>IF(O8="---","",IF(O8="","",(VLOOKUP(O8,List167823[],2,FALSE))))</f>
        <v/>
      </c>
      <c r="BR8" s="381" t="str">
        <f>IF(P8="---","",IF(P8="","",(VLOOKUP(P8,List167823[],2,FALSE))))</f>
        <v/>
      </c>
      <c r="BS8" s="381" t="str">
        <f>IF(Q8="---","",IF(Q8="","",(VLOOKUP(Q8,List167823[],2,FALSE))))</f>
        <v/>
      </c>
      <c r="BT8" s="381" t="str">
        <f>IF(R8="---","",IF(R8="","",(VLOOKUP(R8,List167823[],2,FALSE))))</f>
        <v/>
      </c>
      <c r="BU8" s="222" t="s">
        <v>109</v>
      </c>
      <c r="BV8" s="381" t="str">
        <f>IF(Y8="---","",IF(Y8="","",VLOOKUP(Y8,List167823[],2,FALSE)))</f>
        <v/>
      </c>
      <c r="BW8" s="381" t="str">
        <f>IF(Z8="---","",IF(Z8="","",VLOOKUP(Z8,List167823[],2,FALSE)))</f>
        <v/>
      </c>
      <c r="BX8" s="381" t="str">
        <f>IF(AA8="---","",IF(AA8="","",VLOOKUP(AA8,List167823[],2,FALSE)))</f>
        <v/>
      </c>
      <c r="BY8" s="381" t="str">
        <f>IF(AB8="---","",IF(AB8="","",VLOOKUP(AB8,List167823[],2,FALSE)))</f>
        <v/>
      </c>
      <c r="BZ8" s="381" t="str">
        <f>IF(AC8="---","",IF(AC8="","",VLOOKUP(AC8,List167823[],2,FALSE)))</f>
        <v/>
      </c>
      <c r="CA8" s="381" t="str">
        <f>IF(AD8="---","",IF(AD8="","",VLOOKUP(AD8,List167823[],2,FALSE)))</f>
        <v/>
      </c>
      <c r="CB8" s="381" t="str">
        <f>IF(AE8="---","",IF(AE8="","",VLOOKUP(AE8,List167823[],2,FALSE)))</f>
        <v/>
      </c>
      <c r="CC8" s="381" t="str">
        <f>IF(AF8="---","",IF(AF8="","",VLOOKUP(AF8,List167823[],2,FALSE)))</f>
        <v/>
      </c>
      <c r="CD8" s="381" t="str">
        <f>IF(AG8="---","",IF(AG8="","",VLOOKUP(AG8,List167823[],2,FALSE)))</f>
        <v/>
      </c>
      <c r="CE8" s="381" t="str">
        <f>IF(AH8="---","",IF(AH8="","",VLOOKUP(AH8,List167823[],2,FALSE)))</f>
        <v/>
      </c>
      <c r="CF8" s="222" t="s">
        <v>109</v>
      </c>
      <c r="CG8" s="381" t="str">
        <f>IFERROR(
    IF(H8="---", "NA",
        IF(Y8="---", "NA",
            IF(BJ8 &gt; BK8,
                IF(BV8 &gt; BJ8, 1.1, 0.1),
                IF(BV8 &gt; BJ8, 1, 0)
            )
        )
    ),
    -1
)</f>
        <v>NA</v>
      </c>
      <c r="CH8" s="381" t="str">
        <f>IFERROR(
    IF(I8="---", "NA",
        IF(Z8="---", "NA",IF(J8="---","NA",
            IF(BK8 &gt; BL8,
                IF(MIN(BV8, BK8) = BW8, 0.1,
                    IF(MIN(BV8, BK8) &lt; BW8, 1.1)
                ),
                IF(MIN(BV8, BK8) = BW8, 0,
                    IF(MIN(BV8, BK8) &lt; BW8, 1)
                )
            ))
        )
    ),
-5)</f>
        <v>NA</v>
      </c>
      <c r="CI8" s="381" t="str">
        <f>IFERROR(
    IF(J8="---", "NA",
        IF(AA8="---", "NA",IF(K8="---","NA",
            IF(BL8 &gt; BM8,
                IF(MIN(BW8, BL8) = BX8, 0.1,
                    IF(MIN(BW8, BL8) &lt; BX8, 1.1)
                ),
                IF(MIN(BW8, BL8) = BX8, 0,
                    IF(MIN(BW8, BL8) &lt; BX8, 1)
                )
            ))
        )
    ),
-5)</f>
        <v>NA</v>
      </c>
      <c r="CJ8" s="381" t="str">
        <f>IFERROR(
    IF(K8="---", "NA",
        IF(AB8="---", "NA",IF(L8="---","NA",
            IF(BM8 &gt; BN8,
                IF(MIN(BX8, BM8) = BY8, 0.1,
                    IF(MIN(BX8, BM8) &lt; BY8, 1.1)
                ),
                IF(MIN(BX8, BM8) = BY8, 0,
                    IF(MIN(BX8, BM8) &lt; BY8, 1)
                )
            ))
        )
    ),
-5)</f>
        <v>NA</v>
      </c>
      <c r="CK8" s="381" t="str">
        <f>IFERROR(
    IF(L8="---", "NA",
        IF(AC8="---", "NA",IF(M8="---","NA",
            IF(BN8 &gt; BO8,
                IF(MIN(BY8, BN8) = BZ8, 0.1,
                    IF(MIN(BY8, BN8) &lt; BZ8, 1.1)
                ),
                IF(MIN(BY8, BN8) = BZ8, 0,
                    IF(MIN(BY8, BN8) &lt; BZ8, 1)
                )
            ))
        )
    ),
-5)</f>
        <v>NA</v>
      </c>
      <c r="CL8" s="381" t="str">
        <f>IFERROR(
    IF(M8="---", "NA",
        IF(AD8="---", "NA",IF(N8="---","NA",
            IF(BO8 &gt; BP8,
                IF(MIN(BZ8, BO8) = CA8, 0.1,
                    IF(MIN(BZ8, BO8) &lt; CA8, 1.1)
                ),
                IF(MIN(BZ8, BO8) = CA8, 0,
                    IF(MIN(BZ8, BO8) &lt; CA8, 1)
                )
            ))
        )
    ),
-5)</f>
        <v>NA</v>
      </c>
      <c r="CM8" s="381" t="str">
        <f>IFERROR(
    IF(N8="---", "NA",
        IF(AE8="---", "NA",IF(O8="---","NA",
            IF(BP8 &gt; BQ8,
                IF(MIN(CA8, BP8) = CB8, 0.1,
                    IF(MIN(CA8, BP8) &lt; CB8, 1.1)
                ),
                IF(MIN(CA8, BP8) = CB8, 0,
                    IF(MIN(CA8, BP8) &lt; CB8, 1)
                )
            ))
        )
    ),
-5)</f>
        <v>NA</v>
      </c>
      <c r="CN8" s="381" t="str">
        <f>IFERROR(
    IF(O8="---", "NA",
        IF(AF8="---", "NA",IF(P8="---","NA",
            IF(BQ8 &gt; BR8,
                IF(MIN(CB8, BQ8) = CC8, 0.1,
                    IF(MIN(CB8, BQ8) &lt; CC8, 1.1)
                ),
                IF(MIN(CB8, BQ8) = CC8, 0,
                    IF(MIN(CB8, BQ8) &lt; CC8, 1)
                )
            ))
        )
    ),
-5)</f>
        <v>NA</v>
      </c>
      <c r="CO8" s="381" t="str">
        <f>IFERROR(
    IF(P8="---", "NA",
        IF(AG8="---", "NA",IF(Q8="---","NA",
            IF(BR8 &gt; BS8,
                IF(MIN(CC8, BR8) = CD8, 0.1,
                    IF(MIN(CC8, BR8) &lt; CD8, 1.1)
                ),
                IF(MIN(CC8, BR8) = CD8, 0,
                    IF(MIN(CC8, BR8) &lt; CD8, 1)
                )
            ))
        )
    ),
-5)</f>
        <v>NA</v>
      </c>
      <c r="CP8" s="381" t="str">
        <f>IFERROR(
    IF(Q8="---", "NA",
        IF(AH8="---", "NA",IF(R8="---","NA",
            IF(BS8 &gt; BT8,
                IF(MIN(CD8, BS8) = CE8, 0.1,
                    IF(MIN(CD8, BS8) &lt; CE8, 1.1)
                ),
                IF(MIN(CD8, BS8) = CE8, 0,
                    IF(MIN(CD8, BS8) &lt; CE8, 1)
                )
            ))
        )
    ),
-5)</f>
        <v>NA</v>
      </c>
      <c r="CQ8" s="222" t="s">
        <v>109</v>
      </c>
      <c r="CR8" s="381" t="str">
        <f>IF(AND(OR(CG8=1, CG8=1.1),BK8&gt;=BV8),"Achieved",IF(AND(OR(CG8=1, CG8=1.1),BK8&lt;BV8),"Not Achieved","NA"))</f>
        <v>NA</v>
      </c>
      <c r="CS8" s="381" t="str">
        <f>IF(AND(OR(CH8=1, CH8=1.1),BL8&gt;=BW8),"Achieved",IF(AND(OR(CH8=1, CH8=1.1),BL8&lt;BW8),"Not Achieved","NA"))</f>
        <v>NA</v>
      </c>
      <c r="CT8" s="381" t="str">
        <f>IF(AND(OR(CI8=1, CI8=1.1),BM8&gt;=BX8),"Achieved",IF(AND(OR(CI8=1, CI8=1.1),BM8&lt;BX8),"Not Achieved","NA"))</f>
        <v>NA</v>
      </c>
      <c r="CU8" s="381" t="str">
        <f>IF(AND(OR(CJ8=1, CJ8=1.1),BN8&gt;=BY8),"Achieved",IF(AND(OR(CJ8=1, CJ8=1.1),BN8&lt;BY8),"Not Achieved","NA"))</f>
        <v>NA</v>
      </c>
      <c r="CV8" s="381" t="str">
        <f>IF(AND(OR(CK8=1, CK8=1.1),BO8&gt;=BZ8),"Achieved",IF(AND(OR(CK8=1, CK8=1.1),BO8&lt;BZ8),"Not Achieved","NA"))</f>
        <v>NA</v>
      </c>
      <c r="CW8" s="381" t="str">
        <f>IF(AND(OR(CL8=1, CL8=1.1),BP8&gt;=CA8),"Achieved",IF(AND(OR(CL8=1, CL8=1.1),BP8&lt;CA8),"Not Achieved","NA"))</f>
        <v>NA</v>
      </c>
      <c r="CX8" s="381" t="str">
        <f>IF(AND(OR(CM8=1, CM8=1.1),BQ8&gt;=CB8),"Achieved",IF(AND(OR(CM8=1, CM8=1.1),BQ8&lt;CB8),"Not Achieved","NA"))</f>
        <v>NA</v>
      </c>
      <c r="CY8" s="381" t="str">
        <f>IF(AND(OR(CN8=1, CN8=1.1),BR8&gt;=CC8),"Achieved",IF(AND(OR(CN8=1, CN8=1.1),BR8&lt;CC8),"Not Achieved","NA"))</f>
        <v>NA</v>
      </c>
      <c r="CZ8" s="381" t="str">
        <f>IF(AND(OR(CO8=1, CO8=1.1),BS8&gt;=CD8),"Achieved",IF(AND(OR(CO8=1, CO8=1.1),BS8&lt;CD8),"Not Achieved","NA"))</f>
        <v>NA</v>
      </c>
      <c r="DA8" s="381" t="str">
        <f>IF(AND(OR(CP8=1, CP8=1.1),BT8&gt;=CE8),"Achieved",IF(AND(OR(CP8=1, CP8=1.1),BT8&lt;CE8),"Not Achieved","NA"))</f>
        <v>NA</v>
      </c>
      <c r="DI8" s="403"/>
      <c r="DJ8" s="403"/>
      <c r="DK8" s="403"/>
      <c r="DL8" s="403"/>
      <c r="DM8" s="403"/>
      <c r="DN8" s="403"/>
      <c r="DO8" s="403"/>
      <c r="DP8" s="403"/>
      <c r="DQ8" s="403"/>
      <c r="DR8" s="403"/>
      <c r="DS8" s="403"/>
      <c r="DT8" s="403"/>
      <c r="DU8" s="403"/>
      <c r="DV8" s="403"/>
      <c r="DW8" s="403"/>
    </row>
    <row r="9" spans="2:127" ht="13.75" customHeight="1" thickBot="1" x14ac:dyDescent="0.4">
      <c r="B9" s="373"/>
      <c r="C9" s="360" t="s">
        <v>280</v>
      </c>
      <c r="D9" s="361"/>
      <c r="E9" s="359" t="s">
        <v>281</v>
      </c>
      <c r="F9" s="425"/>
      <c r="G9" s="426"/>
      <c r="H9" s="192" t="s">
        <v>94</v>
      </c>
      <c r="I9" s="192" t="s">
        <v>94</v>
      </c>
      <c r="J9" s="192" t="s">
        <v>94</v>
      </c>
      <c r="K9" s="192" t="s">
        <v>94</v>
      </c>
      <c r="L9" s="192" t="s">
        <v>94</v>
      </c>
      <c r="M9" s="192" t="s">
        <v>94</v>
      </c>
      <c r="N9" s="192" t="s">
        <v>94</v>
      </c>
      <c r="O9" s="192" t="s">
        <v>94</v>
      </c>
      <c r="P9" s="192" t="s">
        <v>94</v>
      </c>
      <c r="Q9" s="192" t="s">
        <v>94</v>
      </c>
      <c r="R9" s="379" t="s">
        <v>94</v>
      </c>
      <c r="Y9" s="192" t="s">
        <v>94</v>
      </c>
      <c r="Z9" s="192" t="s">
        <v>94</v>
      </c>
      <c r="AA9" s="192" t="s">
        <v>94</v>
      </c>
      <c r="AB9" s="192" t="s">
        <v>94</v>
      </c>
      <c r="AC9" s="192" t="s">
        <v>94</v>
      </c>
      <c r="AD9" s="192" t="s">
        <v>94</v>
      </c>
      <c r="AE9" s="192" t="s">
        <v>94</v>
      </c>
      <c r="AF9" s="192" t="s">
        <v>94</v>
      </c>
      <c r="AG9" s="192" t="s">
        <v>94</v>
      </c>
      <c r="AH9" s="379" t="s">
        <v>94</v>
      </c>
      <c r="AK9" s="427"/>
      <c r="AL9" s="427"/>
      <c r="AM9" s="427"/>
      <c r="AN9" s="427"/>
      <c r="AO9" s="427"/>
      <c r="AP9" s="427"/>
      <c r="AQ9" s="427"/>
      <c r="AR9" s="427"/>
      <c r="AS9" s="427"/>
      <c r="AT9" s="427"/>
      <c r="AV9" s="428"/>
      <c r="AW9" s="222" t="s">
        <v>284</v>
      </c>
      <c r="AX9" s="381" t="str">
        <f>_xlfn.IFNA(LOOKUP(2,1/(H9:R9&lt;&gt;"---"),H9:R9),"---")</f>
        <v>---</v>
      </c>
      <c r="AY9" s="381" t="e">
        <f>VALUE(IF(AX9="---","",VLOOKUP(AX9,List167823[],2,FALSE)))</f>
        <v>#VALUE!</v>
      </c>
      <c r="AZ9" s="381" t="str">
        <f>_xlfn.IFNA(LOOKUP(2,1/(H9:Q9&lt;&gt;"---"),X9:AF9),"---")</f>
        <v>---</v>
      </c>
      <c r="BA9" s="381" t="e">
        <f>VALUE(IF(AZ9="---","",VLOOKUP(AZ9,List167823[],2,FALSE)))</f>
        <v>#VALUE!</v>
      </c>
      <c r="BB9" s="381" t="str">
        <f>_xlfn.IFNA(LOOKUP(2,1/(AK9:AT9&lt;&gt;""),AK9:AT9),"---")</f>
        <v>---</v>
      </c>
      <c r="BC9" s="381" t="str">
        <f>_xlfn.IFNA(LOOKUP(2,1/(H9:R9&lt;&gt;"---"),H$2:R$2),"---")</f>
        <v>---</v>
      </c>
      <c r="BI9" s="222" t="s">
        <v>284</v>
      </c>
      <c r="BJ9" s="381" t="str">
        <f>IF(H9="---","",IF(H9="","",(VLOOKUP(H9,List167823[],2,FALSE))))</f>
        <v/>
      </c>
      <c r="BK9" s="381" t="str">
        <f>IF(I9="---","",IF(I9="","",(VLOOKUP(I9,List167823[],2,FALSE))))</f>
        <v/>
      </c>
      <c r="BL9" s="381" t="str">
        <f>IF(J9="---","",IF(J9="","",(VLOOKUP(J9,List167823[],2,FALSE))))</f>
        <v/>
      </c>
      <c r="BM9" s="381" t="str">
        <f>IF(K9="---","",IF(K9="","",(VLOOKUP(K9,List167823[],2,FALSE))))</f>
        <v/>
      </c>
      <c r="BN9" s="381" t="str">
        <f>IF(L9="---","",IF(L9="","",(VLOOKUP(L9,List167823[],2,FALSE))))</f>
        <v/>
      </c>
      <c r="BO9" s="381" t="str">
        <f>IF(M9="---","",IF(M9="","",(VLOOKUP(M9,List167823[],2,FALSE))))</f>
        <v/>
      </c>
      <c r="BP9" s="381" t="str">
        <f>IF(N9="---","",IF(N9="","",(VLOOKUP(N9,List167823[],2,FALSE))))</f>
        <v/>
      </c>
      <c r="BQ9" s="381" t="str">
        <f>IF(O9="---","",IF(O9="","",(VLOOKUP(O9,List167823[],2,FALSE))))</f>
        <v/>
      </c>
      <c r="BR9" s="381" t="str">
        <f>IF(P9="---","",IF(P9="","",(VLOOKUP(P9,List167823[],2,FALSE))))</f>
        <v/>
      </c>
      <c r="BS9" s="381" t="str">
        <f>IF(Q9="---","",IF(Q9="","",(VLOOKUP(Q9,List167823[],2,FALSE))))</f>
        <v/>
      </c>
      <c r="BT9" s="381" t="str">
        <f>IF(R9="---","",IF(R9="","",(VLOOKUP(R9,List167823[],2,FALSE))))</f>
        <v/>
      </c>
      <c r="BU9" s="222" t="s">
        <v>284</v>
      </c>
      <c r="BV9" s="381" t="str">
        <f>IF(Y9="---","",IF(Y9="","",VLOOKUP(Y9,List167823[],2,FALSE)))</f>
        <v/>
      </c>
      <c r="BW9" s="381" t="str">
        <f>IF(Z9="---","",IF(Z9="","",VLOOKUP(Z9,List167823[],2,FALSE)))</f>
        <v/>
      </c>
      <c r="BX9" s="381" t="str">
        <f>IF(AA9="---","",IF(AA9="","",VLOOKUP(AA9,List167823[],2,FALSE)))</f>
        <v/>
      </c>
      <c r="BY9" s="381" t="str">
        <f>IF(AB9="---","",IF(AB9="","",VLOOKUP(AB9,List167823[],2,FALSE)))</f>
        <v/>
      </c>
      <c r="BZ9" s="381" t="str">
        <f>IF(AC9="---","",IF(AC9="","",VLOOKUP(AC9,List167823[],2,FALSE)))</f>
        <v/>
      </c>
      <c r="CA9" s="381" t="str">
        <f>IF(AD9="---","",IF(AD9="","",VLOOKUP(AD9,List167823[],2,FALSE)))</f>
        <v/>
      </c>
      <c r="CB9" s="381" t="str">
        <f>IF(AE9="---","",IF(AE9="","",VLOOKUP(AE9,List167823[],2,FALSE)))</f>
        <v/>
      </c>
      <c r="CC9" s="381" t="str">
        <f>IF(AF9="---","",IF(AF9="","",VLOOKUP(AF9,List167823[],2,FALSE)))</f>
        <v/>
      </c>
      <c r="CD9" s="381" t="str">
        <f>IF(AG9="---","",IF(AG9="","",VLOOKUP(AG9,List167823[],2,FALSE)))</f>
        <v/>
      </c>
      <c r="CE9" s="381" t="str">
        <f>IF(AH9="---","",IF(AH9="","",VLOOKUP(AH9,List167823[],2,FALSE)))</f>
        <v/>
      </c>
      <c r="CF9" s="222" t="s">
        <v>284</v>
      </c>
      <c r="CG9" s="381" t="str">
        <f>IFERROR(
    IF(H9="---", "NA",
        IF(Y9="---", "NA",
            IF(BJ9 &gt; BK9,
                IF(BV9 &gt; BJ9, 1.1, 0.1),
                IF(BV9 &gt; BJ9, 1, 0)
            )
        )
    ),
    -1
)</f>
        <v>NA</v>
      </c>
      <c r="CH9" s="381" t="str">
        <f>IFERROR(
    IF(I9="---", "NA",
        IF(Z9="---", "NA",IF(J9="---","NA",
            IF(BK9 &gt; BL9,
                IF(MIN(BV9, BK9) = BW9, 0.1,
                    IF(MIN(BV9, BK9) &lt; BW9, 1.1)
                ),
                IF(MIN(BV9, BK9) = BW9, 0,
                    IF(MIN(BV9, BK9) &lt; BW9, 1)
                )
            ))
        )
    ),
-5)</f>
        <v>NA</v>
      </c>
      <c r="CI9" s="381" t="str">
        <f>IFERROR(
    IF(J9="---", "NA",
        IF(AA9="---", "NA",IF(K9="---","NA",
            IF(BL9 &gt; BM9,
                IF(MIN(BW9, BL9) = BX9, 0.1,
                    IF(MIN(BW9, BL9) &lt; BX9, 1.1)
                ),
                IF(MIN(BW9, BL9) = BX9, 0,
                    IF(MIN(BW9, BL9) &lt; BX9, 1)
                )
            ))
        )
    ),
-5)</f>
        <v>NA</v>
      </c>
      <c r="CJ9" s="381" t="str">
        <f>IFERROR(
    IF(K9="---", "NA",
        IF(AB9="---", "NA",IF(L9="---","NA",
            IF(BM9 &gt; BN9,
                IF(MIN(BX9, BM9) = BY9, 0.1,
                    IF(MIN(BX9, BM9) &lt; BY9, 1.1)
                ),
                IF(MIN(BX9, BM9) = BY9, 0,
                    IF(MIN(BX9, BM9) &lt; BY9, 1)
                )
            ))
        )
    ),
-5)</f>
        <v>NA</v>
      </c>
      <c r="CK9" s="381" t="str">
        <f>IFERROR(
    IF(L9="---", "NA",
        IF(AC9="---", "NA",IF(M9="---","NA",
            IF(BN9 &gt; BO9,
                IF(MIN(BY9, BN9) = BZ9, 0.1,
                    IF(MIN(BY9, BN9) &lt; BZ9, 1.1)
                ),
                IF(MIN(BY9, BN9) = BZ9, 0,
                    IF(MIN(BY9, BN9) &lt; BZ9, 1)
                )
            ))
        )
    ),
-5)</f>
        <v>NA</v>
      </c>
      <c r="CL9" s="381" t="str">
        <f>IFERROR(
    IF(M9="---", "NA",
        IF(AD9="---", "NA",IF(N9="---","NA",
            IF(BO9 &gt; BP9,
                IF(MIN(BZ9, BO9) = CA9, 0.1,
                    IF(MIN(BZ9, BO9) &lt; CA9, 1.1)
                ),
                IF(MIN(BZ9, BO9) = CA9, 0,
                    IF(MIN(BZ9, BO9) &lt; CA9, 1)
                )
            ))
        )
    ),
-5)</f>
        <v>NA</v>
      </c>
      <c r="CM9" s="381" t="str">
        <f>IFERROR(
    IF(N9="---", "NA",
        IF(AE9="---", "NA",IF(O9="---","NA",
            IF(BP9 &gt; BQ9,
                IF(MIN(CA9, BP9) = CB9, 0.1,
                    IF(MIN(CA9, BP9) &lt; CB9, 1.1)
                ),
                IF(MIN(CA9, BP9) = CB9, 0,
                    IF(MIN(CA9, BP9) &lt; CB9, 1)
                )
            ))
        )
    ),
-5)</f>
        <v>NA</v>
      </c>
      <c r="CN9" s="381" t="str">
        <f>IFERROR(
    IF(O9="---", "NA",
        IF(AF9="---", "NA",IF(P9="---","NA",
            IF(BQ9 &gt; BR9,
                IF(MIN(CB9, BQ9) = CC9, 0.1,
                    IF(MIN(CB9, BQ9) &lt; CC9, 1.1)
                ),
                IF(MIN(CB9, BQ9) = CC9, 0,
                    IF(MIN(CB9, BQ9) &lt; CC9, 1)
                )
            ))
        )
    ),
-5)</f>
        <v>NA</v>
      </c>
      <c r="CO9" s="381" t="str">
        <f>IFERROR(
    IF(P9="---", "NA",
        IF(AG9="---", "NA",IF(Q9="---","NA",
            IF(BR9 &gt; BS9,
                IF(MIN(CC9, BR9) = CD9, 0.1,
                    IF(MIN(CC9, BR9) &lt; CD9, 1.1)
                ),
                IF(MIN(CC9, BR9) = CD9, 0,
                    IF(MIN(CC9, BR9) &lt; CD9, 1)
                )
            ))
        )
    ),
-5)</f>
        <v>NA</v>
      </c>
      <c r="CP9" s="381" t="str">
        <f>IFERROR(
    IF(Q9="---", "NA",
        IF(AH9="---", "NA",IF(R9="---","NA",
            IF(BS9 &gt; BT9,
                IF(MIN(CD9, BS9) = CE9, 0.1,
                    IF(MIN(CD9, BS9) &lt; CE9, 1.1)
                ),
                IF(MIN(CD9, BS9) = CE9, 0,
                    IF(MIN(CD9, BS9) &lt; CE9, 1)
                )
            ))
        )
    ),
-5)</f>
        <v>NA</v>
      </c>
      <c r="CQ9" s="222" t="s">
        <v>284</v>
      </c>
      <c r="CR9" s="381" t="str">
        <f>IF(AND(OR(CG9=1, CG9=1.1),BK9&gt;=BV9),"Achieved",IF(AND(OR(CG9=1, CG9=1.1),BK9&lt;BV9),"Not Achieved","NA"))</f>
        <v>NA</v>
      </c>
      <c r="CS9" s="381" t="str">
        <f>IF(AND(OR(CH9=1, CH9=1.1),BL9&gt;=BW9),"Achieved",IF(AND(OR(CH9=1, CH9=1.1),BL9&lt;BW9),"Not Achieved","NA"))</f>
        <v>NA</v>
      </c>
      <c r="CT9" s="381" t="str">
        <f>IF(AND(OR(CI9=1, CI9=1.1),BM9&gt;=BX9),"Achieved",IF(AND(OR(CI9=1, CI9=1.1),BM9&lt;BX9),"Not Achieved","NA"))</f>
        <v>NA</v>
      </c>
      <c r="CU9" s="381" t="str">
        <f>IF(AND(OR(CJ9=1, CJ9=1.1),BN9&gt;=BY9),"Achieved",IF(AND(OR(CJ9=1, CJ9=1.1),BN9&lt;BY9),"Not Achieved","NA"))</f>
        <v>NA</v>
      </c>
      <c r="CV9" s="381" t="str">
        <f>IF(AND(OR(CK9=1, CK9=1.1),BO9&gt;=BZ9),"Achieved",IF(AND(OR(CK9=1, CK9=1.1),BO9&lt;BZ9),"Not Achieved","NA"))</f>
        <v>NA</v>
      </c>
      <c r="CW9" s="381" t="str">
        <f>IF(AND(OR(CL9=1, CL9=1.1),BP9&gt;=CA9),"Achieved",IF(AND(OR(CL9=1, CL9=1.1),BP9&lt;CA9),"Not Achieved","NA"))</f>
        <v>NA</v>
      </c>
      <c r="CX9" s="381" t="str">
        <f>IF(AND(OR(CM9=1, CM9=1.1),BQ9&gt;=CB9),"Achieved",IF(AND(OR(CM9=1, CM9=1.1),BQ9&lt;CB9),"Not Achieved","NA"))</f>
        <v>NA</v>
      </c>
      <c r="CY9" s="381" t="str">
        <f>IF(AND(OR(CN9=1, CN9=1.1),BR9&gt;=CC9),"Achieved",IF(AND(OR(CN9=1, CN9=1.1),BR9&lt;CC9),"Not Achieved","NA"))</f>
        <v>NA</v>
      </c>
      <c r="CZ9" s="381" t="str">
        <f>IF(AND(OR(CO9=1, CO9=1.1),BS9&gt;=CD9),"Achieved",IF(AND(OR(CO9=1, CO9=1.1),BS9&lt;CD9),"Not Achieved","NA"))</f>
        <v>NA</v>
      </c>
      <c r="DA9" s="381" t="str">
        <f>IF(AND(OR(CP9=1, CP9=1.1),BT9&gt;=CE9),"Achieved",IF(AND(OR(CP9=1, CP9=1.1),BT9&lt;CE9),"Not Achieved","NA"))</f>
        <v>NA</v>
      </c>
      <c r="DI9" s="403"/>
      <c r="DJ9" s="403"/>
      <c r="DK9" s="403"/>
      <c r="DL9" s="403"/>
      <c r="DM9" s="403"/>
      <c r="DN9" s="403"/>
      <c r="DO9" s="403"/>
      <c r="DP9" s="403"/>
      <c r="DQ9" s="403"/>
      <c r="DR9" s="403"/>
      <c r="DS9" s="403"/>
      <c r="DT9" s="403"/>
      <c r="DU9" s="403"/>
      <c r="DV9" s="403"/>
      <c r="DW9" s="403"/>
    </row>
    <row r="10" spans="2:127" ht="13.75" customHeight="1" thickBot="1" x14ac:dyDescent="0.4">
      <c r="B10" s="373"/>
      <c r="C10" s="364"/>
      <c r="D10" s="365"/>
      <c r="E10" s="359" t="s">
        <v>282</v>
      </c>
      <c r="F10" s="425"/>
      <c r="G10" s="426"/>
      <c r="H10" s="192" t="s">
        <v>94</v>
      </c>
      <c r="I10" s="192" t="s">
        <v>94</v>
      </c>
      <c r="J10" s="192" t="s">
        <v>94</v>
      </c>
      <c r="K10" s="192" t="s">
        <v>94</v>
      </c>
      <c r="L10" s="192" t="s">
        <v>94</v>
      </c>
      <c r="M10" s="192" t="s">
        <v>94</v>
      </c>
      <c r="N10" s="192" t="s">
        <v>94</v>
      </c>
      <c r="O10" s="192" t="s">
        <v>94</v>
      </c>
      <c r="P10" s="192" t="s">
        <v>94</v>
      </c>
      <c r="Q10" s="192" t="s">
        <v>94</v>
      </c>
      <c r="R10" s="379" t="s">
        <v>94</v>
      </c>
      <c r="Y10" s="192" t="s">
        <v>94</v>
      </c>
      <c r="Z10" s="192" t="s">
        <v>94</v>
      </c>
      <c r="AA10" s="192" t="s">
        <v>94</v>
      </c>
      <c r="AB10" s="192" t="s">
        <v>94</v>
      </c>
      <c r="AC10" s="192" t="s">
        <v>94</v>
      </c>
      <c r="AD10" s="192" t="s">
        <v>94</v>
      </c>
      <c r="AE10" s="192" t="s">
        <v>94</v>
      </c>
      <c r="AF10" s="192" t="s">
        <v>94</v>
      </c>
      <c r="AG10" s="192" t="s">
        <v>94</v>
      </c>
      <c r="AH10" s="379" t="s">
        <v>94</v>
      </c>
      <c r="AK10" s="427"/>
      <c r="AL10" s="427"/>
      <c r="AM10" s="427"/>
      <c r="AN10" s="427"/>
      <c r="AO10" s="427"/>
      <c r="AP10" s="427"/>
      <c r="AQ10" s="427"/>
      <c r="AR10" s="427"/>
      <c r="AS10" s="427"/>
      <c r="AT10" s="427"/>
      <c r="AV10" s="428"/>
      <c r="AW10" s="222" t="s">
        <v>285</v>
      </c>
      <c r="AX10" s="381" t="str">
        <f>_xlfn.IFNA(LOOKUP(2,1/(H10:R10&lt;&gt;"---"),H10:R10),"---")</f>
        <v>---</v>
      </c>
      <c r="AY10" s="381" t="e">
        <f>VALUE(IF(AX10="---","",VLOOKUP(AX10,List167823[],2,FALSE)))</f>
        <v>#VALUE!</v>
      </c>
      <c r="AZ10" s="381" t="str">
        <f>_xlfn.IFNA(LOOKUP(2,1/(H10:Q10&lt;&gt;"---"),X10:AF10),"---")</f>
        <v>---</v>
      </c>
      <c r="BA10" s="381" t="e">
        <f>VALUE(IF(AZ10="---","",VLOOKUP(AZ10,List167823[],2,FALSE)))</f>
        <v>#VALUE!</v>
      </c>
      <c r="BB10" s="381" t="str">
        <f>_xlfn.IFNA(LOOKUP(2,1/(AK10:AT10&lt;&gt;""),AK10:AT10),"---")</f>
        <v>---</v>
      </c>
      <c r="BC10" s="381" t="str">
        <f>_xlfn.IFNA(LOOKUP(2,1/(H10:R10&lt;&gt;"---"),H$2:R$2),"---")</f>
        <v>---</v>
      </c>
      <c r="BI10" s="222" t="s">
        <v>285</v>
      </c>
      <c r="BJ10" s="381" t="str">
        <f>IF(H10="---","",IF(H10="","",(VLOOKUP(H10,List167823[],2,FALSE))))</f>
        <v/>
      </c>
      <c r="BK10" s="381" t="str">
        <f>IF(I10="---","",IF(I10="","",(VLOOKUP(I10,List167823[],2,FALSE))))</f>
        <v/>
      </c>
      <c r="BL10" s="381" t="str">
        <f>IF(J10="---","",IF(J10="","",(VLOOKUP(J10,List167823[],2,FALSE))))</f>
        <v/>
      </c>
      <c r="BM10" s="381" t="str">
        <f>IF(K10="---","",IF(K10="","",(VLOOKUP(K10,List167823[],2,FALSE))))</f>
        <v/>
      </c>
      <c r="BN10" s="381" t="str">
        <f>IF(L10="---","",IF(L10="","",(VLOOKUP(L10,List167823[],2,FALSE))))</f>
        <v/>
      </c>
      <c r="BO10" s="381" t="str">
        <f>IF(M10="---","",IF(M10="","",(VLOOKUP(M10,List167823[],2,FALSE))))</f>
        <v/>
      </c>
      <c r="BP10" s="381" t="str">
        <f>IF(N10="---","",IF(N10="","",(VLOOKUP(N10,List167823[],2,FALSE))))</f>
        <v/>
      </c>
      <c r="BQ10" s="381" t="str">
        <f>IF(O10="---","",IF(O10="","",(VLOOKUP(O10,List167823[],2,FALSE))))</f>
        <v/>
      </c>
      <c r="BR10" s="381" t="str">
        <f>IF(P10="---","",IF(P10="","",(VLOOKUP(P10,List167823[],2,FALSE))))</f>
        <v/>
      </c>
      <c r="BS10" s="381" t="str">
        <f>IF(Q10="---","",IF(Q10="","",(VLOOKUP(Q10,List167823[],2,FALSE))))</f>
        <v/>
      </c>
      <c r="BT10" s="381" t="str">
        <f>IF(R10="---","",IF(R10="","",(VLOOKUP(R10,List167823[],2,FALSE))))</f>
        <v/>
      </c>
      <c r="BU10" s="222" t="s">
        <v>285</v>
      </c>
      <c r="BV10" s="381" t="str">
        <f>IF(Y10="---","",IF(Y10="","",VLOOKUP(Y10,List167823[],2,FALSE)))</f>
        <v/>
      </c>
      <c r="BW10" s="381" t="str">
        <f>IF(Z10="---","",IF(Z10="","",VLOOKUP(Z10,List167823[],2,FALSE)))</f>
        <v/>
      </c>
      <c r="BX10" s="381" t="str">
        <f>IF(AA10="---","",IF(AA10="","",VLOOKUP(AA10,List167823[],2,FALSE)))</f>
        <v/>
      </c>
      <c r="BY10" s="381" t="str">
        <f>IF(AB10="---","",IF(AB10="","",VLOOKUP(AB10,List167823[],2,FALSE)))</f>
        <v/>
      </c>
      <c r="BZ10" s="381" t="str">
        <f>IF(AC10="---","",IF(AC10="","",VLOOKUP(AC10,List167823[],2,FALSE)))</f>
        <v/>
      </c>
      <c r="CA10" s="381" t="str">
        <f>IF(AD10="---","",IF(AD10="","",VLOOKUP(AD10,List167823[],2,FALSE)))</f>
        <v/>
      </c>
      <c r="CB10" s="381" t="str">
        <f>IF(AE10="---","",IF(AE10="","",VLOOKUP(AE10,List167823[],2,FALSE)))</f>
        <v/>
      </c>
      <c r="CC10" s="381" t="str">
        <f>IF(AF10="---","",IF(AF10="","",VLOOKUP(AF10,List167823[],2,FALSE)))</f>
        <v/>
      </c>
      <c r="CD10" s="381" t="str">
        <f>IF(AG10="---","",IF(AG10="","",VLOOKUP(AG10,List167823[],2,FALSE)))</f>
        <v/>
      </c>
      <c r="CE10" s="381" t="str">
        <f>IF(AH10="---","",IF(AH10="","",VLOOKUP(AH10,List167823[],2,FALSE)))</f>
        <v/>
      </c>
      <c r="CF10" s="222" t="s">
        <v>285</v>
      </c>
      <c r="CG10" s="381" t="str">
        <f>IFERROR(
    IF(H10="---", "NA",
        IF(Y10="---", "NA",
            IF(BJ10 &gt; BK10,
                IF(BV10 &gt; BJ10, 1.1, 0.1),
                IF(BV10 &gt; BJ10, 1, 0)
            )
        )
    ),
    -1
)</f>
        <v>NA</v>
      </c>
      <c r="CH10" s="381" t="str">
        <f>IFERROR(
    IF(I10="---", "NA",
        IF(Z10="---", "NA",IF(J10="---","NA",
            IF(BK10 &gt; BL10,
                IF(MIN(BV10, BK10) = BW10, 0.1,
                    IF(MIN(BV10, BK10) &lt; BW10, 1.1)
                ),
                IF(MIN(BV10, BK10) = BW10, 0,
                    IF(MIN(BV10, BK10) &lt; BW10, 1)
                )
            ))
        )
    ),
-5)</f>
        <v>NA</v>
      </c>
      <c r="CI10" s="381" t="str">
        <f>IFERROR(
    IF(J10="---", "NA",
        IF(AA10="---", "NA",IF(K10="---","NA",
            IF(BL10 &gt; BM10,
                IF(MIN(BW10, BL10) = BX10, 0.1,
                    IF(MIN(BW10, BL10) &lt; BX10, 1.1)
                ),
                IF(MIN(BW10, BL10) = BX10, 0,
                    IF(MIN(BW10, BL10) &lt; BX10, 1)
                )
            ))
        )
    ),
-5)</f>
        <v>NA</v>
      </c>
      <c r="CJ10" s="381" t="str">
        <f>IFERROR(
    IF(K10="---", "NA",
        IF(AB10="---", "NA",IF(L10="---","NA",
            IF(BM10 &gt; BN10,
                IF(MIN(BX10, BM10) = BY10, 0.1,
                    IF(MIN(BX10, BM10) &lt; BY10, 1.1)
                ),
                IF(MIN(BX10, BM10) = BY10, 0,
                    IF(MIN(BX10, BM10) &lt; BY10, 1)
                )
            ))
        )
    ),
-5)</f>
        <v>NA</v>
      </c>
      <c r="CK10" s="381" t="str">
        <f>IFERROR(
    IF(L10="---", "NA",
        IF(AC10="---", "NA",IF(M10="---","NA",
            IF(BN10 &gt; BO10,
                IF(MIN(BY10, BN10) = BZ10, 0.1,
                    IF(MIN(BY10, BN10) &lt; BZ10, 1.1)
                ),
                IF(MIN(BY10, BN10) = BZ10, 0,
                    IF(MIN(BY10, BN10) &lt; BZ10, 1)
                )
            ))
        )
    ),
-5)</f>
        <v>NA</v>
      </c>
      <c r="CL10" s="381" t="str">
        <f>IFERROR(
    IF(M10="---", "NA",
        IF(AD10="---", "NA",IF(N10="---","NA",
            IF(BO10 &gt; BP10,
                IF(MIN(BZ10, BO10) = CA10, 0.1,
                    IF(MIN(BZ10, BO10) &lt; CA10, 1.1)
                ),
                IF(MIN(BZ10, BO10) = CA10, 0,
                    IF(MIN(BZ10, BO10) &lt; CA10, 1)
                )
            ))
        )
    ),
-5)</f>
        <v>NA</v>
      </c>
      <c r="CM10" s="381" t="str">
        <f>IFERROR(
    IF(N10="---", "NA",
        IF(AE10="---", "NA",IF(O10="---","NA",
            IF(BP10 &gt; BQ10,
                IF(MIN(CA10, BP10) = CB10, 0.1,
                    IF(MIN(CA10, BP10) &lt; CB10, 1.1)
                ),
                IF(MIN(CA10, BP10) = CB10, 0,
                    IF(MIN(CA10, BP10) &lt; CB10, 1)
                )
            ))
        )
    ),
-5)</f>
        <v>NA</v>
      </c>
      <c r="CN10" s="381" t="str">
        <f>IFERROR(
    IF(O10="---", "NA",
        IF(AF10="---", "NA",IF(P10="---","NA",
            IF(BQ10 &gt; BR10,
                IF(MIN(CB10, BQ10) = CC10, 0.1,
                    IF(MIN(CB10, BQ10) &lt; CC10, 1.1)
                ),
                IF(MIN(CB10, BQ10) = CC10, 0,
                    IF(MIN(CB10, BQ10) &lt; CC10, 1)
                )
            ))
        )
    ),
-5)</f>
        <v>NA</v>
      </c>
      <c r="CO10" s="381" t="str">
        <f>IFERROR(
    IF(P10="---", "NA",
        IF(AG10="---", "NA",IF(Q10="---","NA",
            IF(BR10 &gt; BS10,
                IF(MIN(CC10, BR10) = CD10, 0.1,
                    IF(MIN(CC10, BR10) &lt; CD10, 1.1)
                ),
                IF(MIN(CC10, BR10) = CD10, 0,
                    IF(MIN(CC10, BR10) &lt; CD10, 1)
                )
            ))
        )
    ),
-5)</f>
        <v>NA</v>
      </c>
      <c r="CP10" s="381" t="str">
        <f>IFERROR(
    IF(Q10="---", "NA",
        IF(AH10="---", "NA",IF(R10="---","NA",
            IF(BS10 &gt; BT10,
                IF(MIN(CD10, BS10) = CE10, 0.1,
                    IF(MIN(CD10, BS10) &lt; CE10, 1.1)
                ),
                IF(MIN(CD10, BS10) = CE10, 0,
                    IF(MIN(CD10, BS10) &lt; CE10, 1)
                )
            ))
        )
    ),
-5)</f>
        <v>NA</v>
      </c>
      <c r="CQ10" s="222" t="s">
        <v>285</v>
      </c>
      <c r="CR10" s="381" t="str">
        <f>IF(AND(OR(CG10=1, CG10=1.1),BK10&gt;=BV10),"Achieved",IF(AND(OR(CG10=1, CG10=1.1),BK10&lt;BV10),"Not Achieved","NA"))</f>
        <v>NA</v>
      </c>
      <c r="CS10" s="381" t="str">
        <f>IF(AND(OR(CH10=1, CH10=1.1),BL10&gt;=BW10),"Achieved",IF(AND(OR(CH10=1, CH10=1.1),BL10&lt;BW10),"Not Achieved","NA"))</f>
        <v>NA</v>
      </c>
      <c r="CT10" s="381" t="str">
        <f>IF(AND(OR(CI10=1, CI10=1.1),BM10&gt;=BX10),"Achieved",IF(AND(OR(CI10=1, CI10=1.1),BM10&lt;BX10),"Not Achieved","NA"))</f>
        <v>NA</v>
      </c>
      <c r="CU10" s="381" t="str">
        <f>IF(AND(OR(CJ10=1, CJ10=1.1),BN10&gt;=BY10),"Achieved",IF(AND(OR(CJ10=1, CJ10=1.1),BN10&lt;BY10),"Not Achieved","NA"))</f>
        <v>NA</v>
      </c>
      <c r="CV10" s="381" t="str">
        <f>IF(AND(OR(CK10=1, CK10=1.1),BO10&gt;=BZ10),"Achieved",IF(AND(OR(CK10=1, CK10=1.1),BO10&lt;BZ10),"Not Achieved","NA"))</f>
        <v>NA</v>
      </c>
      <c r="CW10" s="381" t="str">
        <f>IF(AND(OR(CL10=1, CL10=1.1),BP10&gt;=CA10),"Achieved",IF(AND(OR(CL10=1, CL10=1.1),BP10&lt;CA10),"Not Achieved","NA"))</f>
        <v>NA</v>
      </c>
      <c r="CX10" s="381" t="str">
        <f>IF(AND(OR(CM10=1, CM10=1.1),BQ10&gt;=CB10),"Achieved",IF(AND(OR(CM10=1, CM10=1.1),BQ10&lt;CB10),"Not Achieved","NA"))</f>
        <v>NA</v>
      </c>
      <c r="CY10" s="381" t="str">
        <f>IF(AND(OR(CN10=1, CN10=1.1),BR10&gt;=CC10),"Achieved",IF(AND(OR(CN10=1, CN10=1.1),BR10&lt;CC10),"Not Achieved","NA"))</f>
        <v>NA</v>
      </c>
      <c r="CZ10" s="381" t="str">
        <f>IF(AND(OR(CO10=1, CO10=1.1),BS10&gt;=CD10),"Achieved",IF(AND(OR(CO10=1, CO10=1.1),BS10&lt;CD10),"Not Achieved","NA"))</f>
        <v>NA</v>
      </c>
      <c r="DA10" s="381" t="str">
        <f>IF(AND(OR(CP10=1, CP10=1.1),BT10&gt;=CE10),"Achieved",IF(AND(OR(CP10=1, CP10=1.1),BT10&lt;CE10),"Not Achieved","NA"))</f>
        <v>NA</v>
      </c>
      <c r="DI10" s="403"/>
      <c r="DJ10" s="403"/>
      <c r="DK10" s="403"/>
      <c r="DL10" s="403"/>
      <c r="DM10" s="403"/>
      <c r="DN10" s="403"/>
      <c r="DO10" s="403"/>
      <c r="DP10" s="403"/>
      <c r="DQ10" s="403"/>
      <c r="DR10" s="403"/>
      <c r="DS10" s="403"/>
      <c r="DT10" s="403"/>
      <c r="DU10" s="403"/>
      <c r="DV10" s="403"/>
      <c r="DW10" s="403"/>
    </row>
    <row r="11" spans="2:127" ht="13.75" customHeight="1" thickBot="1" x14ac:dyDescent="0.4">
      <c r="B11" s="374"/>
      <c r="C11" s="362"/>
      <c r="D11" s="363"/>
      <c r="E11" s="359" t="s">
        <v>283</v>
      </c>
      <c r="F11" s="425"/>
      <c r="G11" s="426"/>
      <c r="H11" s="192" t="s">
        <v>94</v>
      </c>
      <c r="I11" s="192" t="s">
        <v>94</v>
      </c>
      <c r="J11" s="192" t="s">
        <v>94</v>
      </c>
      <c r="K11" s="192" t="s">
        <v>94</v>
      </c>
      <c r="L11" s="192" t="s">
        <v>94</v>
      </c>
      <c r="M11" s="192" t="s">
        <v>94</v>
      </c>
      <c r="N11" s="192" t="s">
        <v>94</v>
      </c>
      <c r="O11" s="192" t="s">
        <v>94</v>
      </c>
      <c r="P11" s="192" t="s">
        <v>94</v>
      </c>
      <c r="Q11" s="192" t="s">
        <v>94</v>
      </c>
      <c r="R11" s="379" t="s">
        <v>94</v>
      </c>
      <c r="Y11" s="192" t="s">
        <v>94</v>
      </c>
      <c r="Z11" s="192" t="s">
        <v>94</v>
      </c>
      <c r="AA11" s="192" t="s">
        <v>94</v>
      </c>
      <c r="AB11" s="192" t="s">
        <v>94</v>
      </c>
      <c r="AC11" s="192" t="s">
        <v>94</v>
      </c>
      <c r="AD11" s="192" t="s">
        <v>94</v>
      </c>
      <c r="AE11" s="192" t="s">
        <v>94</v>
      </c>
      <c r="AF11" s="192" t="s">
        <v>94</v>
      </c>
      <c r="AG11" s="192" t="s">
        <v>94</v>
      </c>
      <c r="AH11" s="379" t="s">
        <v>94</v>
      </c>
      <c r="AK11" s="427"/>
      <c r="AL11" s="427"/>
      <c r="AM11" s="427"/>
      <c r="AN11" s="427"/>
      <c r="AO11" s="427"/>
      <c r="AP11" s="427"/>
      <c r="AQ11" s="427"/>
      <c r="AR11" s="427"/>
      <c r="AS11" s="427"/>
      <c r="AT11" s="427"/>
      <c r="AV11" s="428"/>
      <c r="AW11" s="222" t="s">
        <v>286</v>
      </c>
      <c r="AX11" s="381" t="str">
        <f>_xlfn.IFNA(LOOKUP(2,1/(H11:R11&lt;&gt;"---"),H11:R11),"---")</f>
        <v>---</v>
      </c>
      <c r="AY11" s="381" t="e">
        <f>VALUE(IF(AX11="---","",VLOOKUP(AX11,List167823[],2,FALSE)))</f>
        <v>#VALUE!</v>
      </c>
      <c r="AZ11" s="381" t="str">
        <f>_xlfn.IFNA(LOOKUP(2,1/(H11:Q11&lt;&gt;"---"),X11:AF11),"---")</f>
        <v>---</v>
      </c>
      <c r="BA11" s="381" t="e">
        <f>VALUE(IF(AZ11="---","",VLOOKUP(AZ11,List167823[],2,FALSE)))</f>
        <v>#VALUE!</v>
      </c>
      <c r="BB11" s="381" t="str">
        <f>_xlfn.IFNA(LOOKUP(2,1/(AK11:AT11&lt;&gt;""),AK11:AT11),"---")</f>
        <v>---</v>
      </c>
      <c r="BC11" s="381" t="str">
        <f>_xlfn.IFNA(LOOKUP(2,1/(H11:R11&lt;&gt;"---"),H$2:R$2),"---")</f>
        <v>---</v>
      </c>
      <c r="BI11" s="222" t="s">
        <v>286</v>
      </c>
      <c r="BJ11" s="381" t="str">
        <f>IF(H11="---","",IF(H11="","",(VLOOKUP(H11,List167823[],2,FALSE))))</f>
        <v/>
      </c>
      <c r="BK11" s="381" t="str">
        <f>IF(I11="---","",IF(I11="","",(VLOOKUP(I11,List167823[],2,FALSE))))</f>
        <v/>
      </c>
      <c r="BL11" s="381" t="str">
        <f>IF(J11="---","",IF(J11="","",(VLOOKUP(J11,List167823[],2,FALSE))))</f>
        <v/>
      </c>
      <c r="BM11" s="381" t="str">
        <f>IF(K11="---","",IF(K11="","",(VLOOKUP(K11,List167823[],2,FALSE))))</f>
        <v/>
      </c>
      <c r="BN11" s="381" t="str">
        <f>IF(L11="---","",IF(L11="","",(VLOOKUP(L11,List167823[],2,FALSE))))</f>
        <v/>
      </c>
      <c r="BO11" s="381" t="str">
        <f>IF(M11="---","",IF(M11="","",(VLOOKUP(M11,List167823[],2,FALSE))))</f>
        <v/>
      </c>
      <c r="BP11" s="381" t="str">
        <f>IF(N11="---","",IF(N11="","",(VLOOKUP(N11,List167823[],2,FALSE))))</f>
        <v/>
      </c>
      <c r="BQ11" s="381" t="str">
        <f>IF(O11="---","",IF(O11="","",(VLOOKUP(O11,List167823[],2,FALSE))))</f>
        <v/>
      </c>
      <c r="BR11" s="381" t="str">
        <f>IF(P11="---","",IF(P11="","",(VLOOKUP(P11,List167823[],2,FALSE))))</f>
        <v/>
      </c>
      <c r="BS11" s="381" t="str">
        <f>IF(Q11="---","",IF(Q11="","",(VLOOKUP(Q11,List167823[],2,FALSE))))</f>
        <v/>
      </c>
      <c r="BT11" s="381" t="str">
        <f>IF(R11="---","",IF(R11="","",(VLOOKUP(R11,List167823[],2,FALSE))))</f>
        <v/>
      </c>
      <c r="BU11" s="222" t="s">
        <v>286</v>
      </c>
      <c r="BV11" s="381" t="str">
        <f>IF(Y11="---","",IF(Y11="","",VLOOKUP(Y11,List167823[],2,FALSE)))</f>
        <v/>
      </c>
      <c r="BW11" s="381" t="str">
        <f>IF(Z11="---","",IF(Z11="","",VLOOKUP(Z11,List167823[],2,FALSE)))</f>
        <v/>
      </c>
      <c r="BX11" s="381" t="str">
        <f>IF(AA11="---","",IF(AA11="","",VLOOKUP(AA11,List167823[],2,FALSE)))</f>
        <v/>
      </c>
      <c r="BY11" s="381" t="str">
        <f>IF(AB11="---","",IF(AB11="","",VLOOKUP(AB11,List167823[],2,FALSE)))</f>
        <v/>
      </c>
      <c r="BZ11" s="381" t="str">
        <f>IF(AC11="---","",IF(AC11="","",VLOOKUP(AC11,List167823[],2,FALSE)))</f>
        <v/>
      </c>
      <c r="CA11" s="381" t="str">
        <f>IF(AD11="---","",IF(AD11="","",VLOOKUP(AD11,List167823[],2,FALSE)))</f>
        <v/>
      </c>
      <c r="CB11" s="381" t="str">
        <f>IF(AE11="---","",IF(AE11="","",VLOOKUP(AE11,List167823[],2,FALSE)))</f>
        <v/>
      </c>
      <c r="CC11" s="381" t="str">
        <f>IF(AF11="---","",IF(AF11="","",VLOOKUP(AF11,List167823[],2,FALSE)))</f>
        <v/>
      </c>
      <c r="CD11" s="381" t="str">
        <f>IF(AG11="---","",IF(AG11="","",VLOOKUP(AG11,List167823[],2,FALSE)))</f>
        <v/>
      </c>
      <c r="CE11" s="381" t="str">
        <f>IF(AH11="---","",IF(AH11="","",VLOOKUP(AH11,List167823[],2,FALSE)))</f>
        <v/>
      </c>
      <c r="CF11" s="222" t="s">
        <v>286</v>
      </c>
      <c r="CG11" s="381" t="str">
        <f>IFERROR(
    IF(H11="---", "NA",
        IF(Y11="---", "NA",
            IF(BJ11 &gt; BK11,
                IF(BV11 &gt; BJ11, 1.1, 0.1),
                IF(BV11 &gt; BJ11, 1, 0)
            )
        )
    ),
    -1
)</f>
        <v>NA</v>
      </c>
      <c r="CH11" s="381" t="str">
        <f>IFERROR(
    IF(I11="---", "NA",
        IF(Z11="---", "NA",IF(J11="---","NA",
            IF(BK11 &gt; BL11,
                IF(MIN(BV11, BK11) = BW11, 0.1,
                    IF(MIN(BV11, BK11) &lt; BW11, 1.1)
                ),
                IF(MIN(BV11, BK11) = BW11, 0,
                    IF(MIN(BV11, BK11) &lt; BW11, 1)
                )
            ))
        )
    ),
-5)</f>
        <v>NA</v>
      </c>
      <c r="CI11" s="381" t="str">
        <f>IFERROR(
    IF(J11="---", "NA",
        IF(AA11="---", "NA",IF(K11="---","NA",
            IF(BL11 &gt; BM11,
                IF(MIN(BW11, BL11) = BX11, 0.1,
                    IF(MIN(BW11, BL11) &lt; BX11, 1.1)
                ),
                IF(MIN(BW11, BL11) = BX11, 0,
                    IF(MIN(BW11, BL11) &lt; BX11, 1)
                )
            ))
        )
    ),
-5)</f>
        <v>NA</v>
      </c>
      <c r="CJ11" s="381" t="str">
        <f>IFERROR(
    IF(K11="---", "NA",
        IF(AB11="---", "NA",IF(L11="---","NA",
            IF(BM11 &gt; BN11,
                IF(MIN(BX11, BM11) = BY11, 0.1,
                    IF(MIN(BX11, BM11) &lt; BY11, 1.1)
                ),
                IF(MIN(BX11, BM11) = BY11, 0,
                    IF(MIN(BX11, BM11) &lt; BY11, 1)
                )
            ))
        )
    ),
-5)</f>
        <v>NA</v>
      </c>
      <c r="CK11" s="381" t="str">
        <f>IFERROR(
    IF(L11="---", "NA",
        IF(AC11="---", "NA",IF(M11="---","NA",
            IF(BN11 &gt; BO11,
                IF(MIN(BY11, BN11) = BZ11, 0.1,
                    IF(MIN(BY11, BN11) &lt; BZ11, 1.1)
                ),
                IF(MIN(BY11, BN11) = BZ11, 0,
                    IF(MIN(BY11, BN11) &lt; BZ11, 1)
                )
            ))
        )
    ),
-5)</f>
        <v>NA</v>
      </c>
      <c r="CL11" s="381" t="str">
        <f>IFERROR(
    IF(M11="---", "NA",
        IF(AD11="---", "NA",IF(N11="---","NA",
            IF(BO11 &gt; BP11,
                IF(MIN(BZ11, BO11) = CA11, 0.1,
                    IF(MIN(BZ11, BO11) &lt; CA11, 1.1)
                ),
                IF(MIN(BZ11, BO11) = CA11, 0,
                    IF(MIN(BZ11, BO11) &lt; CA11, 1)
                )
            ))
        )
    ),
-5)</f>
        <v>NA</v>
      </c>
      <c r="CM11" s="381" t="str">
        <f>IFERROR(
    IF(N11="---", "NA",
        IF(AE11="---", "NA",IF(O11="---","NA",
            IF(BP11 &gt; BQ11,
                IF(MIN(CA11, BP11) = CB11, 0.1,
                    IF(MIN(CA11, BP11) &lt; CB11, 1.1)
                ),
                IF(MIN(CA11, BP11) = CB11, 0,
                    IF(MIN(CA11, BP11) &lt; CB11, 1)
                )
            ))
        )
    ),
-5)</f>
        <v>NA</v>
      </c>
      <c r="CN11" s="381" t="str">
        <f>IFERROR(
    IF(O11="---", "NA",
        IF(AF11="---", "NA",IF(P11="---","NA",
            IF(BQ11 &gt; BR11,
                IF(MIN(CB11, BQ11) = CC11, 0.1,
                    IF(MIN(CB11, BQ11) &lt; CC11, 1.1)
                ),
                IF(MIN(CB11, BQ11) = CC11, 0,
                    IF(MIN(CB11, BQ11) &lt; CC11, 1)
                )
            ))
        )
    ),
-5)</f>
        <v>NA</v>
      </c>
      <c r="CO11" s="381" t="str">
        <f>IFERROR(
    IF(P11="---", "NA",
        IF(AG11="---", "NA",IF(Q11="---","NA",
            IF(BR11 &gt; BS11,
                IF(MIN(CC11, BR11) = CD11, 0.1,
                    IF(MIN(CC11, BR11) &lt; CD11, 1.1)
                ),
                IF(MIN(CC11, BR11) = CD11, 0,
                    IF(MIN(CC11, BR11) &lt; CD11, 1)
                )
            ))
        )
    ),
-5)</f>
        <v>NA</v>
      </c>
      <c r="CP11" s="381" t="str">
        <f>IFERROR(
    IF(Q11="---", "NA",
        IF(AH11="---", "NA",IF(R11="---","NA",
            IF(BS11 &gt; BT11,
                IF(MIN(CD11, BS11) = CE11, 0.1,
                    IF(MIN(CD11, BS11) &lt; CE11, 1.1)
                ),
                IF(MIN(CD11, BS11) = CE11, 0,
                    IF(MIN(CD11, BS11) &lt; CE11, 1)
                )
            ))
        )
    ),
-5)</f>
        <v>NA</v>
      </c>
      <c r="CQ11" s="222" t="s">
        <v>286</v>
      </c>
      <c r="CR11" s="381" t="str">
        <f>IF(AND(OR(CG11=1, CG11=1.1),BK11&gt;=BV11),"Achieved",IF(AND(OR(CG11=1, CG11=1.1),BK11&lt;BV11),"Not Achieved","NA"))</f>
        <v>NA</v>
      </c>
      <c r="CS11" s="381" t="str">
        <f>IF(AND(OR(CH11=1, CH11=1.1),BL11&gt;=BW11),"Achieved",IF(AND(OR(CH11=1, CH11=1.1),BL11&lt;BW11),"Not Achieved","NA"))</f>
        <v>NA</v>
      </c>
      <c r="CT11" s="381" t="str">
        <f>IF(AND(OR(CI11=1, CI11=1.1),BM11&gt;=BX11),"Achieved",IF(AND(OR(CI11=1, CI11=1.1),BM11&lt;BX11),"Not Achieved","NA"))</f>
        <v>NA</v>
      </c>
      <c r="CU11" s="381" t="str">
        <f>IF(AND(OR(CJ11=1, CJ11=1.1),BN11&gt;=BY11),"Achieved",IF(AND(OR(CJ11=1, CJ11=1.1),BN11&lt;BY11),"Not Achieved","NA"))</f>
        <v>NA</v>
      </c>
      <c r="CV11" s="381" t="str">
        <f>IF(AND(OR(CK11=1, CK11=1.1),BO11&gt;=BZ11),"Achieved",IF(AND(OR(CK11=1, CK11=1.1),BO11&lt;BZ11),"Not Achieved","NA"))</f>
        <v>NA</v>
      </c>
      <c r="CW11" s="381" t="str">
        <f>IF(AND(OR(CL11=1, CL11=1.1),BP11&gt;=CA11),"Achieved",IF(AND(OR(CL11=1, CL11=1.1),BP11&lt;CA11),"Not Achieved","NA"))</f>
        <v>NA</v>
      </c>
      <c r="CX11" s="381" t="str">
        <f>IF(AND(OR(CM11=1, CM11=1.1),BQ11&gt;=CB11),"Achieved",IF(AND(OR(CM11=1, CM11=1.1),BQ11&lt;CB11),"Not Achieved","NA"))</f>
        <v>NA</v>
      </c>
      <c r="CY11" s="381" t="str">
        <f>IF(AND(OR(CN11=1, CN11=1.1),BR11&gt;=CC11),"Achieved",IF(AND(OR(CN11=1, CN11=1.1),BR11&lt;CC11),"Not Achieved","NA"))</f>
        <v>NA</v>
      </c>
      <c r="CZ11" s="381" t="str">
        <f>IF(AND(OR(CO11=1, CO11=1.1),BS11&gt;=CD11),"Achieved",IF(AND(OR(CO11=1, CO11=1.1),BS11&lt;CD11),"Not Achieved","NA"))</f>
        <v>NA</v>
      </c>
      <c r="DA11" s="381" t="str">
        <f>IF(AND(OR(CP11=1, CP11=1.1),BT11&gt;=CE11),"Achieved",IF(AND(OR(CP11=1, CP11=1.1),BT11&lt;CE11),"Not Achieved","NA"))</f>
        <v>NA</v>
      </c>
      <c r="DI11" s="403"/>
      <c r="DJ11" s="403"/>
      <c r="DK11" s="403"/>
      <c r="DL11" s="403"/>
      <c r="DM11" s="403"/>
      <c r="DN11" s="403"/>
      <c r="DO11" s="403"/>
      <c r="DP11" s="403"/>
      <c r="DQ11" s="403"/>
      <c r="DR11" s="403"/>
      <c r="DS11" s="403"/>
      <c r="DT11" s="403"/>
      <c r="DU11" s="403"/>
      <c r="DV11" s="403"/>
      <c r="DW11" s="403"/>
    </row>
    <row r="12" spans="2:127" ht="13.75" customHeight="1" thickBot="1" x14ac:dyDescent="0.4">
      <c r="B12" s="372">
        <v>2</v>
      </c>
      <c r="C12" s="366" t="s">
        <v>110</v>
      </c>
      <c r="D12" s="367"/>
      <c r="E12" s="432" t="s">
        <v>111</v>
      </c>
      <c r="F12" s="425"/>
      <c r="G12" s="426"/>
      <c r="H12" s="192" t="s">
        <v>94</v>
      </c>
      <c r="I12" s="192" t="s">
        <v>94</v>
      </c>
      <c r="J12" s="192" t="s">
        <v>94</v>
      </c>
      <c r="K12" s="192" t="s">
        <v>94</v>
      </c>
      <c r="L12" s="192" t="s">
        <v>94</v>
      </c>
      <c r="M12" s="192" t="s">
        <v>94</v>
      </c>
      <c r="N12" s="192" t="s">
        <v>94</v>
      </c>
      <c r="O12" s="192" t="s">
        <v>94</v>
      </c>
      <c r="P12" s="192" t="s">
        <v>94</v>
      </c>
      <c r="Q12" s="192" t="s">
        <v>94</v>
      </c>
      <c r="R12" s="379" t="s">
        <v>94</v>
      </c>
      <c r="Y12" s="192" t="s">
        <v>94</v>
      </c>
      <c r="Z12" s="192" t="s">
        <v>94</v>
      </c>
      <c r="AA12" s="192" t="s">
        <v>94</v>
      </c>
      <c r="AB12" s="192" t="s">
        <v>94</v>
      </c>
      <c r="AC12" s="192" t="s">
        <v>94</v>
      </c>
      <c r="AD12" s="192" t="s">
        <v>94</v>
      </c>
      <c r="AE12" s="192" t="s">
        <v>94</v>
      </c>
      <c r="AF12" s="192" t="s">
        <v>94</v>
      </c>
      <c r="AG12" s="192" t="s">
        <v>94</v>
      </c>
      <c r="AH12" s="379" t="s">
        <v>94</v>
      </c>
      <c r="AK12" s="427" t="str">
        <f>IFERROR(IF(I12="---","",IF(Y12="---","No Target Set",IF(BV12=BK12,"On Target",IF(BV12&gt;BK12,"Behind",IF(BV12&lt;BK12,"On Target"))))),"")</f>
        <v/>
      </c>
      <c r="AL12" s="427" t="str">
        <f>IFERROR(IF(J12="---","",IF(Z12="---","No Target Set",IF(BW12=BL12,"On Target",IF(BW12&gt;BL12,"Behind",IF(BW12&lt;BL12,"On Target"))))),"")</f>
        <v/>
      </c>
      <c r="AM12" s="427" t="str">
        <f>IFERROR(IF(K12="---","",IF(AA12="---","No Target Set",IF(BX12=BM12,"On Target",IF(BX12&gt;BM12,"Behind",IF(BX12&lt;BM12,"On Target"))))),"")</f>
        <v/>
      </c>
      <c r="AN12" s="427" t="str">
        <f>IFERROR(IF(L12="---","",IF(AB12="---","No Target Set",IF(BY12=BN12,"On Target",IF(BY12&gt;BN12,"Behind",IF(BY12&lt;BN12,"On Target"))))),"")</f>
        <v/>
      </c>
      <c r="AO12" s="427" t="str">
        <f>IFERROR(IF(M12="---","",IF(AC12="---","No Target Set",IF(BZ12=BO12,"On Target",IF(BZ12&gt;BO12,"Behind",IF(BZ12&lt;BO12,"On Target"))))),"")</f>
        <v/>
      </c>
      <c r="AP12" s="427" t="str">
        <f>IFERROR(IF(N12="---","",IF(AD12="---","No Target Set",IF(CA12=BP12,"On Target",IF(CA12&gt;BP12,"Behind",IF(CA12&lt;BP12,"On Target"))))),"")</f>
        <v/>
      </c>
      <c r="AQ12" s="427" t="str">
        <f>IFERROR(IF(O12="---","",IF(AE12="---","No Target Set",IF(CB12=BQ12,"On Target",IF(CB12&gt;BQ12,"Behind",IF(CB12&lt;BQ12,"On Target"))))),"")</f>
        <v/>
      </c>
      <c r="AR12" s="427" t="str">
        <f>IFERROR(IF(P12="---","",IF(AF12="---","No Target Set",IF(CC12=BR12,"On Target",IF(CC12&gt;BR12,"Behind",IF(CC12&lt;BR12,"On Target"))))),"")</f>
        <v/>
      </c>
      <c r="AS12" s="427" t="str">
        <f>IFERROR(IF(Q12="---","",IF(AG12="---","No Target Set",IF(CD12=BS12,"On Target",IF(CD12&gt;BS12,"Behind",IF(CD12&lt;BS12,"On Target"))))),"")</f>
        <v/>
      </c>
      <c r="AT12" s="427" t="str">
        <f>IFERROR(IF(R12="---","",IF(AH12="---","No Target Set",IF(CE12=BT12,"On Target",IF(CE12&gt;BT12,"Behind",IF(CE12&lt;BT12,"On Target"))))),"")</f>
        <v/>
      </c>
      <c r="AV12" s="428"/>
      <c r="AW12" s="222" t="s">
        <v>112</v>
      </c>
      <c r="AX12" s="383" t="str">
        <f>_xlfn.IFNA(LOOKUP(2,1/(H12:R12&lt;&gt;"---"),H12:R12),"---")</f>
        <v>---</v>
      </c>
      <c r="AY12" s="383" t="e">
        <f>VALUE(IF(AX12="---","",VLOOKUP(AX12,List167823[],2,FALSE)))</f>
        <v>#VALUE!</v>
      </c>
      <c r="AZ12" s="383" t="str">
        <f>_xlfn.IFNA(LOOKUP(2,1/(H12:Q12&lt;&gt;"---"),X12:AF12),"---")</f>
        <v>---</v>
      </c>
      <c r="BA12" s="383" t="e">
        <f>VALUE(IF(AZ12="---","",VLOOKUP(AZ12,List167823[],2,FALSE)))</f>
        <v>#VALUE!</v>
      </c>
      <c r="BB12" s="383" t="str">
        <f>_xlfn.IFNA(LOOKUP(2,1/(AK12:AT12&lt;&gt;""),AK12:AT12),"---")</f>
        <v>---</v>
      </c>
      <c r="BC12" s="383" t="str">
        <f>_xlfn.IFNA(LOOKUP(2,1/(H12:R12&lt;&gt;"---"),H$2:R$2),"---")</f>
        <v>---</v>
      </c>
      <c r="BE12" s="384" t="s">
        <v>232</v>
      </c>
      <c r="BI12" s="222" t="s">
        <v>112</v>
      </c>
      <c r="BJ12" s="383" t="str">
        <f>IF(H12="---","",IF(H12="","",(VLOOKUP(H12,List167823[],2,FALSE))))</f>
        <v/>
      </c>
      <c r="BK12" s="383" t="str">
        <f>IF(I12="---","",IF(I12="","",(VLOOKUP(I12,List167823[],2,FALSE))))</f>
        <v/>
      </c>
      <c r="BL12" s="383" t="str">
        <f>IF(J12="---","",IF(J12="","",(VLOOKUP(J12,List167823[],2,FALSE))))</f>
        <v/>
      </c>
      <c r="BM12" s="383" t="str">
        <f>IF(K12="---","",IF(K12="","",(VLOOKUP(K12,List167823[],2,FALSE))))</f>
        <v/>
      </c>
      <c r="BN12" s="383" t="str">
        <f>IF(L12="---","",IF(L12="","",(VLOOKUP(L12,List167823[],2,FALSE))))</f>
        <v/>
      </c>
      <c r="BO12" s="383" t="str">
        <f>IF(M12="---","",IF(M12="","",(VLOOKUP(M12,List167823[],2,FALSE))))</f>
        <v/>
      </c>
      <c r="BP12" s="383" t="str">
        <f>IF(N12="---","",IF(N12="","",(VLOOKUP(N12,List167823[],2,FALSE))))</f>
        <v/>
      </c>
      <c r="BQ12" s="383" t="str">
        <f>IF(O12="---","",IF(O12="","",(VLOOKUP(O12,List167823[],2,FALSE))))</f>
        <v/>
      </c>
      <c r="BR12" s="383" t="str">
        <f>IF(P12="---","",IF(P12="","",(VLOOKUP(P12,List167823[],2,FALSE))))</f>
        <v/>
      </c>
      <c r="BS12" s="383" t="str">
        <f>IF(Q12="---","",IF(Q12="","",(VLOOKUP(Q12,List167823[],2,FALSE))))</f>
        <v/>
      </c>
      <c r="BT12" s="383" t="str">
        <f>IF(R12="---","",IF(R12="","",(VLOOKUP(R12,List167823[],2,FALSE))))</f>
        <v/>
      </c>
      <c r="BU12" s="222" t="s">
        <v>112</v>
      </c>
      <c r="BV12" s="383" t="str">
        <f>IF(Y12="---","",IF(Y12="","",VLOOKUP(Y12,List167823[],2,FALSE)))</f>
        <v/>
      </c>
      <c r="BW12" s="383" t="str">
        <f>IF(Z12="---","",IF(Z12="","",VLOOKUP(Z12,List167823[],2,FALSE)))</f>
        <v/>
      </c>
      <c r="BX12" s="383" t="str">
        <f>IF(AA12="---","",IF(AA12="","",VLOOKUP(AA12,List167823[],2,FALSE)))</f>
        <v/>
      </c>
      <c r="BY12" s="383" t="str">
        <f>IF(AB12="---","",IF(AB12="","",VLOOKUP(AB12,List167823[],2,FALSE)))</f>
        <v/>
      </c>
      <c r="BZ12" s="383" t="str">
        <f>IF(AC12="---","",IF(AC12="","",VLOOKUP(AC12,List167823[],2,FALSE)))</f>
        <v/>
      </c>
      <c r="CA12" s="383" t="str">
        <f>IF(AD12="---","",IF(AD12="","",VLOOKUP(AD12,List167823[],2,FALSE)))</f>
        <v/>
      </c>
      <c r="CB12" s="383" t="str">
        <f>IF(AE12="---","",IF(AE12="","",VLOOKUP(AE12,List167823[],2,FALSE)))</f>
        <v/>
      </c>
      <c r="CC12" s="383" t="str">
        <f>IF(AF12="---","",IF(AF12="","",VLOOKUP(AF12,List167823[],2,FALSE)))</f>
        <v/>
      </c>
      <c r="CD12" s="383" t="str">
        <f>IF(AG12="---","",IF(AG12="","",VLOOKUP(AG12,List167823[],2,FALSE)))</f>
        <v/>
      </c>
      <c r="CE12" s="383" t="str">
        <f>IF(AH12="---","",IF(AH12="","",VLOOKUP(AH12,List167823[],2,FALSE)))</f>
        <v/>
      </c>
      <c r="CF12" s="222" t="s">
        <v>112</v>
      </c>
      <c r="CG12" s="383" t="str">
        <f>IFERROR(
    IF(H12="---", "NA",
        IF(Y12="---", "NA",
            IF(BJ12 &gt; BK12,
                IF(BV12 &gt; BJ12, 1.1, 0.1),
                IF(BV12 &gt; BJ12, 1, 0)
            )
        )
    ),
    -1
)</f>
        <v>NA</v>
      </c>
      <c r="CH12" s="383" t="str">
        <f>IFERROR(
    IF(I12="---", "NA",
        IF(Z12="---", "NA",IF(J12="---","NA",
            IF(BK12 &gt; BL12,
                IF(MIN(BV12, BK12) = BW12, 0.1,
                    IF(MIN(BV12, BK12) &lt; BW12, 1.1)
                ),
                IF(MIN(BV12, BK12) = BW12, 0,
                    IF(MIN(BV12, BK12) &lt; BW12, 1)
                )
            ))
        )
    ),
-5)</f>
        <v>NA</v>
      </c>
      <c r="CI12" s="383" t="str">
        <f>IFERROR(
    IF(J12="---", "NA",
        IF(AA12="---", "NA",IF(K12="---","NA",
            IF(BL12 &gt; BM12,
                IF(MIN(BW12, BL12) = BX12, 0.1,
                    IF(MIN(BW12, BL12) &lt; BX12, 1.1)
                ),
                IF(MIN(BW12, BL12) = BX12, 0,
                    IF(MIN(BW12, BL12) &lt; BX12, 1)
                )
            ))
        )
    ),
-5)</f>
        <v>NA</v>
      </c>
      <c r="CJ12" s="383" t="str">
        <f>IFERROR(
    IF(K12="---", "NA",
        IF(AB12="---", "NA",IF(L12="---","NA",
            IF(BM12 &gt; BN12,
                IF(MIN(BX12, BM12) = BY12, 0.1,
                    IF(MIN(BX12, BM12) &lt; BY12, 1.1)
                ),
                IF(MIN(BX12, BM12) = BY12, 0,
                    IF(MIN(BX12, BM12) &lt; BY12, 1)
                )
            ))
        )
    ),
-5)</f>
        <v>NA</v>
      </c>
      <c r="CK12" s="383" t="str">
        <f>IFERROR(
    IF(L12="---", "NA",
        IF(AC12="---", "NA",IF(M12="---","NA",
            IF(BN12 &gt; BO12,
                IF(MIN(BY12, BN12) = BZ12, 0.1,
                    IF(MIN(BY12, BN12) &lt; BZ12, 1.1)
                ),
                IF(MIN(BY12, BN12) = BZ12, 0,
                    IF(MIN(BY12, BN12) &lt; BZ12, 1)
                )
            ))
        )
    ),
-5)</f>
        <v>NA</v>
      </c>
      <c r="CL12" s="383" t="str">
        <f>IFERROR(
    IF(M12="---", "NA",
        IF(AD12="---", "NA",IF(N12="---","NA",
            IF(BO12 &gt; BP12,
                IF(MIN(BZ12, BO12) = CA12, 0.1,
                    IF(MIN(BZ12, BO12) &lt; CA12, 1.1)
                ),
                IF(MIN(BZ12, BO12) = CA12, 0,
                    IF(MIN(BZ12, BO12) &lt; CA12, 1)
                )
            ))
        )
    ),
-5)</f>
        <v>NA</v>
      </c>
      <c r="CM12" s="383" t="str">
        <f>IFERROR(
    IF(N12="---", "NA",
        IF(AE12="---", "NA",IF(O12="---","NA",
            IF(BP12 &gt; BQ12,
                IF(MIN(CA12, BP12) = CB12, 0.1,
                    IF(MIN(CA12, BP12) &lt; CB12, 1.1)
                ),
                IF(MIN(CA12, BP12) = CB12, 0,
                    IF(MIN(CA12, BP12) &lt; CB12, 1)
                )
            ))
        )
    ),
-5)</f>
        <v>NA</v>
      </c>
      <c r="CN12" s="383" t="str">
        <f>IFERROR(
    IF(O12="---", "NA",
        IF(AF12="---", "NA",IF(P12="---","NA",
            IF(BQ12 &gt; BR12,
                IF(MIN(CB12, BQ12) = CC12, 0.1,
                    IF(MIN(CB12, BQ12) &lt; CC12, 1.1)
                ),
                IF(MIN(CB12, BQ12) = CC12, 0,
                    IF(MIN(CB12, BQ12) &lt; CC12, 1)
                )
            ))
        )
    ),
-5)</f>
        <v>NA</v>
      </c>
      <c r="CO12" s="383" t="str">
        <f>IFERROR(
    IF(P12="---", "NA",
        IF(AG12="---", "NA",IF(Q12="---","NA",
            IF(BR12 &gt; BS12,
                IF(MIN(CC12, BR12) = CD12, 0.1,
                    IF(MIN(CC12, BR12) &lt; CD12, 1.1)
                ),
                IF(MIN(CC12, BR12) = CD12, 0,
                    IF(MIN(CC12, BR12) &lt; CD12, 1)
                )
            ))
        )
    ),
-5)</f>
        <v>NA</v>
      </c>
      <c r="CP12" s="383" t="str">
        <f>IFERROR(
    IF(Q12="---", "NA",
        IF(AH12="---", "NA",IF(R12="---","NA",
            IF(BS12 &gt; BT12,
                IF(MIN(CD12, BS12) = CE12, 0.1,
                    IF(MIN(CD12, BS12) &lt; CE12, 1.1)
                ),
                IF(MIN(CD12, BS12) = CE12, 0,
                    IF(MIN(CD12, BS12) &lt; CE12, 1)
                )
            ))
        )
    ),
-5)</f>
        <v>NA</v>
      </c>
      <c r="CQ12" s="222" t="s">
        <v>112</v>
      </c>
      <c r="CR12" s="383" t="str">
        <f>IF(AND(OR(CG12=1, CG12=1.1),BK12&gt;=BV12),"Achieved",IF(AND(OR(CG12=1, CG12=1.1),BK12&lt;BV12),"Not Achieved","NA"))</f>
        <v>NA</v>
      </c>
      <c r="CS12" s="383" t="str">
        <f>IF(AND(OR(CH12=1, CH12=1.1),BL12&gt;=BW12),"Achieved",IF(AND(OR(CH12=1, CH12=1.1),BL12&lt;BW12),"Not Achieved","NA"))</f>
        <v>NA</v>
      </c>
      <c r="CT12" s="383" t="str">
        <f>IF(AND(OR(CI12=1, CI12=1.1),BM12&gt;=BX12),"Achieved",IF(AND(OR(CI12=1, CI12=1.1),BM12&lt;BX12),"Not Achieved","NA"))</f>
        <v>NA</v>
      </c>
      <c r="CU12" s="383" t="str">
        <f>IF(AND(OR(CJ12=1, CJ12=1.1),BN12&gt;=BY12),"Achieved",IF(AND(OR(CJ12=1, CJ12=1.1),BN12&lt;BY12),"Not Achieved","NA"))</f>
        <v>NA</v>
      </c>
      <c r="CV12" s="383" t="str">
        <f>IF(AND(OR(CK12=1, CK12=1.1),BO12&gt;=BZ12),"Achieved",IF(AND(OR(CK12=1, CK12=1.1),BO12&lt;BZ12),"Not Achieved","NA"))</f>
        <v>NA</v>
      </c>
      <c r="CW12" s="383" t="str">
        <f>IF(AND(OR(CL12=1, CL12=1.1),BP12&gt;=CA12),"Achieved",IF(AND(OR(CL12=1, CL12=1.1),BP12&lt;CA12),"Not Achieved","NA"))</f>
        <v>NA</v>
      </c>
      <c r="CX12" s="383" t="str">
        <f>IF(AND(OR(CM12=1, CM12=1.1),BQ12&gt;=CB12),"Achieved",IF(AND(OR(CM12=1, CM12=1.1),BQ12&lt;CB12),"Not Achieved","NA"))</f>
        <v>NA</v>
      </c>
      <c r="CY12" s="383" t="str">
        <f>IF(AND(OR(CN12=1, CN12=1.1),BR12&gt;=CC12),"Achieved",IF(AND(OR(CN12=1, CN12=1.1),BR12&lt;CC12),"Not Achieved","NA"))</f>
        <v>NA</v>
      </c>
      <c r="CZ12" s="383" t="str">
        <f>IF(AND(OR(CO12=1, CO12=1.1),BS12&gt;=CD12),"Achieved",IF(AND(OR(CO12=1, CO12=1.1),BS12&lt;CD12),"Not Achieved","NA"))</f>
        <v>NA</v>
      </c>
      <c r="DA12" s="383" t="str">
        <f>IF(AND(OR(CP12=1, CP12=1.1),BT12&gt;=CE12),"Achieved",IF(AND(OR(CP12=1, CP12=1.1),BT12&lt;CE12),"Not Achieved","NA"))</f>
        <v>NA</v>
      </c>
      <c r="DI12" s="403"/>
      <c r="DJ12" s="403"/>
      <c r="DK12" s="403"/>
      <c r="DL12" s="403"/>
      <c r="DM12" s="403"/>
      <c r="DN12" s="403"/>
      <c r="DO12" s="403"/>
      <c r="DP12" s="403"/>
      <c r="DQ12" s="403"/>
      <c r="DR12" s="403"/>
      <c r="DS12" s="403"/>
      <c r="DT12" s="403"/>
      <c r="DU12" s="403"/>
      <c r="DV12" s="403"/>
      <c r="DW12" s="403"/>
    </row>
    <row r="13" spans="2:127" ht="13.75" customHeight="1" thickBot="1" x14ac:dyDescent="0.4">
      <c r="B13" s="373"/>
      <c r="C13" s="368"/>
      <c r="D13" s="369"/>
      <c r="E13" s="432" t="s">
        <v>113</v>
      </c>
      <c r="F13" s="425"/>
      <c r="G13" s="426"/>
      <c r="H13" s="192" t="s">
        <v>94</v>
      </c>
      <c r="I13" s="192" t="s">
        <v>94</v>
      </c>
      <c r="J13" s="192" t="s">
        <v>94</v>
      </c>
      <c r="K13" s="192" t="s">
        <v>94</v>
      </c>
      <c r="L13" s="192" t="s">
        <v>94</v>
      </c>
      <c r="M13" s="192" t="s">
        <v>94</v>
      </c>
      <c r="N13" s="192" t="s">
        <v>94</v>
      </c>
      <c r="O13" s="192" t="s">
        <v>94</v>
      </c>
      <c r="P13" s="192" t="s">
        <v>94</v>
      </c>
      <c r="Q13" s="192" t="s">
        <v>94</v>
      </c>
      <c r="R13" s="379" t="s">
        <v>94</v>
      </c>
      <c r="Y13" s="192" t="s">
        <v>94</v>
      </c>
      <c r="Z13" s="192" t="s">
        <v>94</v>
      </c>
      <c r="AA13" s="192" t="s">
        <v>94</v>
      </c>
      <c r="AB13" s="192" t="s">
        <v>94</v>
      </c>
      <c r="AC13" s="192" t="s">
        <v>94</v>
      </c>
      <c r="AD13" s="192" t="s">
        <v>94</v>
      </c>
      <c r="AE13" s="192" t="s">
        <v>94</v>
      </c>
      <c r="AF13" s="192" t="s">
        <v>94</v>
      </c>
      <c r="AG13" s="192" t="s">
        <v>94</v>
      </c>
      <c r="AH13" s="379" t="s">
        <v>94</v>
      </c>
      <c r="AK13" s="427" t="str">
        <f>IFERROR(IF(I13="---","",IF(Y13="---","No Target Set",IF(BV13=BK13,"On Target",IF(BV13&gt;BK13,"Behind",IF(BV13&lt;BK13,"On Target"))))),"")</f>
        <v/>
      </c>
      <c r="AL13" s="427" t="str">
        <f>IFERROR(IF(J13="---","",IF(Z13="---","No Target Set",IF(BW13=BL13,"On Target",IF(BW13&gt;BL13,"Behind",IF(BW13&lt;BL13,"On Target"))))),"")</f>
        <v/>
      </c>
      <c r="AM13" s="427" t="str">
        <f>IFERROR(IF(K13="---","",IF(AA13="---","No Target Set",IF(BX13=BM13,"On Target",IF(BX13&gt;BM13,"Behind",IF(BX13&lt;BM13,"On Target"))))),"")</f>
        <v/>
      </c>
      <c r="AN13" s="427" t="str">
        <f>IFERROR(IF(L13="---","",IF(AB13="---","No Target Set",IF(BY13=BN13,"On Target",IF(BY13&gt;BN13,"Behind",IF(BY13&lt;BN13,"On Target"))))),"")</f>
        <v/>
      </c>
      <c r="AO13" s="427" t="str">
        <f>IFERROR(IF(M13="---","",IF(AC13="---","No Target Set",IF(BZ13=BO13,"On Target",IF(BZ13&gt;BO13,"Behind",IF(BZ13&lt;BO13,"On Target"))))),"")</f>
        <v/>
      </c>
      <c r="AP13" s="427" t="str">
        <f>IFERROR(IF(N13="---","",IF(AD13="---","No Target Set",IF(CA13=BP13,"On Target",IF(CA13&gt;BP13,"Behind",IF(CA13&lt;BP13,"On Target"))))),"")</f>
        <v/>
      </c>
      <c r="AQ13" s="427" t="str">
        <f>IFERROR(IF(O13="---","",IF(AE13="---","No Target Set",IF(CB13=BQ13,"On Target",IF(CB13&gt;BQ13,"Behind",IF(CB13&lt;BQ13,"On Target"))))),"")</f>
        <v/>
      </c>
      <c r="AR13" s="427" t="str">
        <f>IFERROR(IF(P13="---","",IF(AF13="---","No Target Set",IF(CC13=BR13,"On Target",IF(CC13&gt;BR13,"Behind",IF(CC13&lt;BR13,"On Target"))))),"")</f>
        <v/>
      </c>
      <c r="AS13" s="427" t="str">
        <f>IFERROR(IF(Q13="---","",IF(AG13="---","No Target Set",IF(CD13=BS13,"On Target",IF(CD13&gt;BS13,"Behind",IF(CD13&lt;BS13,"On Target"))))),"")</f>
        <v/>
      </c>
      <c r="AT13" s="427" t="str">
        <f>IFERROR(IF(R13="---","",IF(AH13="---","No Target Set",IF(CE13=BT13,"On Target",IF(CE13&gt;BT13,"Behind",IF(CE13&lt;BT13,"On Target"))))),"")</f>
        <v/>
      </c>
      <c r="AV13" s="428"/>
      <c r="AW13" s="222" t="s">
        <v>114</v>
      </c>
      <c r="AX13" s="383" t="str">
        <f>_xlfn.IFNA(LOOKUP(2,1/(H13:R13&lt;&gt;"---"),H13:R13),"---")</f>
        <v>---</v>
      </c>
      <c r="AY13" s="383" t="e">
        <f>VALUE(IF(AX13="---","",VLOOKUP(AX13,List167823[],2,FALSE)))</f>
        <v>#VALUE!</v>
      </c>
      <c r="AZ13" s="383" t="str">
        <f>_xlfn.IFNA(LOOKUP(2,1/(H13:Q13&lt;&gt;"---"),X13:AF13),"---")</f>
        <v>---</v>
      </c>
      <c r="BA13" s="383" t="e">
        <f>VALUE(IF(AZ13="---","",VLOOKUP(AZ13,List167823[],2,FALSE)))</f>
        <v>#VALUE!</v>
      </c>
      <c r="BB13" s="383" t="str">
        <f>_xlfn.IFNA(LOOKUP(2,1/(AK13:AT13&lt;&gt;""),AK13:AT13),"---")</f>
        <v>---</v>
      </c>
      <c r="BC13" s="383" t="str">
        <f>_xlfn.IFNA(LOOKUP(2,1/(H13:R13&lt;&gt;"---"),H$2:R$2),"---")</f>
        <v>---</v>
      </c>
      <c r="BE13" s="587" t="s">
        <v>94</v>
      </c>
      <c r="BI13" s="222" t="s">
        <v>114</v>
      </c>
      <c r="BJ13" s="383" t="str">
        <f>IF(H13="---","",IF(H13="","",(VLOOKUP(H13,List167823[],2,FALSE))))</f>
        <v/>
      </c>
      <c r="BK13" s="383" t="str">
        <f>IF(I13="---","",IF(I13="","",(VLOOKUP(I13,List167823[],2,FALSE))))</f>
        <v/>
      </c>
      <c r="BL13" s="383" t="str">
        <f>IF(J13="---","",IF(J13="","",(VLOOKUP(J13,List167823[],2,FALSE))))</f>
        <v/>
      </c>
      <c r="BM13" s="383" t="str">
        <f>IF(K13="---","",IF(K13="","",(VLOOKUP(K13,List167823[],2,FALSE))))</f>
        <v/>
      </c>
      <c r="BN13" s="383" t="str">
        <f>IF(L13="---","",IF(L13="","",(VLOOKUP(L13,List167823[],2,FALSE))))</f>
        <v/>
      </c>
      <c r="BO13" s="383" t="str">
        <f>IF(M13="---","",IF(M13="","",(VLOOKUP(M13,List167823[],2,FALSE))))</f>
        <v/>
      </c>
      <c r="BP13" s="383" t="str">
        <f>IF(N13="---","",IF(N13="","",(VLOOKUP(N13,List167823[],2,FALSE))))</f>
        <v/>
      </c>
      <c r="BQ13" s="383" t="str">
        <f>IF(O13="---","",IF(O13="","",(VLOOKUP(O13,List167823[],2,FALSE))))</f>
        <v/>
      </c>
      <c r="BR13" s="383" t="str">
        <f>IF(P13="---","",IF(P13="","",(VLOOKUP(P13,List167823[],2,FALSE))))</f>
        <v/>
      </c>
      <c r="BS13" s="383" t="str">
        <f>IF(Q13="---","",IF(Q13="","",(VLOOKUP(Q13,List167823[],2,FALSE))))</f>
        <v/>
      </c>
      <c r="BT13" s="383" t="str">
        <f>IF(R13="---","",IF(R13="","",(VLOOKUP(R13,List167823[],2,FALSE))))</f>
        <v/>
      </c>
      <c r="BU13" s="222" t="s">
        <v>114</v>
      </c>
      <c r="BV13" s="383" t="str">
        <f>IF(Y13="---","",IF(Y13="","",VLOOKUP(Y13,List167823[],2,FALSE)))</f>
        <v/>
      </c>
      <c r="BW13" s="383" t="str">
        <f>IF(Z13="---","",IF(Z13="","",VLOOKUP(Z13,List167823[],2,FALSE)))</f>
        <v/>
      </c>
      <c r="BX13" s="383" t="str">
        <f>IF(AA13="---","",IF(AA13="","",VLOOKUP(AA13,List167823[],2,FALSE)))</f>
        <v/>
      </c>
      <c r="BY13" s="383" t="str">
        <f>IF(AB13="---","",IF(AB13="","",VLOOKUP(AB13,List167823[],2,FALSE)))</f>
        <v/>
      </c>
      <c r="BZ13" s="383" t="str">
        <f>IF(AC13="---","",IF(AC13="","",VLOOKUP(AC13,List167823[],2,FALSE)))</f>
        <v/>
      </c>
      <c r="CA13" s="383" t="str">
        <f>IF(AD13="---","",IF(AD13="","",VLOOKUP(AD13,List167823[],2,FALSE)))</f>
        <v/>
      </c>
      <c r="CB13" s="383" t="str">
        <f>IF(AE13="---","",IF(AE13="","",VLOOKUP(AE13,List167823[],2,FALSE)))</f>
        <v/>
      </c>
      <c r="CC13" s="383" t="str">
        <f>IF(AF13="---","",IF(AF13="","",VLOOKUP(AF13,List167823[],2,FALSE)))</f>
        <v/>
      </c>
      <c r="CD13" s="383" t="str">
        <f>IF(AG13="---","",IF(AG13="","",VLOOKUP(AG13,List167823[],2,FALSE)))</f>
        <v/>
      </c>
      <c r="CE13" s="383" t="str">
        <f>IF(AH13="---","",IF(AH13="","",VLOOKUP(AH13,List167823[],2,FALSE)))</f>
        <v/>
      </c>
      <c r="CF13" s="222" t="s">
        <v>114</v>
      </c>
      <c r="CG13" s="383" t="str">
        <f>IFERROR(
    IF(H13="---", "NA",
        IF(Y13="---", "NA",
            IF(BJ13 &gt; BK13,
                IF(BV13 &gt; BJ13, 1.1, 0.1),
                IF(BV13 &gt; BJ13, 1, 0)
            )
        )
    ),
    -1
)</f>
        <v>NA</v>
      </c>
      <c r="CH13" s="383" t="str">
        <f>IFERROR(
    IF(I13="---", "NA",
        IF(Z13="---", "NA",IF(J13="---","NA",
            IF(BK13 &gt; BL13,
                IF(MIN(BV13, BK13) = BW13, 0.1,
                    IF(MIN(BV13, BK13) &lt; BW13, 1.1)
                ),
                IF(MIN(BV13, BK13) = BW13, 0,
                    IF(MIN(BV13, BK13) &lt; BW13, 1)
                )
            ))
        )
    ),
-5)</f>
        <v>NA</v>
      </c>
      <c r="CI13" s="383" t="str">
        <f>IFERROR(
    IF(J13="---", "NA",
        IF(AA13="---", "NA",IF(K13="---","NA",
            IF(BL13 &gt; BM13,
                IF(MIN(BW13, BL13) = BX13, 0.1,
                    IF(MIN(BW13, BL13) &lt; BX13, 1.1)
                ),
                IF(MIN(BW13, BL13) = BX13, 0,
                    IF(MIN(BW13, BL13) &lt; BX13, 1)
                )
            ))
        )
    ),
-5)</f>
        <v>NA</v>
      </c>
      <c r="CJ13" s="383" t="str">
        <f>IFERROR(
    IF(K13="---", "NA",
        IF(AB13="---", "NA",IF(L13="---","NA",
            IF(BM13 &gt; BN13,
                IF(MIN(BX13, BM13) = BY13, 0.1,
                    IF(MIN(BX13, BM13) &lt; BY13, 1.1)
                ),
                IF(MIN(BX13, BM13) = BY13, 0,
                    IF(MIN(BX13, BM13) &lt; BY13, 1)
                )
            ))
        )
    ),
-5)</f>
        <v>NA</v>
      </c>
      <c r="CK13" s="383" t="str">
        <f>IFERROR(
    IF(L13="---", "NA",
        IF(AC13="---", "NA",IF(M13="---","NA",
            IF(BN13 &gt; BO13,
                IF(MIN(BY13, BN13) = BZ13, 0.1,
                    IF(MIN(BY13, BN13) &lt; BZ13, 1.1)
                ),
                IF(MIN(BY13, BN13) = BZ13, 0,
                    IF(MIN(BY13, BN13) &lt; BZ13, 1)
                )
            ))
        )
    ),
-5)</f>
        <v>NA</v>
      </c>
      <c r="CL13" s="383" t="str">
        <f>IFERROR(
    IF(M13="---", "NA",
        IF(AD13="---", "NA",IF(N13="---","NA",
            IF(BO13 &gt; BP13,
                IF(MIN(BZ13, BO13) = CA13, 0.1,
                    IF(MIN(BZ13, BO13) &lt; CA13, 1.1)
                ),
                IF(MIN(BZ13, BO13) = CA13, 0,
                    IF(MIN(BZ13, BO13) &lt; CA13, 1)
                )
            ))
        )
    ),
-5)</f>
        <v>NA</v>
      </c>
      <c r="CM13" s="383" t="str">
        <f>IFERROR(
    IF(N13="---", "NA",
        IF(AE13="---", "NA",IF(O13="---","NA",
            IF(BP13 &gt; BQ13,
                IF(MIN(CA13, BP13) = CB13, 0.1,
                    IF(MIN(CA13, BP13) &lt; CB13, 1.1)
                ),
                IF(MIN(CA13, BP13) = CB13, 0,
                    IF(MIN(CA13, BP13) &lt; CB13, 1)
                )
            ))
        )
    ),
-5)</f>
        <v>NA</v>
      </c>
      <c r="CN13" s="383" t="str">
        <f>IFERROR(
    IF(O13="---", "NA",
        IF(AF13="---", "NA",IF(P13="---","NA",
            IF(BQ13 &gt; BR13,
                IF(MIN(CB13, BQ13) = CC13, 0.1,
                    IF(MIN(CB13, BQ13) &lt; CC13, 1.1)
                ),
                IF(MIN(CB13, BQ13) = CC13, 0,
                    IF(MIN(CB13, BQ13) &lt; CC13, 1)
                )
            ))
        )
    ),
-5)</f>
        <v>NA</v>
      </c>
      <c r="CO13" s="383" t="str">
        <f>IFERROR(
    IF(P13="---", "NA",
        IF(AG13="---", "NA",IF(Q13="---","NA",
            IF(BR13 &gt; BS13,
                IF(MIN(CC13, BR13) = CD13, 0.1,
                    IF(MIN(CC13, BR13) &lt; CD13, 1.1)
                ),
                IF(MIN(CC13, BR13) = CD13, 0,
                    IF(MIN(CC13, BR13) &lt; CD13, 1)
                )
            ))
        )
    ),
-5)</f>
        <v>NA</v>
      </c>
      <c r="CP13" s="383" t="str">
        <f>IFERROR(
    IF(Q13="---", "NA",
        IF(AH13="---", "NA",IF(R13="---","NA",
            IF(BS13 &gt; BT13,
                IF(MIN(CD13, BS13) = CE13, 0.1,
                    IF(MIN(CD13, BS13) &lt; CE13, 1.1)
                ),
                IF(MIN(CD13, BS13) = CE13, 0,
                    IF(MIN(CD13, BS13) &lt; CE13, 1)
                )
            ))
        )
    ),
-5)</f>
        <v>NA</v>
      </c>
      <c r="CQ13" s="222" t="s">
        <v>114</v>
      </c>
      <c r="CR13" s="383" t="str">
        <f>IF(AND(OR(CG13=1, CG13=1.1),BK13&gt;=BV13),"Achieved",IF(AND(OR(CG13=1, CG13=1.1),BK13&lt;BV13),"Not Achieved","NA"))</f>
        <v>NA</v>
      </c>
      <c r="CS13" s="383" t="str">
        <f>IF(AND(OR(CH13=1, CH13=1.1),BL13&gt;=BW13),"Achieved",IF(AND(OR(CH13=1, CH13=1.1),BL13&lt;BW13),"Not Achieved","NA"))</f>
        <v>NA</v>
      </c>
      <c r="CT13" s="383" t="str">
        <f>IF(AND(OR(CI13=1, CI13=1.1),BM13&gt;=BX13),"Achieved",IF(AND(OR(CI13=1, CI13=1.1),BM13&lt;BX13),"Not Achieved","NA"))</f>
        <v>NA</v>
      </c>
      <c r="CU13" s="383" t="str">
        <f>IF(AND(OR(CJ13=1, CJ13=1.1),BN13&gt;=BY13),"Achieved",IF(AND(OR(CJ13=1, CJ13=1.1),BN13&lt;BY13),"Not Achieved","NA"))</f>
        <v>NA</v>
      </c>
      <c r="CV13" s="383" t="str">
        <f>IF(AND(OR(CK13=1, CK13=1.1),BO13&gt;=BZ13),"Achieved",IF(AND(OR(CK13=1, CK13=1.1),BO13&lt;BZ13),"Not Achieved","NA"))</f>
        <v>NA</v>
      </c>
      <c r="CW13" s="383" t="str">
        <f>IF(AND(OR(CL13=1, CL13=1.1),BP13&gt;=CA13),"Achieved",IF(AND(OR(CL13=1, CL13=1.1),BP13&lt;CA13),"Not Achieved","NA"))</f>
        <v>NA</v>
      </c>
      <c r="CX13" s="383" t="str">
        <f>IF(AND(OR(CM13=1, CM13=1.1),BQ13&gt;=CB13),"Achieved",IF(AND(OR(CM13=1, CM13=1.1),BQ13&lt;CB13),"Not Achieved","NA"))</f>
        <v>NA</v>
      </c>
      <c r="CY13" s="383" t="str">
        <f>IF(AND(OR(CN13=1, CN13=1.1),BR13&gt;=CC13),"Achieved",IF(AND(OR(CN13=1, CN13=1.1),BR13&lt;CC13),"Not Achieved","NA"))</f>
        <v>NA</v>
      </c>
      <c r="CZ13" s="383" t="str">
        <f>IF(AND(OR(CO13=1, CO13=1.1),BS13&gt;=CD13),"Achieved",IF(AND(OR(CO13=1, CO13=1.1),BS13&lt;CD13),"Not Achieved","NA"))</f>
        <v>NA</v>
      </c>
      <c r="DA13" s="383" t="str">
        <f>IF(AND(OR(CP13=1, CP13=1.1),BT13&gt;=CE13),"Achieved",IF(AND(OR(CP13=1, CP13=1.1),BT13&lt;CE13),"Not Achieved","NA"))</f>
        <v>NA</v>
      </c>
      <c r="DI13" s="403"/>
      <c r="DJ13" s="403"/>
      <c r="DK13" s="403"/>
      <c r="DL13" s="403"/>
      <c r="DM13" s="403"/>
      <c r="DN13" s="403"/>
      <c r="DO13" s="403"/>
      <c r="DP13" s="403"/>
      <c r="DQ13" s="403"/>
      <c r="DR13" s="403"/>
      <c r="DS13" s="403"/>
      <c r="DT13" s="403"/>
      <c r="DU13" s="403"/>
      <c r="DV13" s="403"/>
      <c r="DW13" s="403"/>
    </row>
    <row r="14" spans="2:127" ht="13.75" customHeight="1" thickBot="1" x14ac:dyDescent="0.4">
      <c r="B14" s="373"/>
      <c r="C14" s="370"/>
      <c r="D14" s="371"/>
      <c r="E14" s="432" t="s">
        <v>115</v>
      </c>
      <c r="F14" s="425"/>
      <c r="G14" s="426"/>
      <c r="H14" s="192" t="s">
        <v>94</v>
      </c>
      <c r="I14" s="192" t="s">
        <v>94</v>
      </c>
      <c r="J14" s="192" t="s">
        <v>94</v>
      </c>
      <c r="K14" s="192" t="s">
        <v>94</v>
      </c>
      <c r="L14" s="192" t="s">
        <v>94</v>
      </c>
      <c r="M14" s="192" t="s">
        <v>94</v>
      </c>
      <c r="N14" s="192" t="s">
        <v>94</v>
      </c>
      <c r="O14" s="192" t="s">
        <v>94</v>
      </c>
      <c r="P14" s="192" t="s">
        <v>94</v>
      </c>
      <c r="Q14" s="192" t="s">
        <v>94</v>
      </c>
      <c r="R14" s="379" t="s">
        <v>94</v>
      </c>
      <c r="Y14" s="192" t="s">
        <v>94</v>
      </c>
      <c r="Z14" s="192" t="s">
        <v>94</v>
      </c>
      <c r="AA14" s="192" t="s">
        <v>94</v>
      </c>
      <c r="AB14" s="192" t="s">
        <v>94</v>
      </c>
      <c r="AC14" s="192" t="s">
        <v>94</v>
      </c>
      <c r="AD14" s="192" t="s">
        <v>94</v>
      </c>
      <c r="AE14" s="192" t="s">
        <v>94</v>
      </c>
      <c r="AF14" s="192" t="s">
        <v>94</v>
      </c>
      <c r="AG14" s="192" t="s">
        <v>94</v>
      </c>
      <c r="AH14" s="379" t="s">
        <v>94</v>
      </c>
      <c r="AK14" s="427" t="str">
        <f>IFERROR(IF(I14="---","",IF(Y14="---","No Target Set",IF(BV14=BK14,"On Target",IF(BV14&gt;BK14,"Behind",IF(BV14&lt;BK14,"On Target"))))),"")</f>
        <v/>
      </c>
      <c r="AL14" s="427" t="str">
        <f>IFERROR(IF(J14="---","",IF(Z14="---","No Target Set",IF(BW14=BL14,"On Target",IF(BW14&gt;BL14,"Behind",IF(BW14&lt;BL14,"On Target"))))),"")</f>
        <v/>
      </c>
      <c r="AM14" s="427" t="str">
        <f>IFERROR(IF(K14="---","",IF(AA14="---","No Target Set",IF(BX14=BM14,"On Target",IF(BX14&gt;BM14,"Behind",IF(BX14&lt;BM14,"On Target"))))),"")</f>
        <v/>
      </c>
      <c r="AN14" s="427" t="str">
        <f>IFERROR(IF(L14="---","",IF(AB14="---","No Target Set",IF(BY14=BN14,"On Target",IF(BY14&gt;BN14,"Behind",IF(BY14&lt;BN14,"On Target"))))),"")</f>
        <v/>
      </c>
      <c r="AO14" s="427" t="str">
        <f>IFERROR(IF(M14="---","",IF(AC14="---","No Target Set",IF(BZ14=BO14,"On Target",IF(BZ14&gt;BO14,"Behind",IF(BZ14&lt;BO14,"On Target"))))),"")</f>
        <v/>
      </c>
      <c r="AP14" s="427" t="str">
        <f>IFERROR(IF(N14="---","",IF(AD14="---","No Target Set",IF(CA14=BP14,"On Target",IF(CA14&gt;BP14,"Behind",IF(CA14&lt;BP14,"On Target"))))),"")</f>
        <v/>
      </c>
      <c r="AQ14" s="427" t="str">
        <f>IFERROR(IF(O14="---","",IF(AE14="---","No Target Set",IF(CB14=BQ14,"On Target",IF(CB14&gt;BQ14,"Behind",IF(CB14&lt;BQ14,"On Target"))))),"")</f>
        <v/>
      </c>
      <c r="AR14" s="427" t="str">
        <f>IFERROR(IF(P14="---","",IF(AF14="---","No Target Set",IF(CC14=BR14,"On Target",IF(CC14&gt;BR14,"Behind",IF(CC14&lt;BR14,"On Target"))))),"")</f>
        <v/>
      </c>
      <c r="AS14" s="427" t="str">
        <f>IFERROR(IF(Q14="---","",IF(AG14="---","No Target Set",IF(CD14=BS14,"On Target",IF(CD14&gt;BS14,"Behind",IF(CD14&lt;BS14,"On Target"))))),"")</f>
        <v/>
      </c>
      <c r="AT14" s="427" t="str">
        <f>IFERROR(IF(R14="---","",IF(AH14="---","No Target Set",IF(CE14=BT14,"On Target",IF(CE14&gt;BT14,"Behind",IF(CE14&lt;BT14,"On Target"))))),"")</f>
        <v/>
      </c>
      <c r="AV14" s="428"/>
      <c r="AW14" s="222" t="s">
        <v>116</v>
      </c>
      <c r="AX14" s="383" t="str">
        <f>_xlfn.IFNA(LOOKUP(2,1/(H14:R14&lt;&gt;"---"),H14:R14),"---")</f>
        <v>---</v>
      </c>
      <c r="AY14" s="383" t="e">
        <f>VALUE(IF(AX14="---","",VLOOKUP(AX14,List167823[],2,FALSE)))</f>
        <v>#VALUE!</v>
      </c>
      <c r="AZ14" s="383" t="str">
        <f>_xlfn.IFNA(LOOKUP(2,1/(H14:Q14&lt;&gt;"---"),X14:AF14),"---")</f>
        <v>---</v>
      </c>
      <c r="BA14" s="383" t="e">
        <f>VALUE(IF(AZ14="---","",VLOOKUP(AZ14,List167823[],2,FALSE)))</f>
        <v>#VALUE!</v>
      </c>
      <c r="BB14" s="383" t="str">
        <f>_xlfn.IFNA(LOOKUP(2,1/(AK14:AT14&lt;&gt;""),AK14:AT14),"---")</f>
        <v>---</v>
      </c>
      <c r="BC14" s="383" t="str">
        <f>_xlfn.IFNA(LOOKUP(2,1/(H14:R14&lt;&gt;"---"),H$2:R$2),"---")</f>
        <v>---</v>
      </c>
      <c r="BE14" s="384" t="s">
        <v>233</v>
      </c>
      <c r="BI14" s="222" t="s">
        <v>116</v>
      </c>
      <c r="BJ14" s="383" t="str">
        <f>IF(H14="---","",IF(H14="","",(VLOOKUP(H14,List167823[],2,FALSE))))</f>
        <v/>
      </c>
      <c r="BK14" s="383" t="str">
        <f>IF(I14="---","",IF(I14="","",(VLOOKUP(I14,List167823[],2,FALSE))))</f>
        <v/>
      </c>
      <c r="BL14" s="383" t="str">
        <f>IF(J14="---","",IF(J14="","",(VLOOKUP(J14,List167823[],2,FALSE))))</f>
        <v/>
      </c>
      <c r="BM14" s="383" t="str">
        <f>IF(K14="---","",IF(K14="","",(VLOOKUP(K14,List167823[],2,FALSE))))</f>
        <v/>
      </c>
      <c r="BN14" s="383" t="str">
        <f>IF(L14="---","",IF(L14="","",(VLOOKUP(L14,List167823[],2,FALSE))))</f>
        <v/>
      </c>
      <c r="BO14" s="383" t="str">
        <f>IF(M14="---","",IF(M14="","",(VLOOKUP(M14,List167823[],2,FALSE))))</f>
        <v/>
      </c>
      <c r="BP14" s="383" t="str">
        <f>IF(N14="---","",IF(N14="","",(VLOOKUP(N14,List167823[],2,FALSE))))</f>
        <v/>
      </c>
      <c r="BQ14" s="383" t="str">
        <f>IF(O14="---","",IF(O14="","",(VLOOKUP(O14,List167823[],2,FALSE))))</f>
        <v/>
      </c>
      <c r="BR14" s="383" t="str">
        <f>IF(P14="---","",IF(P14="","",(VLOOKUP(P14,List167823[],2,FALSE))))</f>
        <v/>
      </c>
      <c r="BS14" s="383" t="str">
        <f>IF(Q14="---","",IF(Q14="","",(VLOOKUP(Q14,List167823[],2,FALSE))))</f>
        <v/>
      </c>
      <c r="BT14" s="383" t="str">
        <f>IF(R14="---","",IF(R14="","",(VLOOKUP(R14,List167823[],2,FALSE))))</f>
        <v/>
      </c>
      <c r="BU14" s="222" t="s">
        <v>116</v>
      </c>
      <c r="BV14" s="383" t="str">
        <f>IF(Y14="---","",IF(Y14="","",VLOOKUP(Y14,List167823[],2,FALSE)))</f>
        <v/>
      </c>
      <c r="BW14" s="383" t="str">
        <f>IF(Z14="---","",IF(Z14="","",VLOOKUP(Z14,List167823[],2,FALSE)))</f>
        <v/>
      </c>
      <c r="BX14" s="383" t="str">
        <f>IF(AA14="---","",IF(AA14="","",VLOOKUP(AA14,List167823[],2,FALSE)))</f>
        <v/>
      </c>
      <c r="BY14" s="383" t="str">
        <f>IF(AB14="---","",IF(AB14="","",VLOOKUP(AB14,List167823[],2,FALSE)))</f>
        <v/>
      </c>
      <c r="BZ14" s="383" t="str">
        <f>IF(AC14="---","",IF(AC14="","",VLOOKUP(AC14,List167823[],2,FALSE)))</f>
        <v/>
      </c>
      <c r="CA14" s="383" t="str">
        <f>IF(AD14="---","",IF(AD14="","",VLOOKUP(AD14,List167823[],2,FALSE)))</f>
        <v/>
      </c>
      <c r="CB14" s="383" t="str">
        <f>IF(AE14="---","",IF(AE14="","",VLOOKUP(AE14,List167823[],2,FALSE)))</f>
        <v/>
      </c>
      <c r="CC14" s="383" t="str">
        <f>IF(AF14="---","",IF(AF14="","",VLOOKUP(AF14,List167823[],2,FALSE)))</f>
        <v/>
      </c>
      <c r="CD14" s="383" t="str">
        <f>IF(AG14="---","",IF(AG14="","",VLOOKUP(AG14,List167823[],2,FALSE)))</f>
        <v/>
      </c>
      <c r="CE14" s="383" t="str">
        <f>IF(AH14="---","",IF(AH14="","",VLOOKUP(AH14,List167823[],2,FALSE)))</f>
        <v/>
      </c>
      <c r="CF14" s="222" t="s">
        <v>116</v>
      </c>
      <c r="CG14" s="383" t="str">
        <f>IFERROR(
    IF(H14="---", "NA",
        IF(Y14="---", "NA",
            IF(BJ14 &gt; BK14,
                IF(BV14 &gt; BJ14, 1.1, 0.1),
                IF(BV14 &gt; BJ14, 1, 0)
            )
        )
    ),
    -1
)</f>
        <v>NA</v>
      </c>
      <c r="CH14" s="383" t="str">
        <f>IFERROR(
    IF(I14="---", "NA",
        IF(Z14="---", "NA",IF(J14="---","NA",
            IF(BK14 &gt; BL14,
                IF(MIN(BV14, BK14) = BW14, 0.1,
                    IF(MIN(BV14, BK14) &lt; BW14, 1.1)
                ),
                IF(MIN(BV14, BK14) = BW14, 0,
                    IF(MIN(BV14, BK14) &lt; BW14, 1)
                )
            ))
        )
    ),
-5)</f>
        <v>NA</v>
      </c>
      <c r="CI14" s="383" t="str">
        <f>IFERROR(
    IF(J14="---", "NA",
        IF(AA14="---", "NA",IF(K14="---","NA",
            IF(BL14 &gt; BM14,
                IF(MIN(BW14, BL14) = BX14, 0.1,
                    IF(MIN(BW14, BL14) &lt; BX14, 1.1)
                ),
                IF(MIN(BW14, BL14) = BX14, 0,
                    IF(MIN(BW14, BL14) &lt; BX14, 1)
                )
            ))
        )
    ),
-5)</f>
        <v>NA</v>
      </c>
      <c r="CJ14" s="383" t="str">
        <f>IFERROR(
    IF(K14="---", "NA",
        IF(AB14="---", "NA",IF(L14="---","NA",
            IF(BM14 &gt; BN14,
                IF(MIN(BX14, BM14) = BY14, 0.1,
                    IF(MIN(BX14, BM14) &lt; BY14, 1.1)
                ),
                IF(MIN(BX14, BM14) = BY14, 0,
                    IF(MIN(BX14, BM14) &lt; BY14, 1)
                )
            ))
        )
    ),
-5)</f>
        <v>NA</v>
      </c>
      <c r="CK14" s="383" t="str">
        <f>IFERROR(
    IF(L14="---", "NA",
        IF(AC14="---", "NA",IF(M14="---","NA",
            IF(BN14 &gt; BO14,
                IF(MIN(BY14, BN14) = BZ14, 0.1,
                    IF(MIN(BY14, BN14) &lt; BZ14, 1.1)
                ),
                IF(MIN(BY14, BN14) = BZ14, 0,
                    IF(MIN(BY14, BN14) &lt; BZ14, 1)
                )
            ))
        )
    ),
-5)</f>
        <v>NA</v>
      </c>
      <c r="CL14" s="383" t="str">
        <f>IFERROR(
    IF(M14="---", "NA",
        IF(AD14="---", "NA",IF(N14="---","NA",
            IF(BO14 &gt; BP14,
                IF(MIN(BZ14, BO14) = CA14, 0.1,
                    IF(MIN(BZ14, BO14) &lt; CA14, 1.1)
                ),
                IF(MIN(BZ14, BO14) = CA14, 0,
                    IF(MIN(BZ14, BO14) &lt; CA14, 1)
                )
            ))
        )
    ),
-5)</f>
        <v>NA</v>
      </c>
      <c r="CM14" s="383" t="str">
        <f>IFERROR(
    IF(N14="---", "NA",
        IF(AE14="---", "NA",IF(O14="---","NA",
            IF(BP14 &gt; BQ14,
                IF(MIN(CA14, BP14) = CB14, 0.1,
                    IF(MIN(CA14, BP14) &lt; CB14, 1.1)
                ),
                IF(MIN(CA14, BP14) = CB14, 0,
                    IF(MIN(CA14, BP14) &lt; CB14, 1)
                )
            ))
        )
    ),
-5)</f>
        <v>NA</v>
      </c>
      <c r="CN14" s="383" t="str">
        <f>IFERROR(
    IF(O14="---", "NA",
        IF(AF14="---", "NA",IF(P14="---","NA",
            IF(BQ14 &gt; BR14,
                IF(MIN(CB14, BQ14) = CC14, 0.1,
                    IF(MIN(CB14, BQ14) &lt; CC14, 1.1)
                ),
                IF(MIN(CB14, BQ14) = CC14, 0,
                    IF(MIN(CB14, BQ14) &lt; CC14, 1)
                )
            ))
        )
    ),
-5)</f>
        <v>NA</v>
      </c>
      <c r="CO14" s="383" t="str">
        <f>IFERROR(
    IF(P14="---", "NA",
        IF(AG14="---", "NA",IF(Q14="---","NA",
            IF(BR14 &gt; BS14,
                IF(MIN(CC14, BR14) = CD14, 0.1,
                    IF(MIN(CC14, BR14) &lt; CD14, 1.1)
                ),
                IF(MIN(CC14, BR14) = CD14, 0,
                    IF(MIN(CC14, BR14) &lt; CD14, 1)
                )
            ))
        )
    ),
-5)</f>
        <v>NA</v>
      </c>
      <c r="CP14" s="383" t="str">
        <f>IFERROR(
    IF(Q14="---", "NA",
        IF(AH14="---", "NA",IF(R14="---","NA",
            IF(BS14 &gt; BT14,
                IF(MIN(CD14, BS14) = CE14, 0.1,
                    IF(MIN(CD14, BS14) &lt; CE14, 1.1)
                ),
                IF(MIN(CD14, BS14) = CE14, 0,
                    IF(MIN(CD14, BS14) &lt; CE14, 1)
                )
            ))
        )
    ),
-5)</f>
        <v>NA</v>
      </c>
      <c r="CQ14" s="222" t="s">
        <v>116</v>
      </c>
      <c r="CR14" s="383" t="str">
        <f>IF(AND(OR(CG14=1, CG14=1.1),BK14&gt;=BV14),"Achieved",IF(AND(OR(CG14=1, CG14=1.1),BK14&lt;BV14),"Not Achieved","NA"))</f>
        <v>NA</v>
      </c>
      <c r="CS14" s="383" t="str">
        <f>IF(AND(OR(CH14=1, CH14=1.1),BL14&gt;=BW14),"Achieved",IF(AND(OR(CH14=1, CH14=1.1),BL14&lt;BW14),"Not Achieved","NA"))</f>
        <v>NA</v>
      </c>
      <c r="CT14" s="383" t="str">
        <f>IF(AND(OR(CI14=1, CI14=1.1),BM14&gt;=BX14),"Achieved",IF(AND(OR(CI14=1, CI14=1.1),BM14&lt;BX14),"Not Achieved","NA"))</f>
        <v>NA</v>
      </c>
      <c r="CU14" s="383" t="str">
        <f>IF(AND(OR(CJ14=1, CJ14=1.1),BN14&gt;=BY14),"Achieved",IF(AND(OR(CJ14=1, CJ14=1.1),BN14&lt;BY14),"Not Achieved","NA"))</f>
        <v>NA</v>
      </c>
      <c r="CV14" s="383" t="str">
        <f>IF(AND(OR(CK14=1, CK14=1.1),BO14&gt;=BZ14),"Achieved",IF(AND(OR(CK14=1, CK14=1.1),BO14&lt;BZ14),"Not Achieved","NA"))</f>
        <v>NA</v>
      </c>
      <c r="CW14" s="383" t="str">
        <f>IF(AND(OR(CL14=1, CL14=1.1),BP14&gt;=CA14),"Achieved",IF(AND(OR(CL14=1, CL14=1.1),BP14&lt;CA14),"Not Achieved","NA"))</f>
        <v>NA</v>
      </c>
      <c r="CX14" s="383" t="str">
        <f>IF(AND(OR(CM14=1, CM14=1.1),BQ14&gt;=CB14),"Achieved",IF(AND(OR(CM14=1, CM14=1.1),BQ14&lt;CB14),"Not Achieved","NA"))</f>
        <v>NA</v>
      </c>
      <c r="CY14" s="383" t="str">
        <f>IF(AND(OR(CN14=1, CN14=1.1),BR14&gt;=CC14),"Achieved",IF(AND(OR(CN14=1, CN14=1.1),BR14&lt;CC14),"Not Achieved","NA"))</f>
        <v>NA</v>
      </c>
      <c r="CZ14" s="383" t="str">
        <f>IF(AND(OR(CO14=1, CO14=1.1),BS14&gt;=CD14),"Achieved",IF(AND(OR(CO14=1, CO14=1.1),BS14&lt;CD14),"Not Achieved","NA"))</f>
        <v>NA</v>
      </c>
      <c r="DA14" s="383" t="str">
        <f>IF(AND(OR(CP14=1, CP14=1.1),BT14&gt;=CE14),"Achieved",IF(AND(OR(CP14=1, CP14=1.1),BT14&lt;CE14),"Not Achieved","NA"))</f>
        <v>NA</v>
      </c>
      <c r="DI14" s="403"/>
      <c r="DJ14" s="403"/>
      <c r="DK14" s="403"/>
      <c r="DL14" s="403"/>
      <c r="DM14" s="403"/>
      <c r="DN14" s="403"/>
      <c r="DO14" s="403"/>
      <c r="DP14" s="403"/>
      <c r="DQ14" s="403"/>
      <c r="DR14" s="403"/>
      <c r="DS14" s="403"/>
      <c r="DT14" s="403"/>
      <c r="DU14" s="403"/>
      <c r="DV14" s="403"/>
      <c r="DW14" s="403"/>
    </row>
    <row r="15" spans="2:127" ht="13.75" customHeight="1" thickBot="1" x14ac:dyDescent="0.4">
      <c r="B15" s="373"/>
      <c r="C15" s="366" t="s">
        <v>117</v>
      </c>
      <c r="D15" s="367"/>
      <c r="E15" s="432" t="s">
        <v>118</v>
      </c>
      <c r="F15" s="425"/>
      <c r="G15" s="426"/>
      <c r="H15" s="192" t="s">
        <v>94</v>
      </c>
      <c r="I15" s="192" t="s">
        <v>94</v>
      </c>
      <c r="J15" s="192" t="s">
        <v>94</v>
      </c>
      <c r="K15" s="192" t="s">
        <v>94</v>
      </c>
      <c r="L15" s="192" t="s">
        <v>94</v>
      </c>
      <c r="M15" s="192" t="s">
        <v>94</v>
      </c>
      <c r="N15" s="192" t="s">
        <v>94</v>
      </c>
      <c r="O15" s="192" t="s">
        <v>94</v>
      </c>
      <c r="P15" s="192" t="s">
        <v>94</v>
      </c>
      <c r="Q15" s="192" t="s">
        <v>94</v>
      </c>
      <c r="R15" s="379" t="s">
        <v>94</v>
      </c>
      <c r="Y15" s="192" t="s">
        <v>94</v>
      </c>
      <c r="Z15" s="192" t="s">
        <v>94</v>
      </c>
      <c r="AA15" s="192" t="s">
        <v>94</v>
      </c>
      <c r="AB15" s="192" t="s">
        <v>94</v>
      </c>
      <c r="AC15" s="192" t="s">
        <v>94</v>
      </c>
      <c r="AD15" s="192" t="s">
        <v>94</v>
      </c>
      <c r="AE15" s="192" t="s">
        <v>94</v>
      </c>
      <c r="AF15" s="192" t="s">
        <v>94</v>
      </c>
      <c r="AG15" s="192" t="s">
        <v>94</v>
      </c>
      <c r="AH15" s="379" t="s">
        <v>94</v>
      </c>
      <c r="AK15" s="427" t="str">
        <f>IFERROR(IF(I15="---","",IF(Y15="---","No Target Set",IF(BV15=BK15,"On Target",IF(BV15&gt;BK15,"Behind",IF(BV15&lt;BK15,"On Target"))))),"")</f>
        <v/>
      </c>
      <c r="AL15" s="427" t="str">
        <f>IFERROR(IF(J15="---","",IF(Z15="---","No Target Set",IF(BW15=BL15,"On Target",IF(BW15&gt;BL15,"Behind",IF(BW15&lt;BL15,"On Target"))))),"")</f>
        <v/>
      </c>
      <c r="AM15" s="427" t="str">
        <f>IFERROR(IF(K15="---","",IF(AA15="---","No Target Set",IF(BX15=BM15,"On Target",IF(BX15&gt;BM15,"Behind",IF(BX15&lt;BM15,"On Target"))))),"")</f>
        <v/>
      </c>
      <c r="AN15" s="427" t="str">
        <f>IFERROR(IF(L15="---","",IF(AB15="---","No Target Set",IF(BY15=BN15,"On Target",IF(BY15&gt;BN15,"Behind",IF(BY15&lt;BN15,"On Target"))))),"")</f>
        <v/>
      </c>
      <c r="AO15" s="427" t="str">
        <f>IFERROR(IF(M15="---","",IF(AC15="---","No Target Set",IF(BZ15=BO15,"On Target",IF(BZ15&gt;BO15,"Behind",IF(BZ15&lt;BO15,"On Target"))))),"")</f>
        <v/>
      </c>
      <c r="AP15" s="427" t="str">
        <f>IFERROR(IF(N15="---","",IF(AD15="---","No Target Set",IF(CA15=BP15,"On Target",IF(CA15&gt;BP15,"Behind",IF(CA15&lt;BP15,"On Target"))))),"")</f>
        <v/>
      </c>
      <c r="AQ15" s="427" t="str">
        <f>IFERROR(IF(O15="---","",IF(AE15="---","No Target Set",IF(CB15=BQ15,"On Target",IF(CB15&gt;BQ15,"Behind",IF(CB15&lt;BQ15,"On Target"))))),"")</f>
        <v/>
      </c>
      <c r="AR15" s="427" t="str">
        <f>IFERROR(IF(P15="---","",IF(AF15="---","No Target Set",IF(CC15=BR15,"On Target",IF(CC15&gt;BR15,"Behind",IF(CC15&lt;BR15,"On Target"))))),"")</f>
        <v/>
      </c>
      <c r="AS15" s="427" t="str">
        <f>IFERROR(IF(Q15="---","",IF(AG15="---","No Target Set",IF(CD15=BS15,"On Target",IF(CD15&gt;BS15,"Behind",IF(CD15&lt;BS15,"On Target"))))),"")</f>
        <v/>
      </c>
      <c r="AT15" s="427" t="str">
        <f>IFERROR(IF(R15="---","",IF(AH15="---","No Target Set",IF(CE15=BT15,"On Target",IF(CE15&gt;BT15,"Behind",IF(CE15&lt;BT15,"On Target"))))),"")</f>
        <v/>
      </c>
      <c r="AV15" s="428"/>
      <c r="AW15" s="222" t="s">
        <v>119</v>
      </c>
      <c r="AX15" s="383" t="str">
        <f>_xlfn.IFNA(LOOKUP(2,1/(H15:R15&lt;&gt;"---"),H15:R15),"---")</f>
        <v>---</v>
      </c>
      <c r="AY15" s="383" t="e">
        <f>VALUE(IF(AX15="---","",VLOOKUP(AX15,List167823[],2,FALSE)))</f>
        <v>#VALUE!</v>
      </c>
      <c r="AZ15" s="383" t="str">
        <f>_xlfn.IFNA(LOOKUP(2,1/(H15:Q15&lt;&gt;"---"),X15:AF15),"---")</f>
        <v>---</v>
      </c>
      <c r="BA15" s="383" t="e">
        <f>VALUE(IF(AZ15="---","",VLOOKUP(AZ15,List167823[],2,FALSE)))</f>
        <v>#VALUE!</v>
      </c>
      <c r="BB15" s="383" t="str">
        <f>_xlfn.IFNA(LOOKUP(2,1/(AK15:AT15&lt;&gt;""),AK15:AT15),"---")</f>
        <v>---</v>
      </c>
      <c r="BC15" s="383" t="str">
        <f>_xlfn.IFNA(LOOKUP(2,1/(H15:R15&lt;&gt;"---"),H$2:R$2),"---")</f>
        <v>---</v>
      </c>
      <c r="BE15" s="384" t="s">
        <v>234</v>
      </c>
      <c r="BI15" s="222" t="s">
        <v>119</v>
      </c>
      <c r="BJ15" s="383" t="str">
        <f>IF(H15="---","",IF(H15="","",(VLOOKUP(H15,List167823[],2,FALSE))))</f>
        <v/>
      </c>
      <c r="BK15" s="383" t="str">
        <f>IF(I15="---","",IF(I15="","",(VLOOKUP(I15,List167823[],2,FALSE))))</f>
        <v/>
      </c>
      <c r="BL15" s="383" t="str">
        <f>IF(J15="---","",IF(J15="","",(VLOOKUP(J15,List167823[],2,FALSE))))</f>
        <v/>
      </c>
      <c r="BM15" s="383" t="str">
        <f>IF(K15="---","",IF(K15="","",(VLOOKUP(K15,List167823[],2,FALSE))))</f>
        <v/>
      </c>
      <c r="BN15" s="383" t="str">
        <f>IF(L15="---","",IF(L15="","",(VLOOKUP(L15,List167823[],2,FALSE))))</f>
        <v/>
      </c>
      <c r="BO15" s="383" t="str">
        <f>IF(M15="---","",IF(M15="","",(VLOOKUP(M15,List167823[],2,FALSE))))</f>
        <v/>
      </c>
      <c r="BP15" s="383" t="str">
        <f>IF(N15="---","",IF(N15="","",(VLOOKUP(N15,List167823[],2,FALSE))))</f>
        <v/>
      </c>
      <c r="BQ15" s="383" t="str">
        <f>IF(O15="---","",IF(O15="","",(VLOOKUP(O15,List167823[],2,FALSE))))</f>
        <v/>
      </c>
      <c r="BR15" s="383" t="str">
        <f>IF(P15="---","",IF(P15="","",(VLOOKUP(P15,List167823[],2,FALSE))))</f>
        <v/>
      </c>
      <c r="BS15" s="383" t="str">
        <f>IF(Q15="---","",IF(Q15="","",(VLOOKUP(Q15,List167823[],2,FALSE))))</f>
        <v/>
      </c>
      <c r="BT15" s="383" t="str">
        <f>IF(R15="---","",IF(R15="","",(VLOOKUP(R15,List167823[],2,FALSE))))</f>
        <v/>
      </c>
      <c r="BU15" s="222" t="s">
        <v>119</v>
      </c>
      <c r="BV15" s="383" t="str">
        <f>IF(Y15="---","",IF(Y15="","",VLOOKUP(Y15,List167823[],2,FALSE)))</f>
        <v/>
      </c>
      <c r="BW15" s="383" t="str">
        <f>IF(Z15="---","",IF(Z15="","",VLOOKUP(Z15,List167823[],2,FALSE)))</f>
        <v/>
      </c>
      <c r="BX15" s="383" t="str">
        <f>IF(AA15="---","",IF(AA15="","",VLOOKUP(AA15,List167823[],2,FALSE)))</f>
        <v/>
      </c>
      <c r="BY15" s="383" t="str">
        <f>IF(AB15="---","",IF(AB15="","",VLOOKUP(AB15,List167823[],2,FALSE)))</f>
        <v/>
      </c>
      <c r="BZ15" s="383" t="str">
        <f>IF(AC15="---","",IF(AC15="","",VLOOKUP(AC15,List167823[],2,FALSE)))</f>
        <v/>
      </c>
      <c r="CA15" s="383" t="str">
        <f>IF(AD15="---","",IF(AD15="","",VLOOKUP(AD15,List167823[],2,FALSE)))</f>
        <v/>
      </c>
      <c r="CB15" s="383" t="str">
        <f>IF(AE15="---","",IF(AE15="","",VLOOKUP(AE15,List167823[],2,FALSE)))</f>
        <v/>
      </c>
      <c r="CC15" s="383" t="str">
        <f>IF(AF15="---","",IF(AF15="","",VLOOKUP(AF15,List167823[],2,FALSE)))</f>
        <v/>
      </c>
      <c r="CD15" s="383" t="str">
        <f>IF(AG15="---","",IF(AG15="","",VLOOKUP(AG15,List167823[],2,FALSE)))</f>
        <v/>
      </c>
      <c r="CE15" s="383" t="str">
        <f>IF(AH15="---","",IF(AH15="","",VLOOKUP(AH15,List167823[],2,FALSE)))</f>
        <v/>
      </c>
      <c r="CF15" s="222" t="s">
        <v>119</v>
      </c>
      <c r="CG15" s="383" t="str">
        <f>IFERROR(
    IF(H15="---", "NA",
        IF(Y15="---", "NA",
            IF(BJ15 &gt; BK15,
                IF(BV15 &gt; BJ15, 1.1, 0.1),
                IF(BV15 &gt; BJ15, 1, 0)
            )
        )
    ),
    -1
)</f>
        <v>NA</v>
      </c>
      <c r="CH15" s="383" t="str">
        <f>IFERROR(
    IF(I15="---", "NA",
        IF(Z15="---", "NA",IF(J15="---","NA",
            IF(BK15 &gt; BL15,
                IF(MIN(BV15, BK15) = BW15, 0.1,
                    IF(MIN(BV15, BK15) &lt; BW15, 1.1)
                ),
                IF(MIN(BV15, BK15) = BW15, 0,
                    IF(MIN(BV15, BK15) &lt; BW15, 1)
                )
            ))
        )
    ),
-5)</f>
        <v>NA</v>
      </c>
      <c r="CI15" s="383" t="str">
        <f>IFERROR(
    IF(J15="---", "NA",
        IF(AA15="---", "NA",IF(K15="---","NA",
            IF(BL15 &gt; BM15,
                IF(MIN(BW15, BL15) = BX15, 0.1,
                    IF(MIN(BW15, BL15) &lt; BX15, 1.1)
                ),
                IF(MIN(BW15, BL15) = BX15, 0,
                    IF(MIN(BW15, BL15) &lt; BX15, 1)
                )
            ))
        )
    ),
-5)</f>
        <v>NA</v>
      </c>
      <c r="CJ15" s="383" t="str">
        <f>IFERROR(
    IF(K15="---", "NA",
        IF(AB15="---", "NA",IF(L15="---","NA",
            IF(BM15 &gt; BN15,
                IF(MIN(BX15, BM15) = BY15, 0.1,
                    IF(MIN(BX15, BM15) &lt; BY15, 1.1)
                ),
                IF(MIN(BX15, BM15) = BY15, 0,
                    IF(MIN(BX15, BM15) &lt; BY15, 1)
                )
            ))
        )
    ),
-5)</f>
        <v>NA</v>
      </c>
      <c r="CK15" s="383" t="str">
        <f>IFERROR(
    IF(L15="---", "NA",
        IF(AC15="---", "NA",IF(M15="---","NA",
            IF(BN15 &gt; BO15,
                IF(MIN(BY15, BN15) = BZ15, 0.1,
                    IF(MIN(BY15, BN15) &lt; BZ15, 1.1)
                ),
                IF(MIN(BY15, BN15) = BZ15, 0,
                    IF(MIN(BY15, BN15) &lt; BZ15, 1)
                )
            ))
        )
    ),
-5)</f>
        <v>NA</v>
      </c>
      <c r="CL15" s="383" t="str">
        <f>IFERROR(
    IF(M15="---", "NA",
        IF(AD15="---", "NA",IF(N15="---","NA",
            IF(BO15 &gt; BP15,
                IF(MIN(BZ15, BO15) = CA15, 0.1,
                    IF(MIN(BZ15, BO15) &lt; CA15, 1.1)
                ),
                IF(MIN(BZ15, BO15) = CA15, 0,
                    IF(MIN(BZ15, BO15) &lt; CA15, 1)
                )
            ))
        )
    ),
-5)</f>
        <v>NA</v>
      </c>
      <c r="CM15" s="383" t="str">
        <f>IFERROR(
    IF(N15="---", "NA",
        IF(AE15="---", "NA",IF(O15="---","NA",
            IF(BP15 &gt; BQ15,
                IF(MIN(CA15, BP15) = CB15, 0.1,
                    IF(MIN(CA15, BP15) &lt; CB15, 1.1)
                ),
                IF(MIN(CA15, BP15) = CB15, 0,
                    IF(MIN(CA15, BP15) &lt; CB15, 1)
                )
            ))
        )
    ),
-5)</f>
        <v>NA</v>
      </c>
      <c r="CN15" s="383" t="str">
        <f>IFERROR(
    IF(O15="---", "NA",
        IF(AF15="---", "NA",IF(P15="---","NA",
            IF(BQ15 &gt; BR15,
                IF(MIN(CB15, BQ15) = CC15, 0.1,
                    IF(MIN(CB15, BQ15) &lt; CC15, 1.1)
                ),
                IF(MIN(CB15, BQ15) = CC15, 0,
                    IF(MIN(CB15, BQ15) &lt; CC15, 1)
                )
            ))
        )
    ),
-5)</f>
        <v>NA</v>
      </c>
      <c r="CO15" s="383" t="str">
        <f>IFERROR(
    IF(P15="---", "NA",
        IF(AG15="---", "NA",IF(Q15="---","NA",
            IF(BR15 &gt; BS15,
                IF(MIN(CC15, BR15) = CD15, 0.1,
                    IF(MIN(CC15, BR15) &lt; CD15, 1.1)
                ),
                IF(MIN(CC15, BR15) = CD15, 0,
                    IF(MIN(CC15, BR15) &lt; CD15, 1)
                )
            ))
        )
    ),
-5)</f>
        <v>NA</v>
      </c>
      <c r="CP15" s="383" t="str">
        <f>IFERROR(
    IF(Q15="---", "NA",
        IF(AH15="---", "NA",IF(R15="---","NA",
            IF(BS15 &gt; BT15,
                IF(MIN(CD15, BS15) = CE15, 0.1,
                    IF(MIN(CD15, BS15) &lt; CE15, 1.1)
                ),
                IF(MIN(CD15, BS15) = CE15, 0,
                    IF(MIN(CD15, BS15) &lt; CE15, 1)
                )
            ))
        )
    ),
-5)</f>
        <v>NA</v>
      </c>
      <c r="CQ15" s="222" t="s">
        <v>119</v>
      </c>
      <c r="CR15" s="383" t="str">
        <f>IF(AND(OR(CG15=1, CG15=1.1),BK15&gt;=BV15),"Achieved",IF(AND(OR(CG15=1, CG15=1.1),BK15&lt;BV15),"Not Achieved","NA"))</f>
        <v>NA</v>
      </c>
      <c r="CS15" s="383" t="str">
        <f>IF(AND(OR(CH15=1, CH15=1.1),BL15&gt;=BW15),"Achieved",IF(AND(OR(CH15=1, CH15=1.1),BL15&lt;BW15),"Not Achieved","NA"))</f>
        <v>NA</v>
      </c>
      <c r="CT15" s="383" t="str">
        <f>IF(AND(OR(CI15=1, CI15=1.1),BM15&gt;=BX15),"Achieved",IF(AND(OR(CI15=1, CI15=1.1),BM15&lt;BX15),"Not Achieved","NA"))</f>
        <v>NA</v>
      </c>
      <c r="CU15" s="383" t="str">
        <f>IF(AND(OR(CJ15=1, CJ15=1.1),BN15&gt;=BY15),"Achieved",IF(AND(OR(CJ15=1, CJ15=1.1),BN15&lt;BY15),"Not Achieved","NA"))</f>
        <v>NA</v>
      </c>
      <c r="CV15" s="383" t="str">
        <f>IF(AND(OR(CK15=1, CK15=1.1),BO15&gt;=BZ15),"Achieved",IF(AND(OR(CK15=1, CK15=1.1),BO15&lt;BZ15),"Not Achieved","NA"))</f>
        <v>NA</v>
      </c>
      <c r="CW15" s="383" t="str">
        <f>IF(AND(OR(CL15=1, CL15=1.1),BP15&gt;=CA15),"Achieved",IF(AND(OR(CL15=1, CL15=1.1),BP15&lt;CA15),"Not Achieved","NA"))</f>
        <v>NA</v>
      </c>
      <c r="CX15" s="383" t="str">
        <f>IF(AND(OR(CM15=1, CM15=1.1),BQ15&gt;=CB15),"Achieved",IF(AND(OR(CM15=1, CM15=1.1),BQ15&lt;CB15),"Not Achieved","NA"))</f>
        <v>NA</v>
      </c>
      <c r="CY15" s="383" t="str">
        <f>IF(AND(OR(CN15=1, CN15=1.1),BR15&gt;=CC15),"Achieved",IF(AND(OR(CN15=1, CN15=1.1),BR15&lt;CC15),"Not Achieved","NA"))</f>
        <v>NA</v>
      </c>
      <c r="CZ15" s="383" t="str">
        <f>IF(AND(OR(CO15=1, CO15=1.1),BS15&gt;=CD15),"Achieved",IF(AND(OR(CO15=1, CO15=1.1),BS15&lt;CD15),"Not Achieved","NA"))</f>
        <v>NA</v>
      </c>
      <c r="DA15" s="383" t="str">
        <f>IF(AND(OR(CP15=1, CP15=1.1),BT15&gt;=CE15),"Achieved",IF(AND(OR(CP15=1, CP15=1.1),BT15&lt;CE15),"Not Achieved","NA"))</f>
        <v>NA</v>
      </c>
      <c r="DI15" s="403"/>
      <c r="DJ15" s="403"/>
      <c r="DK15" s="403"/>
      <c r="DL15" s="403"/>
      <c r="DM15" s="403"/>
      <c r="DN15" s="403"/>
      <c r="DO15" s="403"/>
      <c r="DP15" s="403"/>
      <c r="DQ15" s="403"/>
      <c r="DR15" s="403"/>
      <c r="DS15" s="403"/>
      <c r="DT15" s="403"/>
      <c r="DU15" s="403"/>
      <c r="DV15" s="403"/>
      <c r="DW15" s="403"/>
    </row>
    <row r="16" spans="2:127" ht="13.75" customHeight="1" thickBot="1" x14ac:dyDescent="0.4">
      <c r="B16" s="373"/>
      <c r="C16" s="368"/>
      <c r="D16" s="369"/>
      <c r="E16" s="432" t="s">
        <v>120</v>
      </c>
      <c r="F16" s="425"/>
      <c r="G16" s="426"/>
      <c r="H16" s="192" t="s">
        <v>94</v>
      </c>
      <c r="I16" s="192" t="s">
        <v>94</v>
      </c>
      <c r="J16" s="192" t="s">
        <v>94</v>
      </c>
      <c r="K16" s="192" t="s">
        <v>94</v>
      </c>
      <c r="L16" s="192" t="s">
        <v>94</v>
      </c>
      <c r="M16" s="192" t="s">
        <v>94</v>
      </c>
      <c r="N16" s="192" t="s">
        <v>94</v>
      </c>
      <c r="O16" s="192" t="s">
        <v>94</v>
      </c>
      <c r="P16" s="192" t="s">
        <v>94</v>
      </c>
      <c r="Q16" s="192" t="s">
        <v>94</v>
      </c>
      <c r="R16" s="379" t="s">
        <v>94</v>
      </c>
      <c r="Y16" s="192" t="s">
        <v>94</v>
      </c>
      <c r="Z16" s="192" t="s">
        <v>94</v>
      </c>
      <c r="AA16" s="192" t="s">
        <v>94</v>
      </c>
      <c r="AB16" s="192" t="s">
        <v>94</v>
      </c>
      <c r="AC16" s="192" t="s">
        <v>94</v>
      </c>
      <c r="AD16" s="192" t="s">
        <v>94</v>
      </c>
      <c r="AE16" s="192" t="s">
        <v>94</v>
      </c>
      <c r="AF16" s="192" t="s">
        <v>94</v>
      </c>
      <c r="AG16" s="192" t="s">
        <v>94</v>
      </c>
      <c r="AH16" s="379" t="s">
        <v>94</v>
      </c>
      <c r="AK16" s="427" t="str">
        <f>IFERROR(IF(I16="---","",IF(Y16="---","No Target Set",IF(BV16=BK16,"On Target",IF(BV16&gt;BK16,"Behind",IF(BV16&lt;BK16,"On Target"))))),"")</f>
        <v/>
      </c>
      <c r="AL16" s="427" t="str">
        <f>IFERROR(IF(J16="---","",IF(Z16="---","No Target Set",IF(BW16=BL16,"On Target",IF(BW16&gt;BL16,"Behind",IF(BW16&lt;BL16,"On Target"))))),"")</f>
        <v/>
      </c>
      <c r="AM16" s="427" t="str">
        <f>IFERROR(IF(K16="---","",IF(AA16="---","No Target Set",IF(BX16=BM16,"On Target",IF(BX16&gt;BM16,"Behind",IF(BX16&lt;BM16,"On Target"))))),"")</f>
        <v/>
      </c>
      <c r="AN16" s="427" t="str">
        <f>IFERROR(IF(L16="---","",IF(AB16="---","No Target Set",IF(BY16=BN16,"On Target",IF(BY16&gt;BN16,"Behind",IF(BY16&lt;BN16,"On Target"))))),"")</f>
        <v/>
      </c>
      <c r="AO16" s="427" t="str">
        <f>IFERROR(IF(M16="---","",IF(AC16="---","No Target Set",IF(BZ16=BO16,"On Target",IF(BZ16&gt;BO16,"Behind",IF(BZ16&lt;BO16,"On Target"))))),"")</f>
        <v/>
      </c>
      <c r="AP16" s="427" t="str">
        <f>IFERROR(IF(N16="---","",IF(AD16="---","No Target Set",IF(CA16=BP16,"On Target",IF(CA16&gt;BP16,"Behind",IF(CA16&lt;BP16,"On Target"))))),"")</f>
        <v/>
      </c>
      <c r="AQ16" s="427" t="str">
        <f>IFERROR(IF(O16="---","",IF(AE16="---","No Target Set",IF(CB16=BQ16,"On Target",IF(CB16&gt;BQ16,"Behind",IF(CB16&lt;BQ16,"On Target"))))),"")</f>
        <v/>
      </c>
      <c r="AR16" s="427" t="str">
        <f>IFERROR(IF(P16="---","",IF(AF16="---","No Target Set",IF(CC16=BR16,"On Target",IF(CC16&gt;BR16,"Behind",IF(CC16&lt;BR16,"On Target"))))),"")</f>
        <v/>
      </c>
      <c r="AS16" s="427" t="str">
        <f>IFERROR(IF(Q16="---","",IF(AG16="---","No Target Set",IF(CD16=BS16,"On Target",IF(CD16&gt;BS16,"Behind",IF(CD16&lt;BS16,"On Target"))))),"")</f>
        <v/>
      </c>
      <c r="AT16" s="427" t="str">
        <f>IFERROR(IF(R16="---","",IF(AH16="---","No Target Set",IF(CE16=BT16,"On Target",IF(CE16&gt;BT16,"Behind",IF(CE16&lt;BT16,"On Target"))))),"")</f>
        <v/>
      </c>
      <c r="AV16" s="428"/>
      <c r="AW16" s="222" t="s">
        <v>121</v>
      </c>
      <c r="AX16" s="383" t="str">
        <f>_xlfn.IFNA(LOOKUP(2,1/(H16:R16&lt;&gt;"---"),H16:R16),"---")</f>
        <v>---</v>
      </c>
      <c r="AY16" s="383" t="e">
        <f>VALUE(IF(AX16="---","",VLOOKUP(AX16,List167823[],2,FALSE)))</f>
        <v>#VALUE!</v>
      </c>
      <c r="AZ16" s="383" t="str">
        <f>_xlfn.IFNA(LOOKUP(2,1/(H16:Q16&lt;&gt;"---"),X16:AF16),"---")</f>
        <v>---</v>
      </c>
      <c r="BA16" s="383" t="e">
        <f>VALUE(IF(AZ16="---","",VLOOKUP(AZ16,List167823[],2,FALSE)))</f>
        <v>#VALUE!</v>
      </c>
      <c r="BB16" s="383" t="str">
        <f>_xlfn.IFNA(LOOKUP(2,1/(AK16:AT16&lt;&gt;""),AK16:AT16),"---")</f>
        <v>---</v>
      </c>
      <c r="BC16" s="383" t="str">
        <f>_xlfn.IFNA(LOOKUP(2,1/(H16:R16&lt;&gt;"---"),H$2:R$2),"---")</f>
        <v>---</v>
      </c>
      <c r="BI16" s="222" t="s">
        <v>121</v>
      </c>
      <c r="BJ16" s="383" t="str">
        <f>IF(H16="---","",IF(H16="","",(VLOOKUP(H16,List167823[],2,FALSE))))</f>
        <v/>
      </c>
      <c r="BK16" s="383" t="str">
        <f>IF(I16="---","",IF(I16="","",(VLOOKUP(I16,List167823[],2,FALSE))))</f>
        <v/>
      </c>
      <c r="BL16" s="383" t="str">
        <f>IF(J16="---","",IF(J16="","",(VLOOKUP(J16,List167823[],2,FALSE))))</f>
        <v/>
      </c>
      <c r="BM16" s="383" t="str">
        <f>IF(K16="---","",IF(K16="","",(VLOOKUP(K16,List167823[],2,FALSE))))</f>
        <v/>
      </c>
      <c r="BN16" s="383" t="str">
        <f>IF(L16="---","",IF(L16="","",(VLOOKUP(L16,List167823[],2,FALSE))))</f>
        <v/>
      </c>
      <c r="BO16" s="383" t="str">
        <f>IF(M16="---","",IF(M16="","",(VLOOKUP(M16,List167823[],2,FALSE))))</f>
        <v/>
      </c>
      <c r="BP16" s="383" t="str">
        <f>IF(N16="---","",IF(N16="","",(VLOOKUP(N16,List167823[],2,FALSE))))</f>
        <v/>
      </c>
      <c r="BQ16" s="383" t="str">
        <f>IF(O16="---","",IF(O16="","",(VLOOKUP(O16,List167823[],2,FALSE))))</f>
        <v/>
      </c>
      <c r="BR16" s="383" t="str">
        <f>IF(P16="---","",IF(P16="","",(VLOOKUP(P16,List167823[],2,FALSE))))</f>
        <v/>
      </c>
      <c r="BS16" s="383" t="str">
        <f>IF(Q16="---","",IF(Q16="","",(VLOOKUP(Q16,List167823[],2,FALSE))))</f>
        <v/>
      </c>
      <c r="BT16" s="383" t="str">
        <f>IF(R16="---","",IF(R16="","",(VLOOKUP(R16,List167823[],2,FALSE))))</f>
        <v/>
      </c>
      <c r="BU16" s="222" t="s">
        <v>121</v>
      </c>
      <c r="BV16" s="383" t="str">
        <f>IF(Y16="---","",IF(Y16="","",VLOOKUP(Y16,List167823[],2,FALSE)))</f>
        <v/>
      </c>
      <c r="BW16" s="383" t="str">
        <f>IF(Z16="---","",IF(Z16="","",VLOOKUP(Z16,List167823[],2,FALSE)))</f>
        <v/>
      </c>
      <c r="BX16" s="383" t="str">
        <f>IF(AA16="---","",IF(AA16="","",VLOOKUP(AA16,List167823[],2,FALSE)))</f>
        <v/>
      </c>
      <c r="BY16" s="383" t="str">
        <f>IF(AB16="---","",IF(AB16="","",VLOOKUP(AB16,List167823[],2,FALSE)))</f>
        <v/>
      </c>
      <c r="BZ16" s="383" t="str">
        <f>IF(AC16="---","",IF(AC16="","",VLOOKUP(AC16,List167823[],2,FALSE)))</f>
        <v/>
      </c>
      <c r="CA16" s="383" t="str">
        <f>IF(AD16="---","",IF(AD16="","",VLOOKUP(AD16,List167823[],2,FALSE)))</f>
        <v/>
      </c>
      <c r="CB16" s="383" t="str">
        <f>IF(AE16="---","",IF(AE16="","",VLOOKUP(AE16,List167823[],2,FALSE)))</f>
        <v/>
      </c>
      <c r="CC16" s="383" t="str">
        <f>IF(AF16="---","",IF(AF16="","",VLOOKUP(AF16,List167823[],2,FALSE)))</f>
        <v/>
      </c>
      <c r="CD16" s="383" t="str">
        <f>IF(AG16="---","",IF(AG16="","",VLOOKUP(AG16,List167823[],2,FALSE)))</f>
        <v/>
      </c>
      <c r="CE16" s="383" t="str">
        <f>IF(AH16="---","",IF(AH16="","",VLOOKUP(AH16,List167823[],2,FALSE)))</f>
        <v/>
      </c>
      <c r="CF16" s="222" t="s">
        <v>121</v>
      </c>
      <c r="CG16" s="383" t="str">
        <f>IFERROR(
    IF(H16="---", "NA",
        IF(Y16="---", "NA",
            IF(BJ16 &gt; BK16,
                IF(BV16 &gt; BJ16, 1.1, 0.1),
                IF(BV16 &gt; BJ16, 1, 0)
            )
        )
    ),
    -1
)</f>
        <v>NA</v>
      </c>
      <c r="CH16" s="383" t="str">
        <f>IFERROR(
    IF(I16="---", "NA",
        IF(Z16="---", "NA",IF(J16="---","NA",
            IF(BK16 &gt; BL16,
                IF(MIN(BV16, BK16) = BW16, 0.1,
                    IF(MIN(BV16, BK16) &lt; BW16, 1.1)
                ),
                IF(MIN(BV16, BK16) = BW16, 0,
                    IF(MIN(BV16, BK16) &lt; BW16, 1)
                )
            ))
        )
    ),
-5)</f>
        <v>NA</v>
      </c>
      <c r="CI16" s="383" t="str">
        <f>IFERROR(
    IF(J16="---", "NA",
        IF(AA16="---", "NA",IF(K16="---","NA",
            IF(BL16 &gt; BM16,
                IF(MIN(BW16, BL16) = BX16, 0.1,
                    IF(MIN(BW16, BL16) &lt; BX16, 1.1)
                ),
                IF(MIN(BW16, BL16) = BX16, 0,
                    IF(MIN(BW16, BL16) &lt; BX16, 1)
                )
            ))
        )
    ),
-5)</f>
        <v>NA</v>
      </c>
      <c r="CJ16" s="383" t="str">
        <f>IFERROR(
    IF(K16="---", "NA",
        IF(AB16="---", "NA",IF(L16="---","NA",
            IF(BM16 &gt; BN16,
                IF(MIN(BX16, BM16) = BY16, 0.1,
                    IF(MIN(BX16, BM16) &lt; BY16, 1.1)
                ),
                IF(MIN(BX16, BM16) = BY16, 0,
                    IF(MIN(BX16, BM16) &lt; BY16, 1)
                )
            ))
        )
    ),
-5)</f>
        <v>NA</v>
      </c>
      <c r="CK16" s="383" t="str">
        <f>IFERROR(
    IF(L16="---", "NA",
        IF(AC16="---", "NA",IF(M16="---","NA",
            IF(BN16 &gt; BO16,
                IF(MIN(BY16, BN16) = BZ16, 0.1,
                    IF(MIN(BY16, BN16) &lt; BZ16, 1.1)
                ),
                IF(MIN(BY16, BN16) = BZ16, 0,
                    IF(MIN(BY16, BN16) &lt; BZ16, 1)
                )
            ))
        )
    ),
-5)</f>
        <v>NA</v>
      </c>
      <c r="CL16" s="383" t="str">
        <f>IFERROR(
    IF(M16="---", "NA",
        IF(AD16="---", "NA",IF(N16="---","NA",
            IF(BO16 &gt; BP16,
                IF(MIN(BZ16, BO16) = CA16, 0.1,
                    IF(MIN(BZ16, BO16) &lt; CA16, 1.1)
                ),
                IF(MIN(BZ16, BO16) = CA16, 0,
                    IF(MIN(BZ16, BO16) &lt; CA16, 1)
                )
            ))
        )
    ),
-5)</f>
        <v>NA</v>
      </c>
      <c r="CM16" s="383" t="str">
        <f>IFERROR(
    IF(N16="---", "NA",
        IF(AE16="---", "NA",IF(O16="---","NA",
            IF(BP16 &gt; BQ16,
                IF(MIN(CA16, BP16) = CB16, 0.1,
                    IF(MIN(CA16, BP16) &lt; CB16, 1.1)
                ),
                IF(MIN(CA16, BP16) = CB16, 0,
                    IF(MIN(CA16, BP16) &lt; CB16, 1)
                )
            ))
        )
    ),
-5)</f>
        <v>NA</v>
      </c>
      <c r="CN16" s="383" t="str">
        <f>IFERROR(
    IF(O16="---", "NA",
        IF(AF16="---", "NA",IF(P16="---","NA",
            IF(BQ16 &gt; BR16,
                IF(MIN(CB16, BQ16) = CC16, 0.1,
                    IF(MIN(CB16, BQ16) &lt; CC16, 1.1)
                ),
                IF(MIN(CB16, BQ16) = CC16, 0,
                    IF(MIN(CB16, BQ16) &lt; CC16, 1)
                )
            ))
        )
    ),
-5)</f>
        <v>NA</v>
      </c>
      <c r="CO16" s="383" t="str">
        <f>IFERROR(
    IF(P16="---", "NA",
        IF(AG16="---", "NA",IF(Q16="---","NA",
            IF(BR16 &gt; BS16,
                IF(MIN(CC16, BR16) = CD16, 0.1,
                    IF(MIN(CC16, BR16) &lt; CD16, 1.1)
                ),
                IF(MIN(CC16, BR16) = CD16, 0,
                    IF(MIN(CC16, BR16) &lt; CD16, 1)
                )
            ))
        )
    ),
-5)</f>
        <v>NA</v>
      </c>
      <c r="CP16" s="383" t="str">
        <f>IFERROR(
    IF(Q16="---", "NA",
        IF(AH16="---", "NA",IF(R16="---","NA",
            IF(BS16 &gt; BT16,
                IF(MIN(CD16, BS16) = CE16, 0.1,
                    IF(MIN(CD16, BS16) &lt; CE16, 1.1)
                ),
                IF(MIN(CD16, BS16) = CE16, 0,
                    IF(MIN(CD16, BS16) &lt; CE16, 1)
                )
            ))
        )
    ),
-5)</f>
        <v>NA</v>
      </c>
      <c r="CQ16" s="222" t="s">
        <v>121</v>
      </c>
      <c r="CR16" s="383" t="str">
        <f>IF(AND(OR(CG16=1, CG16=1.1),BK16&gt;=BV16),"Achieved",IF(AND(OR(CG16=1, CG16=1.1),BK16&lt;BV16),"Not Achieved","NA"))</f>
        <v>NA</v>
      </c>
      <c r="CS16" s="383" t="str">
        <f>IF(AND(OR(CH16=1, CH16=1.1),BL16&gt;=BW16),"Achieved",IF(AND(OR(CH16=1, CH16=1.1),BL16&lt;BW16),"Not Achieved","NA"))</f>
        <v>NA</v>
      </c>
      <c r="CT16" s="383" t="str">
        <f>IF(AND(OR(CI16=1, CI16=1.1),BM16&gt;=BX16),"Achieved",IF(AND(OR(CI16=1, CI16=1.1),BM16&lt;BX16),"Not Achieved","NA"))</f>
        <v>NA</v>
      </c>
      <c r="CU16" s="383" t="str">
        <f>IF(AND(OR(CJ16=1, CJ16=1.1),BN16&gt;=BY16),"Achieved",IF(AND(OR(CJ16=1, CJ16=1.1),BN16&lt;BY16),"Not Achieved","NA"))</f>
        <v>NA</v>
      </c>
      <c r="CV16" s="383" t="str">
        <f>IF(AND(OR(CK16=1, CK16=1.1),BO16&gt;=BZ16),"Achieved",IF(AND(OR(CK16=1, CK16=1.1),BO16&lt;BZ16),"Not Achieved","NA"))</f>
        <v>NA</v>
      </c>
      <c r="CW16" s="383" t="str">
        <f>IF(AND(OR(CL16=1, CL16=1.1),BP16&gt;=CA16),"Achieved",IF(AND(OR(CL16=1, CL16=1.1),BP16&lt;CA16),"Not Achieved","NA"))</f>
        <v>NA</v>
      </c>
      <c r="CX16" s="383" t="str">
        <f>IF(AND(OR(CM16=1, CM16=1.1),BQ16&gt;=CB16),"Achieved",IF(AND(OR(CM16=1, CM16=1.1),BQ16&lt;CB16),"Not Achieved","NA"))</f>
        <v>NA</v>
      </c>
      <c r="CY16" s="383" t="str">
        <f>IF(AND(OR(CN16=1, CN16=1.1),BR16&gt;=CC16),"Achieved",IF(AND(OR(CN16=1, CN16=1.1),BR16&lt;CC16),"Not Achieved","NA"))</f>
        <v>NA</v>
      </c>
      <c r="CZ16" s="383" t="str">
        <f>IF(AND(OR(CO16=1, CO16=1.1),BS16&gt;=CD16),"Achieved",IF(AND(OR(CO16=1, CO16=1.1),BS16&lt;CD16),"Not Achieved","NA"))</f>
        <v>NA</v>
      </c>
      <c r="DA16" s="383" t="str">
        <f>IF(AND(OR(CP16=1, CP16=1.1),BT16&gt;=CE16),"Achieved",IF(AND(OR(CP16=1, CP16=1.1),BT16&lt;CE16),"Not Achieved","NA"))</f>
        <v>NA</v>
      </c>
      <c r="DI16" s="403"/>
      <c r="DJ16" s="403"/>
      <c r="DK16" s="403"/>
      <c r="DL16" s="403"/>
      <c r="DM16" s="403"/>
      <c r="DN16" s="403"/>
      <c r="DO16" s="403"/>
      <c r="DP16" s="403"/>
      <c r="DQ16" s="403"/>
      <c r="DR16" s="403"/>
      <c r="DS16" s="403"/>
      <c r="DT16" s="403"/>
      <c r="DU16" s="403"/>
      <c r="DV16" s="403"/>
      <c r="DW16" s="403"/>
    </row>
    <row r="17" spans="2:127" ht="13.75" customHeight="1" thickBot="1" x14ac:dyDescent="0.4">
      <c r="B17" s="373"/>
      <c r="C17" s="370"/>
      <c r="D17" s="371"/>
      <c r="E17" s="432" t="s">
        <v>122</v>
      </c>
      <c r="F17" s="425"/>
      <c r="G17" s="426"/>
      <c r="H17" s="192" t="s">
        <v>94</v>
      </c>
      <c r="I17" s="192" t="s">
        <v>94</v>
      </c>
      <c r="J17" s="192" t="s">
        <v>94</v>
      </c>
      <c r="K17" s="192" t="s">
        <v>94</v>
      </c>
      <c r="L17" s="192" t="s">
        <v>94</v>
      </c>
      <c r="M17" s="192" t="s">
        <v>94</v>
      </c>
      <c r="N17" s="192" t="s">
        <v>94</v>
      </c>
      <c r="O17" s="192" t="s">
        <v>94</v>
      </c>
      <c r="P17" s="192" t="s">
        <v>94</v>
      </c>
      <c r="Q17" s="192" t="s">
        <v>94</v>
      </c>
      <c r="R17" s="379" t="s">
        <v>94</v>
      </c>
      <c r="Y17" s="192" t="s">
        <v>94</v>
      </c>
      <c r="Z17" s="192" t="s">
        <v>94</v>
      </c>
      <c r="AA17" s="192" t="s">
        <v>94</v>
      </c>
      <c r="AB17" s="192" t="s">
        <v>94</v>
      </c>
      <c r="AC17" s="192" t="s">
        <v>94</v>
      </c>
      <c r="AD17" s="192" t="s">
        <v>94</v>
      </c>
      <c r="AE17" s="192" t="s">
        <v>94</v>
      </c>
      <c r="AF17" s="192" t="s">
        <v>94</v>
      </c>
      <c r="AG17" s="192" t="s">
        <v>94</v>
      </c>
      <c r="AH17" s="379" t="s">
        <v>94</v>
      </c>
      <c r="AK17" s="427" t="str">
        <f>IFERROR(IF(I17="---","",IF(Y17="---","No Target Set",IF(BV17=BK17,"On Target",IF(BV17&gt;BK17,"Behind",IF(BV17&lt;BK17,"On Target"))))),"")</f>
        <v/>
      </c>
      <c r="AL17" s="427" t="str">
        <f>IFERROR(IF(J17="---","",IF(Z17="---","No Target Set",IF(BW17=BL17,"On Target",IF(BW17&gt;BL17,"Behind",IF(BW17&lt;BL17,"On Target"))))),"")</f>
        <v/>
      </c>
      <c r="AM17" s="427" t="str">
        <f>IFERROR(IF(K17="---","",IF(AA17="---","No Target Set",IF(BX17=BM17,"On Target",IF(BX17&gt;BM17,"Behind",IF(BX17&lt;BM17,"On Target"))))),"")</f>
        <v/>
      </c>
      <c r="AN17" s="427" t="str">
        <f>IFERROR(IF(L17="---","",IF(AB17="---","No Target Set",IF(BY17=BN17,"On Target",IF(BY17&gt;BN17,"Behind",IF(BY17&lt;BN17,"On Target"))))),"")</f>
        <v/>
      </c>
      <c r="AO17" s="427" t="str">
        <f>IFERROR(IF(M17="---","",IF(AC17="---","No Target Set",IF(BZ17=BO17,"On Target",IF(BZ17&gt;BO17,"Behind",IF(BZ17&lt;BO17,"On Target"))))),"")</f>
        <v/>
      </c>
      <c r="AP17" s="427" t="str">
        <f>IFERROR(IF(N17="---","",IF(AD17="---","No Target Set",IF(CA17=BP17,"On Target",IF(CA17&gt;BP17,"Behind",IF(CA17&lt;BP17,"On Target"))))),"")</f>
        <v/>
      </c>
      <c r="AQ17" s="427" t="str">
        <f>IFERROR(IF(O17="---","",IF(AE17="---","No Target Set",IF(CB17=BQ17,"On Target",IF(CB17&gt;BQ17,"Behind",IF(CB17&lt;BQ17,"On Target"))))),"")</f>
        <v/>
      </c>
      <c r="AR17" s="427" t="str">
        <f>IFERROR(IF(P17="---","",IF(AF17="---","No Target Set",IF(CC17=BR17,"On Target",IF(CC17&gt;BR17,"Behind",IF(CC17&lt;BR17,"On Target"))))),"")</f>
        <v/>
      </c>
      <c r="AS17" s="427" t="str">
        <f>IFERROR(IF(Q17="---","",IF(AG17="---","No Target Set",IF(CD17=BS17,"On Target",IF(CD17&gt;BS17,"Behind",IF(CD17&lt;BS17,"On Target"))))),"")</f>
        <v/>
      </c>
      <c r="AT17" s="427" t="str">
        <f>IFERROR(IF(R17="---","",IF(AH17="---","No Target Set",IF(CE17=BT17,"On Target",IF(CE17&gt;BT17,"Behind",IF(CE17&lt;BT17,"On Target"))))),"")</f>
        <v/>
      </c>
      <c r="AV17" s="428"/>
      <c r="AW17" s="222" t="s">
        <v>123</v>
      </c>
      <c r="AX17" s="383" t="str">
        <f>_xlfn.IFNA(LOOKUP(2,1/(H17:R17&lt;&gt;"---"),H17:R17),"---")</f>
        <v>---</v>
      </c>
      <c r="AY17" s="383" t="e">
        <f>VALUE(IF(AX17="---","",VLOOKUP(AX17,List167823[],2,FALSE)))</f>
        <v>#VALUE!</v>
      </c>
      <c r="AZ17" s="383" t="str">
        <f>_xlfn.IFNA(LOOKUP(2,1/(H17:Q17&lt;&gt;"---"),X17:AF17),"---")</f>
        <v>---</v>
      </c>
      <c r="BA17" s="383" t="e">
        <f>VALUE(IF(AZ17="---","",VLOOKUP(AZ17,List167823[],2,FALSE)))</f>
        <v>#VALUE!</v>
      </c>
      <c r="BB17" s="383" t="str">
        <f>_xlfn.IFNA(LOOKUP(2,1/(AK17:AT17&lt;&gt;""),AK17:AT17),"---")</f>
        <v>---</v>
      </c>
      <c r="BC17" s="383" t="str">
        <f>_xlfn.IFNA(LOOKUP(2,1/(H17:R17&lt;&gt;"---"),H$2:R$2),"---")</f>
        <v>---</v>
      </c>
      <c r="BI17" s="222" t="s">
        <v>123</v>
      </c>
      <c r="BJ17" s="383" t="str">
        <f>IF(H17="---","",IF(H17="","",(VLOOKUP(H17,List167823[],2,FALSE))))</f>
        <v/>
      </c>
      <c r="BK17" s="383" t="str">
        <f>IF(I17="---","",IF(I17="","",(VLOOKUP(I17,List167823[],2,FALSE))))</f>
        <v/>
      </c>
      <c r="BL17" s="383" t="str">
        <f>IF(J17="---","",IF(J17="","",(VLOOKUP(J17,List167823[],2,FALSE))))</f>
        <v/>
      </c>
      <c r="BM17" s="383" t="str">
        <f>IF(K17="---","",IF(K17="","",(VLOOKUP(K17,List167823[],2,FALSE))))</f>
        <v/>
      </c>
      <c r="BN17" s="383" t="str">
        <f>IF(L17="---","",IF(L17="","",(VLOOKUP(L17,List167823[],2,FALSE))))</f>
        <v/>
      </c>
      <c r="BO17" s="383" t="str">
        <f>IF(M17="---","",IF(M17="","",(VLOOKUP(M17,List167823[],2,FALSE))))</f>
        <v/>
      </c>
      <c r="BP17" s="383" t="str">
        <f>IF(N17="---","",IF(N17="","",(VLOOKUP(N17,List167823[],2,FALSE))))</f>
        <v/>
      </c>
      <c r="BQ17" s="383" t="str">
        <f>IF(O17="---","",IF(O17="","",(VLOOKUP(O17,List167823[],2,FALSE))))</f>
        <v/>
      </c>
      <c r="BR17" s="383" t="str">
        <f>IF(P17="---","",IF(P17="","",(VLOOKUP(P17,List167823[],2,FALSE))))</f>
        <v/>
      </c>
      <c r="BS17" s="383" t="str">
        <f>IF(Q17="---","",IF(Q17="","",(VLOOKUP(Q17,List167823[],2,FALSE))))</f>
        <v/>
      </c>
      <c r="BT17" s="383" t="str">
        <f>IF(R17="---","",IF(R17="","",(VLOOKUP(R17,List167823[],2,FALSE))))</f>
        <v/>
      </c>
      <c r="BU17" s="222" t="s">
        <v>123</v>
      </c>
      <c r="BV17" s="383" t="str">
        <f>IF(Y17="---","",IF(Y17="","",VLOOKUP(Y17,List167823[],2,FALSE)))</f>
        <v/>
      </c>
      <c r="BW17" s="383" t="str">
        <f>IF(Z17="---","",IF(Z17="","",VLOOKUP(Z17,List167823[],2,FALSE)))</f>
        <v/>
      </c>
      <c r="BX17" s="383" t="str">
        <f>IF(AA17="---","",IF(AA17="","",VLOOKUP(AA17,List167823[],2,FALSE)))</f>
        <v/>
      </c>
      <c r="BY17" s="383" t="str">
        <f>IF(AB17="---","",IF(AB17="","",VLOOKUP(AB17,List167823[],2,FALSE)))</f>
        <v/>
      </c>
      <c r="BZ17" s="383" t="str">
        <f>IF(AC17="---","",IF(AC17="","",VLOOKUP(AC17,List167823[],2,FALSE)))</f>
        <v/>
      </c>
      <c r="CA17" s="383" t="str">
        <f>IF(AD17="---","",IF(AD17="","",VLOOKUP(AD17,List167823[],2,FALSE)))</f>
        <v/>
      </c>
      <c r="CB17" s="383" t="str">
        <f>IF(AE17="---","",IF(AE17="","",VLOOKUP(AE17,List167823[],2,FALSE)))</f>
        <v/>
      </c>
      <c r="CC17" s="383" t="str">
        <f>IF(AF17="---","",IF(AF17="","",VLOOKUP(AF17,List167823[],2,FALSE)))</f>
        <v/>
      </c>
      <c r="CD17" s="383" t="str">
        <f>IF(AG17="---","",IF(AG17="","",VLOOKUP(AG17,List167823[],2,FALSE)))</f>
        <v/>
      </c>
      <c r="CE17" s="383" t="str">
        <f>IF(AH17="---","",IF(AH17="","",VLOOKUP(AH17,List167823[],2,FALSE)))</f>
        <v/>
      </c>
      <c r="CF17" s="222" t="s">
        <v>123</v>
      </c>
      <c r="CG17" s="383" t="str">
        <f>IFERROR(
    IF(H17="---", "NA",
        IF(Y17="---", "NA",
            IF(BJ17 &gt; BK17,
                IF(BV17 &gt; BJ17, 1.1, 0.1),
                IF(BV17 &gt; BJ17, 1, 0)
            )
        )
    ),
    -1
)</f>
        <v>NA</v>
      </c>
      <c r="CH17" s="383" t="str">
        <f>IFERROR(
    IF(I17="---", "NA",
        IF(Z17="---", "NA",IF(J17="---","NA",
            IF(BK17 &gt; BL17,
                IF(MIN(BV17, BK17) = BW17, 0.1,
                    IF(MIN(BV17, BK17) &lt; BW17, 1.1)
                ),
                IF(MIN(BV17, BK17) = BW17, 0,
                    IF(MIN(BV17, BK17) &lt; BW17, 1)
                )
            ))
        )
    ),
-5)</f>
        <v>NA</v>
      </c>
      <c r="CI17" s="383" t="str">
        <f>IFERROR(
    IF(J17="---", "NA",
        IF(AA17="---", "NA",IF(K17="---","NA",
            IF(BL17 &gt; BM17,
                IF(MIN(BW17, BL17) = BX17, 0.1,
                    IF(MIN(BW17, BL17) &lt; BX17, 1.1)
                ),
                IF(MIN(BW17, BL17) = BX17, 0,
                    IF(MIN(BW17, BL17) &lt; BX17, 1)
                )
            ))
        )
    ),
-5)</f>
        <v>NA</v>
      </c>
      <c r="CJ17" s="383" t="str">
        <f>IFERROR(
    IF(K17="---", "NA",
        IF(AB17="---", "NA",IF(L17="---","NA",
            IF(BM17 &gt; BN17,
                IF(MIN(BX17, BM17) = BY17, 0.1,
                    IF(MIN(BX17, BM17) &lt; BY17, 1.1)
                ),
                IF(MIN(BX17, BM17) = BY17, 0,
                    IF(MIN(BX17, BM17) &lt; BY17, 1)
                )
            ))
        )
    ),
-5)</f>
        <v>NA</v>
      </c>
      <c r="CK17" s="383" t="str">
        <f>IFERROR(
    IF(L17="---", "NA",
        IF(AC17="---", "NA",IF(M17="---","NA",
            IF(BN17 &gt; BO17,
                IF(MIN(BY17, BN17) = BZ17, 0.1,
                    IF(MIN(BY17, BN17) &lt; BZ17, 1.1)
                ),
                IF(MIN(BY17, BN17) = BZ17, 0,
                    IF(MIN(BY17, BN17) &lt; BZ17, 1)
                )
            ))
        )
    ),
-5)</f>
        <v>NA</v>
      </c>
      <c r="CL17" s="383" t="str">
        <f>IFERROR(
    IF(M17="---", "NA",
        IF(AD17="---", "NA",IF(N17="---","NA",
            IF(BO17 &gt; BP17,
                IF(MIN(BZ17, BO17) = CA17, 0.1,
                    IF(MIN(BZ17, BO17) &lt; CA17, 1.1)
                ),
                IF(MIN(BZ17, BO17) = CA17, 0,
                    IF(MIN(BZ17, BO17) &lt; CA17, 1)
                )
            ))
        )
    ),
-5)</f>
        <v>NA</v>
      </c>
      <c r="CM17" s="383" t="str">
        <f>IFERROR(
    IF(N17="---", "NA",
        IF(AE17="---", "NA",IF(O17="---","NA",
            IF(BP17 &gt; BQ17,
                IF(MIN(CA17, BP17) = CB17, 0.1,
                    IF(MIN(CA17, BP17) &lt; CB17, 1.1)
                ),
                IF(MIN(CA17, BP17) = CB17, 0,
                    IF(MIN(CA17, BP17) &lt; CB17, 1)
                )
            ))
        )
    ),
-5)</f>
        <v>NA</v>
      </c>
      <c r="CN17" s="383" t="str">
        <f>IFERROR(
    IF(O17="---", "NA",
        IF(AF17="---", "NA",IF(P17="---","NA",
            IF(BQ17 &gt; BR17,
                IF(MIN(CB17, BQ17) = CC17, 0.1,
                    IF(MIN(CB17, BQ17) &lt; CC17, 1.1)
                ),
                IF(MIN(CB17, BQ17) = CC17, 0,
                    IF(MIN(CB17, BQ17) &lt; CC17, 1)
                )
            ))
        )
    ),
-5)</f>
        <v>NA</v>
      </c>
      <c r="CO17" s="383" t="str">
        <f>IFERROR(
    IF(P17="---", "NA",
        IF(AG17="---", "NA",IF(Q17="---","NA",
            IF(BR17 &gt; BS17,
                IF(MIN(CC17, BR17) = CD17, 0.1,
                    IF(MIN(CC17, BR17) &lt; CD17, 1.1)
                ),
                IF(MIN(CC17, BR17) = CD17, 0,
                    IF(MIN(CC17, BR17) &lt; CD17, 1)
                )
            ))
        )
    ),
-5)</f>
        <v>NA</v>
      </c>
      <c r="CP17" s="383" t="str">
        <f>IFERROR(
    IF(Q17="---", "NA",
        IF(AH17="---", "NA",IF(R17="---","NA",
            IF(BS17 &gt; BT17,
                IF(MIN(CD17, BS17) = CE17, 0.1,
                    IF(MIN(CD17, BS17) &lt; CE17, 1.1)
                ),
                IF(MIN(CD17, BS17) = CE17, 0,
                    IF(MIN(CD17, BS17) &lt; CE17, 1)
                )
            ))
        )
    ),
-5)</f>
        <v>NA</v>
      </c>
      <c r="CQ17" s="222" t="s">
        <v>123</v>
      </c>
      <c r="CR17" s="383" t="str">
        <f>IF(AND(OR(CG17=1, CG17=1.1),BK17&gt;=BV17),"Achieved",IF(AND(OR(CG17=1, CG17=1.1),BK17&lt;BV17),"Not Achieved","NA"))</f>
        <v>NA</v>
      </c>
      <c r="CS17" s="383" t="str">
        <f>IF(AND(OR(CH17=1, CH17=1.1),BL17&gt;=BW17),"Achieved",IF(AND(OR(CH17=1, CH17=1.1),BL17&lt;BW17),"Not Achieved","NA"))</f>
        <v>NA</v>
      </c>
      <c r="CT17" s="383" t="str">
        <f>IF(AND(OR(CI17=1, CI17=1.1),BM17&gt;=BX17),"Achieved",IF(AND(OR(CI17=1, CI17=1.1),BM17&lt;BX17),"Not Achieved","NA"))</f>
        <v>NA</v>
      </c>
      <c r="CU17" s="383" t="str">
        <f>IF(AND(OR(CJ17=1, CJ17=1.1),BN17&gt;=BY17),"Achieved",IF(AND(OR(CJ17=1, CJ17=1.1),BN17&lt;BY17),"Not Achieved","NA"))</f>
        <v>NA</v>
      </c>
      <c r="CV17" s="383" t="str">
        <f>IF(AND(OR(CK17=1, CK17=1.1),BO17&gt;=BZ17),"Achieved",IF(AND(OR(CK17=1, CK17=1.1),BO17&lt;BZ17),"Not Achieved","NA"))</f>
        <v>NA</v>
      </c>
      <c r="CW17" s="383" t="str">
        <f>IF(AND(OR(CL17=1, CL17=1.1),BP17&gt;=CA17),"Achieved",IF(AND(OR(CL17=1, CL17=1.1),BP17&lt;CA17),"Not Achieved","NA"))</f>
        <v>NA</v>
      </c>
      <c r="CX17" s="383" t="str">
        <f>IF(AND(OR(CM17=1, CM17=1.1),BQ17&gt;=CB17),"Achieved",IF(AND(OR(CM17=1, CM17=1.1),BQ17&lt;CB17),"Not Achieved","NA"))</f>
        <v>NA</v>
      </c>
      <c r="CY17" s="383" t="str">
        <f>IF(AND(OR(CN17=1, CN17=1.1),BR17&gt;=CC17),"Achieved",IF(AND(OR(CN17=1, CN17=1.1),BR17&lt;CC17),"Not Achieved","NA"))</f>
        <v>NA</v>
      </c>
      <c r="CZ17" s="383" t="str">
        <f>IF(AND(OR(CO17=1, CO17=1.1),BS17&gt;=CD17),"Achieved",IF(AND(OR(CO17=1, CO17=1.1),BS17&lt;CD17),"Not Achieved","NA"))</f>
        <v>NA</v>
      </c>
      <c r="DA17" s="383" t="str">
        <f>IF(AND(OR(CP17=1, CP17=1.1),BT17&gt;=CE17),"Achieved",IF(AND(OR(CP17=1, CP17=1.1),BT17&lt;CE17),"Not Achieved","NA"))</f>
        <v>NA</v>
      </c>
      <c r="DI17" s="403"/>
      <c r="DJ17" s="403"/>
      <c r="DK17" s="403"/>
      <c r="DL17" s="403"/>
      <c r="DM17" s="403"/>
      <c r="DN17" s="403"/>
      <c r="DO17" s="403"/>
      <c r="DP17" s="403"/>
      <c r="DQ17" s="403"/>
      <c r="DR17" s="403"/>
      <c r="DS17" s="403"/>
      <c r="DT17" s="403"/>
      <c r="DU17" s="403"/>
      <c r="DV17" s="403"/>
      <c r="DW17" s="403"/>
    </row>
    <row r="18" spans="2:127" ht="13.75" customHeight="1" thickBot="1" x14ac:dyDescent="0.4">
      <c r="B18" s="373"/>
      <c r="C18" s="366" t="s">
        <v>124</v>
      </c>
      <c r="D18" s="367"/>
      <c r="E18" s="432" t="s">
        <v>125</v>
      </c>
      <c r="F18" s="425"/>
      <c r="G18" s="426"/>
      <c r="H18" s="192" t="s">
        <v>94</v>
      </c>
      <c r="I18" s="192" t="s">
        <v>94</v>
      </c>
      <c r="J18" s="192" t="s">
        <v>94</v>
      </c>
      <c r="K18" s="192" t="s">
        <v>94</v>
      </c>
      <c r="L18" s="192" t="s">
        <v>94</v>
      </c>
      <c r="M18" s="192" t="s">
        <v>94</v>
      </c>
      <c r="N18" s="192" t="s">
        <v>94</v>
      </c>
      <c r="O18" s="192" t="s">
        <v>94</v>
      </c>
      <c r="P18" s="192" t="s">
        <v>94</v>
      </c>
      <c r="Q18" s="192" t="s">
        <v>94</v>
      </c>
      <c r="R18" s="379" t="s">
        <v>94</v>
      </c>
      <c r="Y18" s="192" t="s">
        <v>94</v>
      </c>
      <c r="Z18" s="192" t="s">
        <v>94</v>
      </c>
      <c r="AA18" s="192" t="s">
        <v>94</v>
      </c>
      <c r="AB18" s="192" t="s">
        <v>94</v>
      </c>
      <c r="AC18" s="192" t="s">
        <v>94</v>
      </c>
      <c r="AD18" s="192" t="s">
        <v>94</v>
      </c>
      <c r="AE18" s="192" t="s">
        <v>94</v>
      </c>
      <c r="AF18" s="192" t="s">
        <v>94</v>
      </c>
      <c r="AG18" s="192" t="s">
        <v>94</v>
      </c>
      <c r="AH18" s="379" t="s">
        <v>94</v>
      </c>
      <c r="AK18" s="427" t="str">
        <f>IFERROR(IF(I18="---","",IF(Y18="---","No Target Set",IF(BV18=BK18,"On Target",IF(BV18&gt;BK18,"Behind",IF(BV18&lt;BK18,"On Target"))))),"")</f>
        <v/>
      </c>
      <c r="AL18" s="427" t="str">
        <f>IFERROR(IF(J18="---","",IF(Z18="---","No Target Set",IF(BW18=BL18,"On Target",IF(BW18&gt;BL18,"Behind",IF(BW18&lt;BL18,"On Target"))))),"")</f>
        <v/>
      </c>
      <c r="AM18" s="427" t="str">
        <f>IFERROR(IF(K18="---","",IF(AA18="---","No Target Set",IF(BX18=BM18,"On Target",IF(BX18&gt;BM18,"Behind",IF(BX18&lt;BM18,"On Target"))))),"")</f>
        <v/>
      </c>
      <c r="AN18" s="427" t="str">
        <f>IFERROR(IF(L18="---","",IF(AB18="---","No Target Set",IF(BY18=BN18,"On Target",IF(BY18&gt;BN18,"Behind",IF(BY18&lt;BN18,"On Target"))))),"")</f>
        <v/>
      </c>
      <c r="AO18" s="427" t="str">
        <f>IFERROR(IF(M18="---","",IF(AC18="---","No Target Set",IF(BZ18=BO18,"On Target",IF(BZ18&gt;BO18,"Behind",IF(BZ18&lt;BO18,"On Target"))))),"")</f>
        <v/>
      </c>
      <c r="AP18" s="427" t="str">
        <f>IFERROR(IF(N18="---","",IF(AD18="---","No Target Set",IF(CA18=BP18,"On Target",IF(CA18&gt;BP18,"Behind",IF(CA18&lt;BP18,"On Target"))))),"")</f>
        <v/>
      </c>
      <c r="AQ18" s="427" t="str">
        <f>IFERROR(IF(O18="---","",IF(AE18="---","No Target Set",IF(CB18=BQ18,"On Target",IF(CB18&gt;BQ18,"Behind",IF(CB18&lt;BQ18,"On Target"))))),"")</f>
        <v/>
      </c>
      <c r="AR18" s="427" t="str">
        <f>IFERROR(IF(P18="---","",IF(AF18="---","No Target Set",IF(CC18=BR18,"On Target",IF(CC18&gt;BR18,"Behind",IF(CC18&lt;BR18,"On Target"))))),"")</f>
        <v/>
      </c>
      <c r="AS18" s="427" t="str">
        <f>IFERROR(IF(Q18="---","",IF(AG18="---","No Target Set",IF(CD18=BS18,"On Target",IF(CD18&gt;BS18,"Behind",IF(CD18&lt;BS18,"On Target"))))),"")</f>
        <v/>
      </c>
      <c r="AT18" s="427" t="str">
        <f>IFERROR(IF(R18="---","",IF(AH18="---","No Target Set",IF(CE18=BT18,"On Target",IF(CE18&gt;BT18,"Behind",IF(CE18&lt;BT18,"On Target"))))),"")</f>
        <v/>
      </c>
      <c r="AV18" s="428"/>
      <c r="AW18" s="222" t="s">
        <v>126</v>
      </c>
      <c r="AX18" s="383" t="str">
        <f>_xlfn.IFNA(LOOKUP(2,1/(H18:R18&lt;&gt;"---"),H18:R18),"---")</f>
        <v>---</v>
      </c>
      <c r="AY18" s="383" t="e">
        <f>VALUE(IF(AX18="---","",VLOOKUP(AX18,List167823[],2,FALSE)))</f>
        <v>#VALUE!</v>
      </c>
      <c r="AZ18" s="383" t="str">
        <f>_xlfn.IFNA(LOOKUP(2,1/(H18:Q18&lt;&gt;"---"),X18:AF18),"---")</f>
        <v>---</v>
      </c>
      <c r="BA18" s="383" t="e">
        <f>VALUE(IF(AZ18="---","",VLOOKUP(AZ18,List167823[],2,FALSE)))</f>
        <v>#VALUE!</v>
      </c>
      <c r="BB18" s="383" t="str">
        <f>_xlfn.IFNA(LOOKUP(2,1/(AK18:AT18&lt;&gt;""),AK18:AT18),"---")</f>
        <v>---</v>
      </c>
      <c r="BC18" s="383" t="str">
        <f>_xlfn.IFNA(LOOKUP(2,1/(H18:R18&lt;&gt;"---"),H$2:R$2),"---")</f>
        <v>---</v>
      </c>
      <c r="BI18" s="222" t="s">
        <v>126</v>
      </c>
      <c r="BJ18" s="383" t="str">
        <f>IF(H18="---","",IF(H18="","",(VLOOKUP(H18,List167823[],2,FALSE))))</f>
        <v/>
      </c>
      <c r="BK18" s="383" t="str">
        <f>IF(I18="---","",IF(I18="","",(VLOOKUP(I18,List167823[],2,FALSE))))</f>
        <v/>
      </c>
      <c r="BL18" s="383" t="str">
        <f>IF(J18="---","",IF(J18="","",(VLOOKUP(J18,List167823[],2,FALSE))))</f>
        <v/>
      </c>
      <c r="BM18" s="383" t="str">
        <f>IF(K18="---","",IF(K18="","",(VLOOKUP(K18,List167823[],2,FALSE))))</f>
        <v/>
      </c>
      <c r="BN18" s="383" t="str">
        <f>IF(L18="---","",IF(L18="","",(VLOOKUP(L18,List167823[],2,FALSE))))</f>
        <v/>
      </c>
      <c r="BO18" s="383" t="str">
        <f>IF(M18="---","",IF(M18="","",(VLOOKUP(M18,List167823[],2,FALSE))))</f>
        <v/>
      </c>
      <c r="BP18" s="383" t="str">
        <f>IF(N18="---","",IF(N18="","",(VLOOKUP(N18,List167823[],2,FALSE))))</f>
        <v/>
      </c>
      <c r="BQ18" s="383" t="str">
        <f>IF(O18="---","",IF(O18="","",(VLOOKUP(O18,List167823[],2,FALSE))))</f>
        <v/>
      </c>
      <c r="BR18" s="383" t="str">
        <f>IF(P18="---","",IF(P18="","",(VLOOKUP(P18,List167823[],2,FALSE))))</f>
        <v/>
      </c>
      <c r="BS18" s="383" t="str">
        <f>IF(Q18="---","",IF(Q18="","",(VLOOKUP(Q18,List167823[],2,FALSE))))</f>
        <v/>
      </c>
      <c r="BT18" s="383" t="str">
        <f>IF(R18="---","",IF(R18="","",(VLOOKUP(R18,List167823[],2,FALSE))))</f>
        <v/>
      </c>
      <c r="BU18" s="222" t="s">
        <v>126</v>
      </c>
      <c r="BV18" s="383" t="str">
        <f>IF(Y18="---","",IF(Y18="","",VLOOKUP(Y18,List167823[],2,FALSE)))</f>
        <v/>
      </c>
      <c r="BW18" s="383" t="str">
        <f>IF(Z18="---","",IF(Z18="","",VLOOKUP(Z18,List167823[],2,FALSE)))</f>
        <v/>
      </c>
      <c r="BX18" s="383" t="str">
        <f>IF(AA18="---","",IF(AA18="","",VLOOKUP(AA18,List167823[],2,FALSE)))</f>
        <v/>
      </c>
      <c r="BY18" s="383" t="str">
        <f>IF(AB18="---","",IF(AB18="","",VLOOKUP(AB18,List167823[],2,FALSE)))</f>
        <v/>
      </c>
      <c r="BZ18" s="383" t="str">
        <f>IF(AC18="---","",IF(AC18="","",VLOOKUP(AC18,List167823[],2,FALSE)))</f>
        <v/>
      </c>
      <c r="CA18" s="383" t="str">
        <f>IF(AD18="---","",IF(AD18="","",VLOOKUP(AD18,List167823[],2,FALSE)))</f>
        <v/>
      </c>
      <c r="CB18" s="383" t="str">
        <f>IF(AE18="---","",IF(AE18="","",VLOOKUP(AE18,List167823[],2,FALSE)))</f>
        <v/>
      </c>
      <c r="CC18" s="383" t="str">
        <f>IF(AF18="---","",IF(AF18="","",VLOOKUP(AF18,List167823[],2,FALSE)))</f>
        <v/>
      </c>
      <c r="CD18" s="383" t="str">
        <f>IF(AG18="---","",IF(AG18="","",VLOOKUP(AG18,List167823[],2,FALSE)))</f>
        <v/>
      </c>
      <c r="CE18" s="383" t="str">
        <f>IF(AH18="---","",IF(AH18="","",VLOOKUP(AH18,List167823[],2,FALSE)))</f>
        <v/>
      </c>
      <c r="CF18" s="222" t="s">
        <v>126</v>
      </c>
      <c r="CG18" s="383" t="str">
        <f>IFERROR(
    IF(H18="---", "NA",
        IF(Y18="---", "NA",
            IF(BJ18 &gt; BK18,
                IF(BV18 &gt; BJ18, 1.1, 0.1),
                IF(BV18 &gt; BJ18, 1, 0)
            )
        )
    ),
    -1
)</f>
        <v>NA</v>
      </c>
      <c r="CH18" s="383" t="str">
        <f>IFERROR(
    IF(I18="---", "NA",
        IF(Z18="---", "NA",IF(J18="---","NA",
            IF(BK18 &gt; BL18,
                IF(MIN(BV18, BK18) = BW18, 0.1,
                    IF(MIN(BV18, BK18) &lt; BW18, 1.1)
                ),
                IF(MIN(BV18, BK18) = BW18, 0,
                    IF(MIN(BV18, BK18) &lt; BW18, 1)
                )
            ))
        )
    ),
-5)</f>
        <v>NA</v>
      </c>
      <c r="CI18" s="383" t="str">
        <f>IFERROR(
    IF(J18="---", "NA",
        IF(AA18="---", "NA",IF(K18="---","NA",
            IF(BL18 &gt; BM18,
                IF(MIN(BW18, BL18) = BX18, 0.1,
                    IF(MIN(BW18, BL18) &lt; BX18, 1.1)
                ),
                IF(MIN(BW18, BL18) = BX18, 0,
                    IF(MIN(BW18, BL18) &lt; BX18, 1)
                )
            ))
        )
    ),
-5)</f>
        <v>NA</v>
      </c>
      <c r="CJ18" s="383" t="str">
        <f>IFERROR(
    IF(K18="---", "NA",
        IF(AB18="---", "NA",IF(L18="---","NA",
            IF(BM18 &gt; BN18,
                IF(MIN(BX18, BM18) = BY18, 0.1,
                    IF(MIN(BX18, BM18) &lt; BY18, 1.1)
                ),
                IF(MIN(BX18, BM18) = BY18, 0,
                    IF(MIN(BX18, BM18) &lt; BY18, 1)
                )
            ))
        )
    ),
-5)</f>
        <v>NA</v>
      </c>
      <c r="CK18" s="383" t="str">
        <f>IFERROR(
    IF(L18="---", "NA",
        IF(AC18="---", "NA",IF(M18="---","NA",
            IF(BN18 &gt; BO18,
                IF(MIN(BY18, BN18) = BZ18, 0.1,
                    IF(MIN(BY18, BN18) &lt; BZ18, 1.1)
                ),
                IF(MIN(BY18, BN18) = BZ18, 0,
                    IF(MIN(BY18, BN18) &lt; BZ18, 1)
                )
            ))
        )
    ),
-5)</f>
        <v>NA</v>
      </c>
      <c r="CL18" s="383" t="str">
        <f>IFERROR(
    IF(M18="---", "NA",
        IF(AD18="---", "NA",IF(N18="---","NA",
            IF(BO18 &gt; BP18,
                IF(MIN(BZ18, BO18) = CA18, 0.1,
                    IF(MIN(BZ18, BO18) &lt; CA18, 1.1)
                ),
                IF(MIN(BZ18, BO18) = CA18, 0,
                    IF(MIN(BZ18, BO18) &lt; CA18, 1)
                )
            ))
        )
    ),
-5)</f>
        <v>NA</v>
      </c>
      <c r="CM18" s="383" t="str">
        <f>IFERROR(
    IF(N18="---", "NA",
        IF(AE18="---", "NA",IF(O18="---","NA",
            IF(BP18 &gt; BQ18,
                IF(MIN(CA18, BP18) = CB18, 0.1,
                    IF(MIN(CA18, BP18) &lt; CB18, 1.1)
                ),
                IF(MIN(CA18, BP18) = CB18, 0,
                    IF(MIN(CA18, BP18) &lt; CB18, 1)
                )
            ))
        )
    ),
-5)</f>
        <v>NA</v>
      </c>
      <c r="CN18" s="383" t="str">
        <f>IFERROR(
    IF(O18="---", "NA",
        IF(AF18="---", "NA",IF(P18="---","NA",
            IF(BQ18 &gt; BR18,
                IF(MIN(CB18, BQ18) = CC18, 0.1,
                    IF(MIN(CB18, BQ18) &lt; CC18, 1.1)
                ),
                IF(MIN(CB18, BQ18) = CC18, 0,
                    IF(MIN(CB18, BQ18) &lt; CC18, 1)
                )
            ))
        )
    ),
-5)</f>
        <v>NA</v>
      </c>
      <c r="CO18" s="383" t="str">
        <f>IFERROR(
    IF(P18="---", "NA",
        IF(AG18="---", "NA",IF(Q18="---","NA",
            IF(BR18 &gt; BS18,
                IF(MIN(CC18, BR18) = CD18, 0.1,
                    IF(MIN(CC18, BR18) &lt; CD18, 1.1)
                ),
                IF(MIN(CC18, BR18) = CD18, 0,
                    IF(MIN(CC18, BR18) &lt; CD18, 1)
                )
            ))
        )
    ),
-5)</f>
        <v>NA</v>
      </c>
      <c r="CP18" s="383" t="str">
        <f>IFERROR(
    IF(Q18="---", "NA",
        IF(AH18="---", "NA",IF(R18="---","NA",
            IF(BS18 &gt; BT18,
                IF(MIN(CD18, BS18) = CE18, 0.1,
                    IF(MIN(CD18, BS18) &lt; CE18, 1.1)
                ),
                IF(MIN(CD18, BS18) = CE18, 0,
                    IF(MIN(CD18, BS18) &lt; CE18, 1)
                )
            ))
        )
    ),
-5)</f>
        <v>NA</v>
      </c>
      <c r="CQ18" s="222" t="s">
        <v>126</v>
      </c>
      <c r="CR18" s="383" t="str">
        <f>IF(AND(OR(CG18=1, CG18=1.1),BK18&gt;=BV18),"Achieved",IF(AND(OR(CG18=1, CG18=1.1),BK18&lt;BV18),"Not Achieved","NA"))</f>
        <v>NA</v>
      </c>
      <c r="CS18" s="383" t="str">
        <f>IF(AND(OR(CH18=1, CH18=1.1),BL18&gt;=BW18),"Achieved",IF(AND(OR(CH18=1, CH18=1.1),BL18&lt;BW18),"Not Achieved","NA"))</f>
        <v>NA</v>
      </c>
      <c r="CT18" s="383" t="str">
        <f>IF(AND(OR(CI18=1, CI18=1.1),BM18&gt;=BX18),"Achieved",IF(AND(OR(CI18=1, CI18=1.1),BM18&lt;BX18),"Not Achieved","NA"))</f>
        <v>NA</v>
      </c>
      <c r="CU18" s="383" t="str">
        <f>IF(AND(OR(CJ18=1, CJ18=1.1),BN18&gt;=BY18),"Achieved",IF(AND(OR(CJ18=1, CJ18=1.1),BN18&lt;BY18),"Not Achieved","NA"))</f>
        <v>NA</v>
      </c>
      <c r="CV18" s="383" t="str">
        <f>IF(AND(OR(CK18=1, CK18=1.1),BO18&gt;=BZ18),"Achieved",IF(AND(OR(CK18=1, CK18=1.1),BO18&lt;BZ18),"Not Achieved","NA"))</f>
        <v>NA</v>
      </c>
      <c r="CW18" s="383" t="str">
        <f>IF(AND(OR(CL18=1, CL18=1.1),BP18&gt;=CA18),"Achieved",IF(AND(OR(CL18=1, CL18=1.1),BP18&lt;CA18),"Not Achieved","NA"))</f>
        <v>NA</v>
      </c>
      <c r="CX18" s="383" t="str">
        <f>IF(AND(OR(CM18=1, CM18=1.1),BQ18&gt;=CB18),"Achieved",IF(AND(OR(CM18=1, CM18=1.1),BQ18&lt;CB18),"Not Achieved","NA"))</f>
        <v>NA</v>
      </c>
      <c r="CY18" s="383" t="str">
        <f>IF(AND(OR(CN18=1, CN18=1.1),BR18&gt;=CC18),"Achieved",IF(AND(OR(CN18=1, CN18=1.1),BR18&lt;CC18),"Not Achieved","NA"))</f>
        <v>NA</v>
      </c>
      <c r="CZ18" s="383" t="str">
        <f>IF(AND(OR(CO18=1, CO18=1.1),BS18&gt;=CD18),"Achieved",IF(AND(OR(CO18=1, CO18=1.1),BS18&lt;CD18),"Not Achieved","NA"))</f>
        <v>NA</v>
      </c>
      <c r="DA18" s="383" t="str">
        <f>IF(AND(OR(CP18=1, CP18=1.1),BT18&gt;=CE18),"Achieved",IF(AND(OR(CP18=1, CP18=1.1),BT18&lt;CE18),"Not Achieved","NA"))</f>
        <v>NA</v>
      </c>
      <c r="DI18" s="403"/>
      <c r="DJ18" s="403"/>
      <c r="DK18" s="403"/>
      <c r="DL18" s="403"/>
      <c r="DM18" s="403"/>
      <c r="DN18" s="403"/>
      <c r="DO18" s="403"/>
      <c r="DP18" s="403"/>
      <c r="DQ18" s="403"/>
      <c r="DR18" s="403"/>
      <c r="DS18" s="403"/>
      <c r="DT18" s="403"/>
      <c r="DU18" s="403"/>
      <c r="DV18" s="403"/>
      <c r="DW18" s="403"/>
    </row>
    <row r="19" spans="2:127" ht="13.75" customHeight="1" thickBot="1" x14ac:dyDescent="0.4">
      <c r="B19" s="373"/>
      <c r="C19" s="368"/>
      <c r="D19" s="369"/>
      <c r="E19" s="432" t="s">
        <v>127</v>
      </c>
      <c r="F19" s="425"/>
      <c r="G19" s="426"/>
      <c r="H19" s="192" t="s">
        <v>94</v>
      </c>
      <c r="I19" s="192" t="s">
        <v>94</v>
      </c>
      <c r="J19" s="192" t="s">
        <v>94</v>
      </c>
      <c r="K19" s="192" t="s">
        <v>94</v>
      </c>
      <c r="L19" s="192" t="s">
        <v>94</v>
      </c>
      <c r="M19" s="192" t="s">
        <v>94</v>
      </c>
      <c r="N19" s="192" t="s">
        <v>94</v>
      </c>
      <c r="O19" s="192" t="s">
        <v>94</v>
      </c>
      <c r="P19" s="192" t="s">
        <v>94</v>
      </c>
      <c r="Q19" s="192" t="s">
        <v>94</v>
      </c>
      <c r="R19" s="379" t="s">
        <v>94</v>
      </c>
      <c r="Y19" s="192" t="s">
        <v>94</v>
      </c>
      <c r="Z19" s="192" t="s">
        <v>94</v>
      </c>
      <c r="AA19" s="192" t="s">
        <v>94</v>
      </c>
      <c r="AB19" s="192" t="s">
        <v>94</v>
      </c>
      <c r="AC19" s="192" t="s">
        <v>94</v>
      </c>
      <c r="AD19" s="192" t="s">
        <v>94</v>
      </c>
      <c r="AE19" s="192" t="s">
        <v>94</v>
      </c>
      <c r="AF19" s="192" t="s">
        <v>94</v>
      </c>
      <c r="AG19" s="192" t="s">
        <v>94</v>
      </c>
      <c r="AH19" s="379" t="s">
        <v>94</v>
      </c>
      <c r="AK19" s="427" t="str">
        <f>IFERROR(IF(I19="---","",IF(Y19="---","No Target Set",IF(BV19=BK19,"On Target",IF(BV19&gt;BK19,"Behind",IF(BV19&lt;BK19,"On Target"))))),"")</f>
        <v/>
      </c>
      <c r="AL19" s="427" t="str">
        <f>IFERROR(IF(J19="---","",IF(Z19="---","No Target Set",IF(BW19=BL19,"On Target",IF(BW19&gt;BL19,"Behind",IF(BW19&lt;BL19,"On Target"))))),"")</f>
        <v/>
      </c>
      <c r="AM19" s="427" t="str">
        <f>IFERROR(IF(K19="---","",IF(AA19="---","No Target Set",IF(BX19=BM19,"On Target",IF(BX19&gt;BM19,"Behind",IF(BX19&lt;BM19,"On Target"))))),"")</f>
        <v/>
      </c>
      <c r="AN19" s="427" t="str">
        <f>IFERROR(IF(L19="---","",IF(AB19="---","No Target Set",IF(BY19=BN19,"On Target",IF(BY19&gt;BN19,"Behind",IF(BY19&lt;BN19,"On Target"))))),"")</f>
        <v/>
      </c>
      <c r="AO19" s="427" t="str">
        <f>IFERROR(IF(M19="---","",IF(AC19="---","No Target Set",IF(BZ19=BO19,"On Target",IF(BZ19&gt;BO19,"Behind",IF(BZ19&lt;BO19,"On Target"))))),"")</f>
        <v/>
      </c>
      <c r="AP19" s="427" t="str">
        <f>IFERROR(IF(N19="---","",IF(AD19="---","No Target Set",IF(CA19=BP19,"On Target",IF(CA19&gt;BP19,"Behind",IF(CA19&lt;BP19,"On Target"))))),"")</f>
        <v/>
      </c>
      <c r="AQ19" s="427" t="str">
        <f>IFERROR(IF(O19="---","",IF(AE19="---","No Target Set",IF(CB19=BQ19,"On Target",IF(CB19&gt;BQ19,"Behind",IF(CB19&lt;BQ19,"On Target"))))),"")</f>
        <v/>
      </c>
      <c r="AR19" s="427" t="str">
        <f>IFERROR(IF(P19="---","",IF(AF19="---","No Target Set",IF(CC19=BR19,"On Target",IF(CC19&gt;BR19,"Behind",IF(CC19&lt;BR19,"On Target"))))),"")</f>
        <v/>
      </c>
      <c r="AS19" s="427" t="str">
        <f>IFERROR(IF(Q19="---","",IF(AG19="---","No Target Set",IF(CD19=BS19,"On Target",IF(CD19&gt;BS19,"Behind",IF(CD19&lt;BS19,"On Target"))))),"")</f>
        <v/>
      </c>
      <c r="AT19" s="427" t="str">
        <f>IFERROR(IF(R19="---","",IF(AH19="---","No Target Set",IF(CE19=BT19,"On Target",IF(CE19&gt;BT19,"Behind",IF(CE19&lt;BT19,"On Target"))))),"")</f>
        <v/>
      </c>
      <c r="AV19" s="428"/>
      <c r="AW19" s="222" t="s">
        <v>128</v>
      </c>
      <c r="AX19" s="383" t="str">
        <f>_xlfn.IFNA(LOOKUP(2,1/(H19:R19&lt;&gt;"---"),H19:R19),"---")</f>
        <v>---</v>
      </c>
      <c r="AY19" s="383" t="e">
        <f>VALUE(IF(AX19="---","",VLOOKUP(AX19,List167823[],2,FALSE)))</f>
        <v>#VALUE!</v>
      </c>
      <c r="AZ19" s="383" t="str">
        <f>_xlfn.IFNA(LOOKUP(2,1/(H19:Q19&lt;&gt;"---"),X19:AF19),"---")</f>
        <v>---</v>
      </c>
      <c r="BA19" s="383" t="e">
        <f>VALUE(IF(AZ19="---","",VLOOKUP(AZ19,List167823[],2,FALSE)))</f>
        <v>#VALUE!</v>
      </c>
      <c r="BB19" s="383" t="str">
        <f>_xlfn.IFNA(LOOKUP(2,1/(AK19:AT19&lt;&gt;""),AK19:AT19),"---")</f>
        <v>---</v>
      </c>
      <c r="BC19" s="383" t="str">
        <f>_xlfn.IFNA(LOOKUP(2,1/(H19:R19&lt;&gt;"---"),H$2:R$2),"---")</f>
        <v>---</v>
      </c>
      <c r="BI19" s="222" t="s">
        <v>128</v>
      </c>
      <c r="BJ19" s="383" t="str">
        <f>IF(H19="---","",IF(H19="","",(VLOOKUP(H19,List167823[],2,FALSE))))</f>
        <v/>
      </c>
      <c r="BK19" s="383" t="str">
        <f>IF(I19="---","",IF(I19="","",(VLOOKUP(I19,List167823[],2,FALSE))))</f>
        <v/>
      </c>
      <c r="BL19" s="383" t="str">
        <f>IF(J19="---","",IF(J19="","",(VLOOKUP(J19,List167823[],2,FALSE))))</f>
        <v/>
      </c>
      <c r="BM19" s="383" t="str">
        <f>IF(K19="---","",IF(K19="","",(VLOOKUP(K19,List167823[],2,FALSE))))</f>
        <v/>
      </c>
      <c r="BN19" s="383" t="str">
        <f>IF(L19="---","",IF(L19="","",(VLOOKUP(L19,List167823[],2,FALSE))))</f>
        <v/>
      </c>
      <c r="BO19" s="383" t="str">
        <f>IF(M19="---","",IF(M19="","",(VLOOKUP(M19,List167823[],2,FALSE))))</f>
        <v/>
      </c>
      <c r="BP19" s="383" t="str">
        <f>IF(N19="---","",IF(N19="","",(VLOOKUP(N19,List167823[],2,FALSE))))</f>
        <v/>
      </c>
      <c r="BQ19" s="383" t="str">
        <f>IF(O19="---","",IF(O19="","",(VLOOKUP(O19,List167823[],2,FALSE))))</f>
        <v/>
      </c>
      <c r="BR19" s="383" t="str">
        <f>IF(P19="---","",IF(P19="","",(VLOOKUP(P19,List167823[],2,FALSE))))</f>
        <v/>
      </c>
      <c r="BS19" s="383" t="str">
        <f>IF(Q19="---","",IF(Q19="","",(VLOOKUP(Q19,List167823[],2,FALSE))))</f>
        <v/>
      </c>
      <c r="BT19" s="383" t="str">
        <f>IF(R19="---","",IF(R19="","",(VLOOKUP(R19,List167823[],2,FALSE))))</f>
        <v/>
      </c>
      <c r="BU19" s="222" t="s">
        <v>128</v>
      </c>
      <c r="BV19" s="383" t="str">
        <f>IF(Y19="---","",IF(Y19="","",VLOOKUP(Y19,List167823[],2,FALSE)))</f>
        <v/>
      </c>
      <c r="BW19" s="383" t="str">
        <f>IF(Z19="---","",IF(Z19="","",VLOOKUP(Z19,List167823[],2,FALSE)))</f>
        <v/>
      </c>
      <c r="BX19" s="383" t="str">
        <f>IF(AA19="---","",IF(AA19="","",VLOOKUP(AA19,List167823[],2,FALSE)))</f>
        <v/>
      </c>
      <c r="BY19" s="383" t="str">
        <f>IF(AB19="---","",IF(AB19="","",VLOOKUP(AB19,List167823[],2,FALSE)))</f>
        <v/>
      </c>
      <c r="BZ19" s="383" t="str">
        <f>IF(AC19="---","",IF(AC19="","",VLOOKUP(AC19,List167823[],2,FALSE)))</f>
        <v/>
      </c>
      <c r="CA19" s="383" t="str">
        <f>IF(AD19="---","",IF(AD19="","",VLOOKUP(AD19,List167823[],2,FALSE)))</f>
        <v/>
      </c>
      <c r="CB19" s="383" t="str">
        <f>IF(AE19="---","",IF(AE19="","",VLOOKUP(AE19,List167823[],2,FALSE)))</f>
        <v/>
      </c>
      <c r="CC19" s="383" t="str">
        <f>IF(AF19="---","",IF(AF19="","",VLOOKUP(AF19,List167823[],2,FALSE)))</f>
        <v/>
      </c>
      <c r="CD19" s="383" t="str">
        <f>IF(AG19="---","",IF(AG19="","",VLOOKUP(AG19,List167823[],2,FALSE)))</f>
        <v/>
      </c>
      <c r="CE19" s="383" t="str">
        <f>IF(AH19="---","",IF(AH19="","",VLOOKUP(AH19,List167823[],2,FALSE)))</f>
        <v/>
      </c>
      <c r="CF19" s="222" t="s">
        <v>128</v>
      </c>
      <c r="CG19" s="383" t="str">
        <f>IFERROR(
    IF(H19="---", "NA",
        IF(Y19="---", "NA",
            IF(BJ19 &gt; BK19,
                IF(BV19 &gt; BJ19, 1.1, 0.1),
                IF(BV19 &gt; BJ19, 1, 0)
            )
        )
    ),
    -1
)</f>
        <v>NA</v>
      </c>
      <c r="CH19" s="383" t="str">
        <f>IFERROR(
    IF(I19="---", "NA",
        IF(Z19="---", "NA",IF(J19="---","NA",
            IF(BK19 &gt; BL19,
                IF(MIN(BV19, BK19) = BW19, 0.1,
                    IF(MIN(BV19, BK19) &lt; BW19, 1.1)
                ),
                IF(MIN(BV19, BK19) = BW19, 0,
                    IF(MIN(BV19, BK19) &lt; BW19, 1)
                )
            ))
        )
    ),
-5)</f>
        <v>NA</v>
      </c>
      <c r="CI19" s="383" t="str">
        <f>IFERROR(
    IF(J19="---", "NA",
        IF(AA19="---", "NA",IF(K19="---","NA",
            IF(BL19 &gt; BM19,
                IF(MIN(BW19, BL19) = BX19, 0.1,
                    IF(MIN(BW19, BL19) &lt; BX19, 1.1)
                ),
                IF(MIN(BW19, BL19) = BX19, 0,
                    IF(MIN(BW19, BL19) &lt; BX19, 1)
                )
            ))
        )
    ),
-5)</f>
        <v>NA</v>
      </c>
      <c r="CJ19" s="383" t="str">
        <f>IFERROR(
    IF(K19="---", "NA",
        IF(AB19="---", "NA",IF(L19="---","NA",
            IF(BM19 &gt; BN19,
                IF(MIN(BX19, BM19) = BY19, 0.1,
                    IF(MIN(BX19, BM19) &lt; BY19, 1.1)
                ),
                IF(MIN(BX19, BM19) = BY19, 0,
                    IF(MIN(BX19, BM19) &lt; BY19, 1)
                )
            ))
        )
    ),
-5)</f>
        <v>NA</v>
      </c>
      <c r="CK19" s="383" t="str">
        <f>IFERROR(
    IF(L19="---", "NA",
        IF(AC19="---", "NA",IF(M19="---","NA",
            IF(BN19 &gt; BO19,
                IF(MIN(BY19, BN19) = BZ19, 0.1,
                    IF(MIN(BY19, BN19) &lt; BZ19, 1.1)
                ),
                IF(MIN(BY19, BN19) = BZ19, 0,
                    IF(MIN(BY19, BN19) &lt; BZ19, 1)
                )
            ))
        )
    ),
-5)</f>
        <v>NA</v>
      </c>
      <c r="CL19" s="383" t="str">
        <f>IFERROR(
    IF(M19="---", "NA",
        IF(AD19="---", "NA",IF(N19="---","NA",
            IF(BO19 &gt; BP19,
                IF(MIN(BZ19, BO19) = CA19, 0.1,
                    IF(MIN(BZ19, BO19) &lt; CA19, 1.1)
                ),
                IF(MIN(BZ19, BO19) = CA19, 0,
                    IF(MIN(BZ19, BO19) &lt; CA19, 1)
                )
            ))
        )
    ),
-5)</f>
        <v>NA</v>
      </c>
      <c r="CM19" s="383" t="str">
        <f>IFERROR(
    IF(N19="---", "NA",
        IF(AE19="---", "NA",IF(O19="---","NA",
            IF(BP19 &gt; BQ19,
                IF(MIN(CA19, BP19) = CB19, 0.1,
                    IF(MIN(CA19, BP19) &lt; CB19, 1.1)
                ),
                IF(MIN(CA19, BP19) = CB19, 0,
                    IF(MIN(CA19, BP19) &lt; CB19, 1)
                )
            ))
        )
    ),
-5)</f>
        <v>NA</v>
      </c>
      <c r="CN19" s="383" t="str">
        <f>IFERROR(
    IF(O19="---", "NA",
        IF(AF19="---", "NA",IF(P19="---","NA",
            IF(BQ19 &gt; BR19,
                IF(MIN(CB19, BQ19) = CC19, 0.1,
                    IF(MIN(CB19, BQ19) &lt; CC19, 1.1)
                ),
                IF(MIN(CB19, BQ19) = CC19, 0,
                    IF(MIN(CB19, BQ19) &lt; CC19, 1)
                )
            ))
        )
    ),
-5)</f>
        <v>NA</v>
      </c>
      <c r="CO19" s="383" t="str">
        <f>IFERROR(
    IF(P19="---", "NA",
        IF(AG19="---", "NA",IF(Q19="---","NA",
            IF(BR19 &gt; BS19,
                IF(MIN(CC19, BR19) = CD19, 0.1,
                    IF(MIN(CC19, BR19) &lt; CD19, 1.1)
                ),
                IF(MIN(CC19, BR19) = CD19, 0,
                    IF(MIN(CC19, BR19) &lt; CD19, 1)
                )
            ))
        )
    ),
-5)</f>
        <v>NA</v>
      </c>
      <c r="CP19" s="383" t="str">
        <f>IFERROR(
    IF(Q19="---", "NA",
        IF(AH19="---", "NA",IF(R19="---","NA",
            IF(BS19 &gt; BT19,
                IF(MIN(CD19, BS19) = CE19, 0.1,
                    IF(MIN(CD19, BS19) &lt; CE19, 1.1)
                ),
                IF(MIN(CD19, BS19) = CE19, 0,
                    IF(MIN(CD19, BS19) &lt; CE19, 1)
                )
            ))
        )
    ),
-5)</f>
        <v>NA</v>
      </c>
      <c r="CQ19" s="222" t="s">
        <v>128</v>
      </c>
      <c r="CR19" s="383" t="str">
        <f>IF(AND(OR(CG19=1, CG19=1.1),BK19&gt;=BV19),"Achieved",IF(AND(OR(CG19=1, CG19=1.1),BK19&lt;BV19),"Not Achieved","NA"))</f>
        <v>NA</v>
      </c>
      <c r="CS19" s="383" t="str">
        <f>IF(AND(OR(CH19=1, CH19=1.1),BL19&gt;=BW19),"Achieved",IF(AND(OR(CH19=1, CH19=1.1),BL19&lt;BW19),"Not Achieved","NA"))</f>
        <v>NA</v>
      </c>
      <c r="CT19" s="383" t="str">
        <f>IF(AND(OR(CI19=1, CI19=1.1),BM19&gt;=BX19),"Achieved",IF(AND(OR(CI19=1, CI19=1.1),BM19&lt;BX19),"Not Achieved","NA"))</f>
        <v>NA</v>
      </c>
      <c r="CU19" s="383" t="str">
        <f>IF(AND(OR(CJ19=1, CJ19=1.1),BN19&gt;=BY19),"Achieved",IF(AND(OR(CJ19=1, CJ19=1.1),BN19&lt;BY19),"Not Achieved","NA"))</f>
        <v>NA</v>
      </c>
      <c r="CV19" s="383" t="str">
        <f>IF(AND(OR(CK19=1, CK19=1.1),BO19&gt;=BZ19),"Achieved",IF(AND(OR(CK19=1, CK19=1.1),BO19&lt;BZ19),"Not Achieved","NA"))</f>
        <v>NA</v>
      </c>
      <c r="CW19" s="383" t="str">
        <f>IF(AND(OR(CL19=1, CL19=1.1),BP19&gt;=CA19),"Achieved",IF(AND(OR(CL19=1, CL19=1.1),BP19&lt;CA19),"Not Achieved","NA"))</f>
        <v>NA</v>
      </c>
      <c r="CX19" s="383" t="str">
        <f>IF(AND(OR(CM19=1, CM19=1.1),BQ19&gt;=CB19),"Achieved",IF(AND(OR(CM19=1, CM19=1.1),BQ19&lt;CB19),"Not Achieved","NA"))</f>
        <v>NA</v>
      </c>
      <c r="CY19" s="383" t="str">
        <f>IF(AND(OR(CN19=1, CN19=1.1),BR19&gt;=CC19),"Achieved",IF(AND(OR(CN19=1, CN19=1.1),BR19&lt;CC19),"Not Achieved","NA"))</f>
        <v>NA</v>
      </c>
      <c r="CZ19" s="383" t="str">
        <f>IF(AND(OR(CO19=1, CO19=1.1),BS19&gt;=CD19),"Achieved",IF(AND(OR(CO19=1, CO19=1.1),BS19&lt;CD19),"Not Achieved","NA"))</f>
        <v>NA</v>
      </c>
      <c r="DA19" s="383" t="str">
        <f>IF(AND(OR(CP19=1, CP19=1.1),BT19&gt;=CE19),"Achieved",IF(AND(OR(CP19=1, CP19=1.1),BT19&lt;CE19),"Not Achieved","NA"))</f>
        <v>NA</v>
      </c>
      <c r="DI19" s="403"/>
      <c r="DJ19" s="403"/>
      <c r="DK19" s="403"/>
      <c r="DL19" s="403"/>
      <c r="DM19" s="403"/>
      <c r="DN19" s="403"/>
      <c r="DO19" s="403"/>
      <c r="DP19" s="403"/>
      <c r="DQ19" s="403"/>
      <c r="DR19" s="403"/>
      <c r="DS19" s="403"/>
      <c r="DT19" s="403"/>
      <c r="DU19" s="403"/>
      <c r="DV19" s="403"/>
      <c r="DW19" s="403"/>
    </row>
    <row r="20" spans="2:127" s="385" customFormat="1" ht="13.75" customHeight="1" thickBot="1" x14ac:dyDescent="0.4">
      <c r="B20" s="373"/>
      <c r="C20" s="370"/>
      <c r="D20" s="371"/>
      <c r="E20" s="432" t="s">
        <v>129</v>
      </c>
      <c r="F20" s="425"/>
      <c r="G20" s="426"/>
      <c r="H20" s="192" t="s">
        <v>94</v>
      </c>
      <c r="I20" s="192" t="s">
        <v>94</v>
      </c>
      <c r="J20" s="192" t="s">
        <v>94</v>
      </c>
      <c r="K20" s="192" t="s">
        <v>94</v>
      </c>
      <c r="L20" s="192" t="s">
        <v>94</v>
      </c>
      <c r="M20" s="192" t="s">
        <v>94</v>
      </c>
      <c r="N20" s="192" t="s">
        <v>94</v>
      </c>
      <c r="O20" s="192" t="s">
        <v>94</v>
      </c>
      <c r="P20" s="192" t="s">
        <v>94</v>
      </c>
      <c r="Q20" s="192" t="s">
        <v>94</v>
      </c>
      <c r="R20" s="379" t="s">
        <v>94</v>
      </c>
      <c r="S20" s="384"/>
      <c r="T20" s="384"/>
      <c r="U20" s="384"/>
      <c r="V20" s="384"/>
      <c r="W20" s="384"/>
      <c r="X20" s="384"/>
      <c r="Y20" s="192" t="s">
        <v>94</v>
      </c>
      <c r="Z20" s="192" t="s">
        <v>94</v>
      </c>
      <c r="AA20" s="192" t="s">
        <v>94</v>
      </c>
      <c r="AB20" s="192" t="s">
        <v>94</v>
      </c>
      <c r="AC20" s="192" t="s">
        <v>94</v>
      </c>
      <c r="AD20" s="192" t="s">
        <v>94</v>
      </c>
      <c r="AE20" s="192" t="s">
        <v>94</v>
      </c>
      <c r="AF20" s="192" t="s">
        <v>94</v>
      </c>
      <c r="AG20" s="192" t="s">
        <v>94</v>
      </c>
      <c r="AH20" s="379" t="s">
        <v>94</v>
      </c>
      <c r="AK20" s="427" t="str">
        <f>IFERROR(IF(I20="---","",IF(Y20="---","No Target Set",IF(BV20=BK20,"On Target",IF(BV20&gt;BK20,"Behind",IF(BV20&lt;BK20,"On Target"))))),"")</f>
        <v/>
      </c>
      <c r="AL20" s="427" t="str">
        <f>IFERROR(IF(J20="---","",IF(Z20="---","No Target Set",IF(BW20=BL20,"On Target",IF(BW20&gt;BL20,"Behind",IF(BW20&lt;BL20,"On Target"))))),"")</f>
        <v/>
      </c>
      <c r="AM20" s="427" t="str">
        <f>IFERROR(IF(K20="---","",IF(AA20="---","No Target Set",IF(BX20=BM20,"On Target",IF(BX20&gt;BM20,"Behind",IF(BX20&lt;BM20,"On Target"))))),"")</f>
        <v/>
      </c>
      <c r="AN20" s="427" t="str">
        <f>IFERROR(IF(L20="---","",IF(AB20="---","No Target Set",IF(BY20=BN20,"On Target",IF(BY20&gt;BN20,"Behind",IF(BY20&lt;BN20,"On Target"))))),"")</f>
        <v/>
      </c>
      <c r="AO20" s="427" t="str">
        <f>IFERROR(IF(M20="---","",IF(AC20="---","No Target Set",IF(BZ20=BO20,"On Target",IF(BZ20&gt;BO20,"Behind",IF(BZ20&lt;BO20,"On Target"))))),"")</f>
        <v/>
      </c>
      <c r="AP20" s="427" t="str">
        <f>IFERROR(IF(N20="---","",IF(AD20="---","No Target Set",IF(CA20=BP20,"On Target",IF(CA20&gt;BP20,"Behind",IF(CA20&lt;BP20,"On Target"))))),"")</f>
        <v/>
      </c>
      <c r="AQ20" s="427" t="str">
        <f>IFERROR(IF(O20="---","",IF(AE20="---","No Target Set",IF(CB20=BQ20,"On Target",IF(CB20&gt;BQ20,"Behind",IF(CB20&lt;BQ20,"On Target"))))),"")</f>
        <v/>
      </c>
      <c r="AR20" s="427" t="str">
        <f>IFERROR(IF(P20="---","",IF(AF20="---","No Target Set",IF(CC20=BR20,"On Target",IF(CC20&gt;BR20,"Behind",IF(CC20&lt;BR20,"On Target"))))),"")</f>
        <v/>
      </c>
      <c r="AS20" s="427" t="str">
        <f>IFERROR(IF(Q20="---","",IF(AG20="---","No Target Set",IF(CD20=BS20,"On Target",IF(CD20&gt;BS20,"Behind",IF(CD20&lt;BS20,"On Target"))))),"")</f>
        <v/>
      </c>
      <c r="AT20" s="427" t="str">
        <f>IFERROR(IF(R20="---","",IF(AH20="---","No Target Set",IF(CE20=BT20,"On Target",IF(CE20&gt;BT20,"Behind",IF(CE20&lt;BT20,"On Target"))))),"")</f>
        <v/>
      </c>
      <c r="AU20" s="384"/>
      <c r="AV20" s="428"/>
      <c r="AW20" s="222" t="s">
        <v>130</v>
      </c>
      <c r="AX20" s="383" t="str">
        <f>_xlfn.IFNA(LOOKUP(2,1/(H20:R20&lt;&gt;"---"),H20:R20),"---")</f>
        <v>---</v>
      </c>
      <c r="AY20" s="383" t="e">
        <f>VALUE(IF(AX20="---","",VLOOKUP(AX20,List167823[],2,FALSE)))</f>
        <v>#VALUE!</v>
      </c>
      <c r="AZ20" s="383" t="str">
        <f>_xlfn.IFNA(LOOKUP(2,1/(H20:Q20&lt;&gt;"---"),X20:AF20),"---")</f>
        <v>---</v>
      </c>
      <c r="BA20" s="383" t="e">
        <f>VALUE(IF(AZ20="---","",VLOOKUP(AZ20,List167823[],2,FALSE)))</f>
        <v>#VALUE!</v>
      </c>
      <c r="BB20" s="383" t="str">
        <f>_xlfn.IFNA(LOOKUP(2,1/(AK20:AT20&lt;&gt;""),AK20:AT20),"---")</f>
        <v>---</v>
      </c>
      <c r="BC20" s="383" t="str">
        <f>_xlfn.IFNA(LOOKUP(2,1/(H20:R20&lt;&gt;"---"),H$2:R$2),"---")</f>
        <v>---</v>
      </c>
      <c r="BD20" s="384"/>
      <c r="BE20" s="384"/>
      <c r="BF20" s="384"/>
      <c r="BG20" s="384"/>
      <c r="BH20" s="384"/>
      <c r="BI20" s="222" t="s">
        <v>130</v>
      </c>
      <c r="BJ20" s="383" t="str">
        <f>IF(H20="---","",IF(H20="","",(VLOOKUP(H20,List167823[],2,FALSE))))</f>
        <v/>
      </c>
      <c r="BK20" s="383" t="str">
        <f>IF(I20="---","",IF(I20="","",(VLOOKUP(I20,List167823[],2,FALSE))))</f>
        <v/>
      </c>
      <c r="BL20" s="383" t="str">
        <f>IF(J20="---","",IF(J20="","",(VLOOKUP(J20,List167823[],2,FALSE))))</f>
        <v/>
      </c>
      <c r="BM20" s="383" t="str">
        <f>IF(K20="---","",IF(K20="","",(VLOOKUP(K20,List167823[],2,FALSE))))</f>
        <v/>
      </c>
      <c r="BN20" s="383" t="str">
        <f>IF(L20="---","",IF(L20="","",(VLOOKUP(L20,List167823[],2,FALSE))))</f>
        <v/>
      </c>
      <c r="BO20" s="383" t="str">
        <f>IF(M20="---","",IF(M20="","",(VLOOKUP(M20,List167823[],2,FALSE))))</f>
        <v/>
      </c>
      <c r="BP20" s="383" t="str">
        <f>IF(N20="---","",IF(N20="","",(VLOOKUP(N20,List167823[],2,FALSE))))</f>
        <v/>
      </c>
      <c r="BQ20" s="383" t="str">
        <f>IF(O20="---","",IF(O20="","",(VLOOKUP(O20,List167823[],2,FALSE))))</f>
        <v/>
      </c>
      <c r="BR20" s="383" t="str">
        <f>IF(P20="---","",IF(P20="","",(VLOOKUP(P20,List167823[],2,FALSE))))</f>
        <v/>
      </c>
      <c r="BS20" s="383" t="str">
        <f>IF(Q20="---","",IF(Q20="","",(VLOOKUP(Q20,List167823[],2,FALSE))))</f>
        <v/>
      </c>
      <c r="BT20" s="383" t="str">
        <f>IF(R20="---","",IF(R20="","",(VLOOKUP(R20,List167823[],2,FALSE))))</f>
        <v/>
      </c>
      <c r="BU20" s="222" t="s">
        <v>130</v>
      </c>
      <c r="BV20" s="383" t="str">
        <f>IF(Y20="---","",IF(Y20="","",VLOOKUP(Y20,List167823[],2,FALSE)))</f>
        <v/>
      </c>
      <c r="BW20" s="383" t="str">
        <f>IF(Z20="---","",IF(Z20="","",VLOOKUP(Z20,List167823[],2,FALSE)))</f>
        <v/>
      </c>
      <c r="BX20" s="383" t="str">
        <f>IF(AA20="---","",IF(AA20="","",VLOOKUP(AA20,List167823[],2,FALSE)))</f>
        <v/>
      </c>
      <c r="BY20" s="383" t="str">
        <f>IF(AB20="---","",IF(AB20="","",VLOOKUP(AB20,List167823[],2,FALSE)))</f>
        <v/>
      </c>
      <c r="BZ20" s="383" t="str">
        <f>IF(AC20="---","",IF(AC20="","",VLOOKUP(AC20,List167823[],2,FALSE)))</f>
        <v/>
      </c>
      <c r="CA20" s="383" t="str">
        <f>IF(AD20="---","",IF(AD20="","",VLOOKUP(AD20,List167823[],2,FALSE)))</f>
        <v/>
      </c>
      <c r="CB20" s="383" t="str">
        <f>IF(AE20="---","",IF(AE20="","",VLOOKUP(AE20,List167823[],2,FALSE)))</f>
        <v/>
      </c>
      <c r="CC20" s="383" t="str">
        <f>IF(AF20="---","",IF(AF20="","",VLOOKUP(AF20,List167823[],2,FALSE)))</f>
        <v/>
      </c>
      <c r="CD20" s="383" t="str">
        <f>IF(AG20="---","",IF(AG20="","",VLOOKUP(AG20,List167823[],2,FALSE)))</f>
        <v/>
      </c>
      <c r="CE20" s="383" t="str">
        <f>IF(AH20="---","",IF(AH20="","",VLOOKUP(AH20,List167823[],2,FALSE)))</f>
        <v/>
      </c>
      <c r="CF20" s="222" t="s">
        <v>130</v>
      </c>
      <c r="CG20" s="383" t="str">
        <f>IFERROR(
    IF(H20="---", "NA",
        IF(Y20="---", "NA",
            IF(BJ20 &gt; BK20,
                IF(BV20 &gt; BJ20, 1.1, 0.1),
                IF(BV20 &gt; BJ20, 1, 0)
            )
        )
    ),
    -1
)</f>
        <v>NA</v>
      </c>
      <c r="CH20" s="383" t="str">
        <f>IFERROR(
    IF(I20="---", "NA",
        IF(Z20="---", "NA",IF(J20="---","NA",
            IF(BK20 &gt; BL20,
                IF(MIN(BV20, BK20) = BW20, 0.1,
                    IF(MIN(BV20, BK20) &lt; BW20, 1.1)
                ),
                IF(MIN(BV20, BK20) = BW20, 0,
                    IF(MIN(BV20, BK20) &lt; BW20, 1)
                )
            ))
        )
    ),
-5)</f>
        <v>NA</v>
      </c>
      <c r="CI20" s="383" t="str">
        <f>IFERROR(
    IF(J20="---", "NA",
        IF(AA20="---", "NA",IF(K20="---","NA",
            IF(BL20 &gt; BM20,
                IF(MIN(BW20, BL20) = BX20, 0.1,
                    IF(MIN(BW20, BL20) &lt; BX20, 1.1)
                ),
                IF(MIN(BW20, BL20) = BX20, 0,
                    IF(MIN(BW20, BL20) &lt; BX20, 1)
                )
            ))
        )
    ),
-5)</f>
        <v>NA</v>
      </c>
      <c r="CJ20" s="383" t="str">
        <f>IFERROR(
    IF(K20="---", "NA",
        IF(AB20="---", "NA",IF(L20="---","NA",
            IF(BM20 &gt; BN20,
                IF(MIN(BX20, BM20) = BY20, 0.1,
                    IF(MIN(BX20, BM20) &lt; BY20, 1.1)
                ),
                IF(MIN(BX20, BM20) = BY20, 0,
                    IF(MIN(BX20, BM20) &lt; BY20, 1)
                )
            ))
        )
    ),
-5)</f>
        <v>NA</v>
      </c>
      <c r="CK20" s="383" t="str">
        <f>IFERROR(
    IF(L20="---", "NA",
        IF(AC20="---", "NA",IF(M20="---","NA",
            IF(BN20 &gt; BO20,
                IF(MIN(BY20, BN20) = BZ20, 0.1,
                    IF(MIN(BY20, BN20) &lt; BZ20, 1.1)
                ),
                IF(MIN(BY20, BN20) = BZ20, 0,
                    IF(MIN(BY20, BN20) &lt; BZ20, 1)
                )
            ))
        )
    ),
-5)</f>
        <v>NA</v>
      </c>
      <c r="CL20" s="383" t="str">
        <f>IFERROR(
    IF(M20="---", "NA",
        IF(AD20="---", "NA",IF(N20="---","NA",
            IF(BO20 &gt; BP20,
                IF(MIN(BZ20, BO20) = CA20, 0.1,
                    IF(MIN(BZ20, BO20) &lt; CA20, 1.1)
                ),
                IF(MIN(BZ20, BO20) = CA20, 0,
                    IF(MIN(BZ20, BO20) &lt; CA20, 1)
                )
            ))
        )
    ),
-5)</f>
        <v>NA</v>
      </c>
      <c r="CM20" s="383" t="str">
        <f>IFERROR(
    IF(N20="---", "NA",
        IF(AE20="---", "NA",IF(O20="---","NA",
            IF(BP20 &gt; BQ20,
                IF(MIN(CA20, BP20) = CB20, 0.1,
                    IF(MIN(CA20, BP20) &lt; CB20, 1.1)
                ),
                IF(MIN(CA20, BP20) = CB20, 0,
                    IF(MIN(CA20, BP20) &lt; CB20, 1)
                )
            ))
        )
    ),
-5)</f>
        <v>NA</v>
      </c>
      <c r="CN20" s="383" t="str">
        <f>IFERROR(
    IF(O20="---", "NA",
        IF(AF20="---", "NA",IF(P20="---","NA",
            IF(BQ20 &gt; BR20,
                IF(MIN(CB20, BQ20) = CC20, 0.1,
                    IF(MIN(CB20, BQ20) &lt; CC20, 1.1)
                ),
                IF(MIN(CB20, BQ20) = CC20, 0,
                    IF(MIN(CB20, BQ20) &lt; CC20, 1)
                )
            ))
        )
    ),
-5)</f>
        <v>NA</v>
      </c>
      <c r="CO20" s="383" t="str">
        <f>IFERROR(
    IF(P20="---", "NA",
        IF(AG20="---", "NA",IF(Q20="---","NA",
            IF(BR20 &gt; BS20,
                IF(MIN(CC20, BR20) = CD20, 0.1,
                    IF(MIN(CC20, BR20) &lt; CD20, 1.1)
                ),
                IF(MIN(CC20, BR20) = CD20, 0,
                    IF(MIN(CC20, BR20) &lt; CD20, 1)
                )
            ))
        )
    ),
-5)</f>
        <v>NA</v>
      </c>
      <c r="CP20" s="383" t="str">
        <f>IFERROR(
    IF(Q20="---", "NA",
        IF(AH20="---", "NA",IF(R20="---","NA",
            IF(BS20 &gt; BT20,
                IF(MIN(CD20, BS20) = CE20, 0.1,
                    IF(MIN(CD20, BS20) &lt; CE20, 1.1)
                ),
                IF(MIN(CD20, BS20) = CE20, 0,
                    IF(MIN(CD20, BS20) &lt; CE20, 1)
                )
            ))
        )
    ),
-5)</f>
        <v>NA</v>
      </c>
      <c r="CQ20" s="222" t="s">
        <v>130</v>
      </c>
      <c r="CR20" s="383" t="str">
        <f>IF(AND(OR(CG20=1, CG20=1.1),BK20&gt;=BV20),"Achieved",IF(AND(OR(CG20=1, CG20=1.1),BK20&lt;BV20),"Not Achieved","NA"))</f>
        <v>NA</v>
      </c>
      <c r="CS20" s="383" t="str">
        <f>IF(AND(OR(CH20=1, CH20=1.1),BL20&gt;=BW20),"Achieved",IF(AND(OR(CH20=1, CH20=1.1),BL20&lt;BW20),"Not Achieved","NA"))</f>
        <v>NA</v>
      </c>
      <c r="CT20" s="383" t="str">
        <f>IF(AND(OR(CI20=1, CI20=1.1),BM20&gt;=BX20),"Achieved",IF(AND(OR(CI20=1, CI20=1.1),BM20&lt;BX20),"Not Achieved","NA"))</f>
        <v>NA</v>
      </c>
      <c r="CU20" s="383" t="str">
        <f>IF(AND(OR(CJ20=1, CJ20=1.1),BN20&gt;=BY20),"Achieved",IF(AND(OR(CJ20=1, CJ20=1.1),BN20&lt;BY20),"Not Achieved","NA"))</f>
        <v>NA</v>
      </c>
      <c r="CV20" s="383" t="str">
        <f>IF(AND(OR(CK20=1, CK20=1.1),BO20&gt;=BZ20),"Achieved",IF(AND(OR(CK20=1, CK20=1.1),BO20&lt;BZ20),"Not Achieved","NA"))</f>
        <v>NA</v>
      </c>
      <c r="CW20" s="383" t="str">
        <f>IF(AND(OR(CL20=1, CL20=1.1),BP20&gt;=CA20),"Achieved",IF(AND(OR(CL20=1, CL20=1.1),BP20&lt;CA20),"Not Achieved","NA"))</f>
        <v>NA</v>
      </c>
      <c r="CX20" s="383" t="str">
        <f>IF(AND(OR(CM20=1, CM20=1.1),BQ20&gt;=CB20),"Achieved",IF(AND(OR(CM20=1, CM20=1.1),BQ20&lt;CB20),"Not Achieved","NA"))</f>
        <v>NA</v>
      </c>
      <c r="CY20" s="383" t="str">
        <f>IF(AND(OR(CN20=1, CN20=1.1),BR20&gt;=CC20),"Achieved",IF(AND(OR(CN20=1, CN20=1.1),BR20&lt;CC20),"Not Achieved","NA"))</f>
        <v>NA</v>
      </c>
      <c r="CZ20" s="383" t="str">
        <f>IF(AND(OR(CO20=1, CO20=1.1),BS20&gt;=CD20),"Achieved",IF(AND(OR(CO20=1, CO20=1.1),BS20&lt;CD20),"Not Achieved","NA"))</f>
        <v>NA</v>
      </c>
      <c r="DA20" s="383" t="str">
        <f>IF(AND(OR(CP20=1, CP20=1.1),BT20&gt;=CE20),"Achieved",IF(AND(OR(CP20=1, CP20=1.1),BT20&lt;CE20),"Not Achieved","NA"))</f>
        <v>NA</v>
      </c>
      <c r="DI20" s="433"/>
      <c r="DJ20" s="433"/>
      <c r="DK20" s="433"/>
      <c r="DL20" s="433"/>
      <c r="DM20" s="433"/>
      <c r="DN20" s="433"/>
      <c r="DO20" s="433"/>
      <c r="DP20" s="433"/>
      <c r="DQ20" s="433"/>
      <c r="DR20" s="433"/>
      <c r="DS20" s="433"/>
      <c r="DT20" s="433"/>
      <c r="DU20" s="433"/>
      <c r="DV20" s="433"/>
      <c r="DW20" s="433"/>
    </row>
    <row r="21" spans="2:127" s="385" customFormat="1" ht="13.75" customHeight="1" thickBot="1" x14ac:dyDescent="0.4">
      <c r="B21" s="373"/>
      <c r="C21" s="366" t="s">
        <v>131</v>
      </c>
      <c r="D21" s="367"/>
      <c r="E21" s="432" t="s">
        <v>132</v>
      </c>
      <c r="F21" s="425"/>
      <c r="G21" s="426"/>
      <c r="H21" s="192" t="s">
        <v>94</v>
      </c>
      <c r="I21" s="192" t="s">
        <v>94</v>
      </c>
      <c r="J21" s="192" t="s">
        <v>94</v>
      </c>
      <c r="K21" s="192" t="s">
        <v>94</v>
      </c>
      <c r="L21" s="192" t="s">
        <v>94</v>
      </c>
      <c r="M21" s="192" t="s">
        <v>94</v>
      </c>
      <c r="N21" s="192" t="s">
        <v>94</v>
      </c>
      <c r="O21" s="192" t="s">
        <v>94</v>
      </c>
      <c r="P21" s="192" t="s">
        <v>94</v>
      </c>
      <c r="Q21" s="192" t="s">
        <v>94</v>
      </c>
      <c r="R21" s="379" t="s">
        <v>94</v>
      </c>
      <c r="S21" s="384"/>
      <c r="T21" s="384"/>
      <c r="U21" s="384"/>
      <c r="V21" s="384"/>
      <c r="W21" s="384"/>
      <c r="X21" s="384"/>
      <c r="Y21" s="192" t="s">
        <v>94</v>
      </c>
      <c r="Z21" s="192" t="s">
        <v>94</v>
      </c>
      <c r="AA21" s="192" t="s">
        <v>94</v>
      </c>
      <c r="AB21" s="192" t="s">
        <v>94</v>
      </c>
      <c r="AC21" s="192" t="s">
        <v>94</v>
      </c>
      <c r="AD21" s="192" t="s">
        <v>94</v>
      </c>
      <c r="AE21" s="192" t="s">
        <v>94</v>
      </c>
      <c r="AF21" s="192" t="s">
        <v>94</v>
      </c>
      <c r="AG21" s="192" t="s">
        <v>94</v>
      </c>
      <c r="AH21" s="379" t="s">
        <v>94</v>
      </c>
      <c r="AK21" s="427" t="str">
        <f>IFERROR(IF(I21="---","",IF(Y21="---","No Target Set",IF(BV21=BK21,"On Target",IF(BV21&gt;BK21,"Behind",IF(BV21&lt;BK21,"On Target"))))),"")</f>
        <v/>
      </c>
      <c r="AL21" s="427" t="str">
        <f>IFERROR(IF(J21="---","",IF(Z21="---","No Target Set",IF(BW21=BL21,"On Target",IF(BW21&gt;BL21,"Behind",IF(BW21&lt;BL21,"On Target"))))),"")</f>
        <v/>
      </c>
      <c r="AM21" s="427" t="str">
        <f>IFERROR(IF(K21="---","",IF(AA21="---","No Target Set",IF(BX21=BM21,"On Target",IF(BX21&gt;BM21,"Behind",IF(BX21&lt;BM21,"On Target"))))),"")</f>
        <v/>
      </c>
      <c r="AN21" s="427" t="str">
        <f>IFERROR(IF(L21="---","",IF(AB21="---","No Target Set",IF(BY21=BN21,"On Target",IF(BY21&gt;BN21,"Behind",IF(BY21&lt;BN21,"On Target"))))),"")</f>
        <v/>
      </c>
      <c r="AO21" s="427" t="str">
        <f>IFERROR(IF(M21="---","",IF(AC21="---","No Target Set",IF(BZ21=BO21,"On Target",IF(BZ21&gt;BO21,"Behind",IF(BZ21&lt;BO21,"On Target"))))),"")</f>
        <v/>
      </c>
      <c r="AP21" s="427" t="str">
        <f>IFERROR(IF(N21="---","",IF(AD21="---","No Target Set",IF(CA21=BP21,"On Target",IF(CA21&gt;BP21,"Behind",IF(CA21&lt;BP21,"On Target"))))),"")</f>
        <v/>
      </c>
      <c r="AQ21" s="427" t="str">
        <f>IFERROR(IF(O21="---","",IF(AE21="---","No Target Set",IF(CB21=BQ21,"On Target",IF(CB21&gt;BQ21,"Behind",IF(CB21&lt;BQ21,"On Target"))))),"")</f>
        <v/>
      </c>
      <c r="AR21" s="427" t="str">
        <f>IFERROR(IF(P21="---","",IF(AF21="---","No Target Set",IF(CC21=BR21,"On Target",IF(CC21&gt;BR21,"Behind",IF(CC21&lt;BR21,"On Target"))))),"")</f>
        <v/>
      </c>
      <c r="AS21" s="427" t="str">
        <f>IFERROR(IF(Q21="---","",IF(AG21="---","No Target Set",IF(CD21=BS21,"On Target",IF(CD21&gt;BS21,"Behind",IF(CD21&lt;BS21,"On Target"))))),"")</f>
        <v/>
      </c>
      <c r="AT21" s="427" t="str">
        <f>IFERROR(IF(R21="---","",IF(AH21="---","No Target Set",IF(CE21=BT21,"On Target",IF(CE21&gt;BT21,"Behind",IF(CE21&lt;BT21,"On Target"))))),"")</f>
        <v/>
      </c>
      <c r="AU21" s="384"/>
      <c r="AV21" s="428"/>
      <c r="AW21" s="222" t="s">
        <v>133</v>
      </c>
      <c r="AX21" s="383" t="str">
        <f>_xlfn.IFNA(LOOKUP(2,1/(H21:R21&lt;&gt;"---"),H21:R21),"---")</f>
        <v>---</v>
      </c>
      <c r="AY21" s="383" t="e">
        <f>VALUE(IF(AX21="---","",VLOOKUP(AX21,List167823[],2,FALSE)))</f>
        <v>#VALUE!</v>
      </c>
      <c r="AZ21" s="383" t="str">
        <f>_xlfn.IFNA(LOOKUP(2,1/(H21:Q21&lt;&gt;"---"),X21:AF21),"---")</f>
        <v>---</v>
      </c>
      <c r="BA21" s="383" t="e">
        <f>VALUE(IF(AZ21="---","",VLOOKUP(AZ21,List167823[],2,FALSE)))</f>
        <v>#VALUE!</v>
      </c>
      <c r="BB21" s="383" t="str">
        <f>_xlfn.IFNA(LOOKUP(2,1/(AK21:AT21&lt;&gt;""),AK21:AT21),"---")</f>
        <v>---</v>
      </c>
      <c r="BC21" s="383" t="str">
        <f>_xlfn.IFNA(LOOKUP(2,1/(H21:R21&lt;&gt;"---"),H$2:R$2),"---")</f>
        <v>---</v>
      </c>
      <c r="BD21" s="384"/>
      <c r="BE21" s="384"/>
      <c r="BF21" s="384"/>
      <c r="BG21" s="384"/>
      <c r="BH21" s="384"/>
      <c r="BI21" s="222" t="s">
        <v>133</v>
      </c>
      <c r="BJ21" s="383" t="str">
        <f>IF(H21="---","",IF(H21="","",(VLOOKUP(H21,List167823[],2,FALSE))))</f>
        <v/>
      </c>
      <c r="BK21" s="383" t="str">
        <f>IF(I21="---","",IF(I21="","",(VLOOKUP(I21,List167823[],2,FALSE))))</f>
        <v/>
      </c>
      <c r="BL21" s="383" t="str">
        <f>IF(J21="---","",IF(J21="","",(VLOOKUP(J21,List167823[],2,FALSE))))</f>
        <v/>
      </c>
      <c r="BM21" s="383" t="str">
        <f>IF(K21="---","",IF(K21="","",(VLOOKUP(K21,List167823[],2,FALSE))))</f>
        <v/>
      </c>
      <c r="BN21" s="383" t="str">
        <f>IF(L21="---","",IF(L21="","",(VLOOKUP(L21,List167823[],2,FALSE))))</f>
        <v/>
      </c>
      <c r="BO21" s="383" t="str">
        <f>IF(M21="---","",IF(M21="","",(VLOOKUP(M21,List167823[],2,FALSE))))</f>
        <v/>
      </c>
      <c r="BP21" s="383" t="str">
        <f>IF(N21="---","",IF(N21="","",(VLOOKUP(N21,List167823[],2,FALSE))))</f>
        <v/>
      </c>
      <c r="BQ21" s="383" t="str">
        <f>IF(O21="---","",IF(O21="","",(VLOOKUP(O21,List167823[],2,FALSE))))</f>
        <v/>
      </c>
      <c r="BR21" s="383" t="str">
        <f>IF(P21="---","",IF(P21="","",(VLOOKUP(P21,List167823[],2,FALSE))))</f>
        <v/>
      </c>
      <c r="BS21" s="383" t="str">
        <f>IF(Q21="---","",IF(Q21="","",(VLOOKUP(Q21,List167823[],2,FALSE))))</f>
        <v/>
      </c>
      <c r="BT21" s="383" t="str">
        <f>IF(R21="---","",IF(R21="","",(VLOOKUP(R21,List167823[],2,FALSE))))</f>
        <v/>
      </c>
      <c r="BU21" s="222" t="s">
        <v>133</v>
      </c>
      <c r="BV21" s="383" t="str">
        <f>IF(Y21="---","",IF(Y21="","",VLOOKUP(Y21,List167823[],2,FALSE)))</f>
        <v/>
      </c>
      <c r="BW21" s="383" t="str">
        <f>IF(Z21="---","",IF(Z21="","",VLOOKUP(Z21,List167823[],2,FALSE)))</f>
        <v/>
      </c>
      <c r="BX21" s="383" t="str">
        <f>IF(AA21="---","",IF(AA21="","",VLOOKUP(AA21,List167823[],2,FALSE)))</f>
        <v/>
      </c>
      <c r="BY21" s="383" t="str">
        <f>IF(AB21="---","",IF(AB21="","",VLOOKUP(AB21,List167823[],2,FALSE)))</f>
        <v/>
      </c>
      <c r="BZ21" s="383" t="str">
        <f>IF(AC21="---","",IF(AC21="","",VLOOKUP(AC21,List167823[],2,FALSE)))</f>
        <v/>
      </c>
      <c r="CA21" s="383" t="str">
        <f>IF(AD21="---","",IF(AD21="","",VLOOKUP(AD21,List167823[],2,FALSE)))</f>
        <v/>
      </c>
      <c r="CB21" s="383" t="str">
        <f>IF(AE21="---","",IF(AE21="","",VLOOKUP(AE21,List167823[],2,FALSE)))</f>
        <v/>
      </c>
      <c r="CC21" s="383" t="str">
        <f>IF(AF21="---","",IF(AF21="","",VLOOKUP(AF21,List167823[],2,FALSE)))</f>
        <v/>
      </c>
      <c r="CD21" s="383" t="str">
        <f>IF(AG21="---","",IF(AG21="","",VLOOKUP(AG21,List167823[],2,FALSE)))</f>
        <v/>
      </c>
      <c r="CE21" s="383" t="str">
        <f>IF(AH21="---","",IF(AH21="","",VLOOKUP(AH21,List167823[],2,FALSE)))</f>
        <v/>
      </c>
      <c r="CF21" s="222" t="s">
        <v>133</v>
      </c>
      <c r="CG21" s="383" t="str">
        <f>IFERROR(
    IF(H21="---", "NA",
        IF(Y21="---", "NA",
            IF(BJ21 &gt; BK21,
                IF(BV21 &gt; BJ21, 1.1, 0.1),
                IF(BV21 &gt; BJ21, 1, 0)
            )
        )
    ),
    -1
)</f>
        <v>NA</v>
      </c>
      <c r="CH21" s="383" t="str">
        <f>IFERROR(
    IF(I21="---", "NA",
        IF(Z21="---", "NA",IF(J21="---","NA",
            IF(BK21 &gt; BL21,
                IF(MIN(BV21, BK21) = BW21, 0.1,
                    IF(MIN(BV21, BK21) &lt; BW21, 1.1)
                ),
                IF(MIN(BV21, BK21) = BW21, 0,
                    IF(MIN(BV21, BK21) &lt; BW21, 1)
                )
            ))
        )
    ),
-5)</f>
        <v>NA</v>
      </c>
      <c r="CI21" s="383" t="str">
        <f>IFERROR(
    IF(J21="---", "NA",
        IF(AA21="---", "NA",IF(K21="---","NA",
            IF(BL21 &gt; BM21,
                IF(MIN(BW21, BL21) = BX21, 0.1,
                    IF(MIN(BW21, BL21) &lt; BX21, 1.1)
                ),
                IF(MIN(BW21, BL21) = BX21, 0,
                    IF(MIN(BW21, BL21) &lt; BX21, 1)
                )
            ))
        )
    ),
-5)</f>
        <v>NA</v>
      </c>
      <c r="CJ21" s="383" t="str">
        <f>IFERROR(
    IF(K21="---", "NA",
        IF(AB21="---", "NA",IF(L21="---","NA",
            IF(BM21 &gt; BN21,
                IF(MIN(BX21, BM21) = BY21, 0.1,
                    IF(MIN(BX21, BM21) &lt; BY21, 1.1)
                ),
                IF(MIN(BX21, BM21) = BY21, 0,
                    IF(MIN(BX21, BM21) &lt; BY21, 1)
                )
            ))
        )
    ),
-5)</f>
        <v>NA</v>
      </c>
      <c r="CK21" s="383" t="str">
        <f>IFERROR(
    IF(L21="---", "NA",
        IF(AC21="---", "NA",IF(M21="---","NA",
            IF(BN21 &gt; BO21,
                IF(MIN(BY21, BN21) = BZ21, 0.1,
                    IF(MIN(BY21, BN21) &lt; BZ21, 1.1)
                ),
                IF(MIN(BY21, BN21) = BZ21, 0,
                    IF(MIN(BY21, BN21) &lt; BZ21, 1)
                )
            ))
        )
    ),
-5)</f>
        <v>NA</v>
      </c>
      <c r="CL21" s="383" t="str">
        <f>IFERROR(
    IF(M21="---", "NA",
        IF(AD21="---", "NA",IF(N21="---","NA",
            IF(BO21 &gt; BP21,
                IF(MIN(BZ21, BO21) = CA21, 0.1,
                    IF(MIN(BZ21, BO21) &lt; CA21, 1.1)
                ),
                IF(MIN(BZ21, BO21) = CA21, 0,
                    IF(MIN(BZ21, BO21) &lt; CA21, 1)
                )
            ))
        )
    ),
-5)</f>
        <v>NA</v>
      </c>
      <c r="CM21" s="383" t="str">
        <f>IFERROR(
    IF(N21="---", "NA",
        IF(AE21="---", "NA",IF(O21="---","NA",
            IF(BP21 &gt; BQ21,
                IF(MIN(CA21, BP21) = CB21, 0.1,
                    IF(MIN(CA21, BP21) &lt; CB21, 1.1)
                ),
                IF(MIN(CA21, BP21) = CB21, 0,
                    IF(MIN(CA21, BP21) &lt; CB21, 1)
                )
            ))
        )
    ),
-5)</f>
        <v>NA</v>
      </c>
      <c r="CN21" s="383" t="str">
        <f>IFERROR(
    IF(O21="---", "NA",
        IF(AF21="---", "NA",IF(P21="---","NA",
            IF(BQ21 &gt; BR21,
                IF(MIN(CB21, BQ21) = CC21, 0.1,
                    IF(MIN(CB21, BQ21) &lt; CC21, 1.1)
                ),
                IF(MIN(CB21, BQ21) = CC21, 0,
                    IF(MIN(CB21, BQ21) &lt; CC21, 1)
                )
            ))
        )
    ),
-5)</f>
        <v>NA</v>
      </c>
      <c r="CO21" s="383" t="str">
        <f>IFERROR(
    IF(P21="---", "NA",
        IF(AG21="---", "NA",IF(Q21="---","NA",
            IF(BR21 &gt; BS21,
                IF(MIN(CC21, BR21) = CD21, 0.1,
                    IF(MIN(CC21, BR21) &lt; CD21, 1.1)
                ),
                IF(MIN(CC21, BR21) = CD21, 0,
                    IF(MIN(CC21, BR21) &lt; CD21, 1)
                )
            ))
        )
    ),
-5)</f>
        <v>NA</v>
      </c>
      <c r="CP21" s="383" t="str">
        <f>IFERROR(
    IF(Q21="---", "NA",
        IF(AH21="---", "NA",IF(R21="---","NA",
            IF(BS21 &gt; BT21,
                IF(MIN(CD21, BS21) = CE21, 0.1,
                    IF(MIN(CD21, BS21) &lt; CE21, 1.1)
                ),
                IF(MIN(CD21, BS21) = CE21, 0,
                    IF(MIN(CD21, BS21) &lt; CE21, 1)
                )
            ))
        )
    ),
-5)</f>
        <v>NA</v>
      </c>
      <c r="CQ21" s="222" t="s">
        <v>133</v>
      </c>
      <c r="CR21" s="383" t="str">
        <f>IF(AND(OR(CG21=1, CG21=1.1),BK21&gt;=BV21),"Achieved",IF(AND(OR(CG21=1, CG21=1.1),BK21&lt;BV21),"Not Achieved","NA"))</f>
        <v>NA</v>
      </c>
      <c r="CS21" s="383" t="str">
        <f>IF(AND(OR(CH21=1, CH21=1.1),BL21&gt;=BW21),"Achieved",IF(AND(OR(CH21=1, CH21=1.1),BL21&lt;BW21),"Not Achieved","NA"))</f>
        <v>NA</v>
      </c>
      <c r="CT21" s="383" t="str">
        <f>IF(AND(OR(CI21=1, CI21=1.1),BM21&gt;=BX21),"Achieved",IF(AND(OR(CI21=1, CI21=1.1),BM21&lt;BX21),"Not Achieved","NA"))</f>
        <v>NA</v>
      </c>
      <c r="CU21" s="383" t="str">
        <f>IF(AND(OR(CJ21=1, CJ21=1.1),BN21&gt;=BY21),"Achieved",IF(AND(OR(CJ21=1, CJ21=1.1),BN21&lt;BY21),"Not Achieved","NA"))</f>
        <v>NA</v>
      </c>
      <c r="CV21" s="383" t="str">
        <f>IF(AND(OR(CK21=1, CK21=1.1),BO21&gt;=BZ21),"Achieved",IF(AND(OR(CK21=1, CK21=1.1),BO21&lt;BZ21),"Not Achieved","NA"))</f>
        <v>NA</v>
      </c>
      <c r="CW21" s="383" t="str">
        <f>IF(AND(OR(CL21=1, CL21=1.1),BP21&gt;=CA21),"Achieved",IF(AND(OR(CL21=1, CL21=1.1),BP21&lt;CA21),"Not Achieved","NA"))</f>
        <v>NA</v>
      </c>
      <c r="CX21" s="383" t="str">
        <f>IF(AND(OR(CM21=1, CM21=1.1),BQ21&gt;=CB21),"Achieved",IF(AND(OR(CM21=1, CM21=1.1),BQ21&lt;CB21),"Not Achieved","NA"))</f>
        <v>NA</v>
      </c>
      <c r="CY21" s="383" t="str">
        <f>IF(AND(OR(CN21=1, CN21=1.1),BR21&gt;=CC21),"Achieved",IF(AND(OR(CN21=1, CN21=1.1),BR21&lt;CC21),"Not Achieved","NA"))</f>
        <v>NA</v>
      </c>
      <c r="CZ21" s="383" t="str">
        <f>IF(AND(OR(CO21=1, CO21=1.1),BS21&gt;=CD21),"Achieved",IF(AND(OR(CO21=1, CO21=1.1),BS21&lt;CD21),"Not Achieved","NA"))</f>
        <v>NA</v>
      </c>
      <c r="DA21" s="383" t="str">
        <f>IF(AND(OR(CP21=1, CP21=1.1),BT21&gt;=CE21),"Achieved",IF(AND(OR(CP21=1, CP21=1.1),BT21&lt;CE21),"Not Achieved","NA"))</f>
        <v>NA</v>
      </c>
      <c r="DI21" s="433"/>
      <c r="DJ21" s="433"/>
      <c r="DK21" s="433"/>
      <c r="DL21" s="433"/>
      <c r="DM21" s="433"/>
      <c r="DN21" s="433"/>
      <c r="DO21" s="433"/>
      <c r="DP21" s="433"/>
      <c r="DQ21" s="433"/>
      <c r="DR21" s="433"/>
      <c r="DS21" s="433"/>
      <c r="DT21" s="433"/>
      <c r="DU21" s="433"/>
      <c r="DV21" s="433"/>
      <c r="DW21" s="433"/>
    </row>
    <row r="22" spans="2:127" s="385" customFormat="1" ht="13.75" customHeight="1" thickBot="1" x14ac:dyDescent="0.4">
      <c r="B22" s="373"/>
      <c r="C22" s="368"/>
      <c r="D22" s="369"/>
      <c r="E22" s="432" t="s">
        <v>134</v>
      </c>
      <c r="F22" s="425"/>
      <c r="G22" s="426"/>
      <c r="H22" s="192" t="s">
        <v>94</v>
      </c>
      <c r="I22" s="192" t="s">
        <v>94</v>
      </c>
      <c r="J22" s="192" t="s">
        <v>94</v>
      </c>
      <c r="K22" s="192" t="s">
        <v>94</v>
      </c>
      <c r="L22" s="192" t="s">
        <v>94</v>
      </c>
      <c r="M22" s="192" t="s">
        <v>94</v>
      </c>
      <c r="N22" s="192" t="s">
        <v>94</v>
      </c>
      <c r="O22" s="192" t="s">
        <v>94</v>
      </c>
      <c r="P22" s="192" t="s">
        <v>94</v>
      </c>
      <c r="Q22" s="192" t="s">
        <v>94</v>
      </c>
      <c r="R22" s="379" t="s">
        <v>94</v>
      </c>
      <c r="S22" s="384"/>
      <c r="T22" s="384"/>
      <c r="U22" s="384"/>
      <c r="V22" s="384"/>
      <c r="W22" s="384"/>
      <c r="X22" s="384"/>
      <c r="Y22" s="192" t="s">
        <v>94</v>
      </c>
      <c r="Z22" s="192" t="s">
        <v>94</v>
      </c>
      <c r="AA22" s="192" t="s">
        <v>94</v>
      </c>
      <c r="AB22" s="192" t="s">
        <v>94</v>
      </c>
      <c r="AC22" s="192" t="s">
        <v>94</v>
      </c>
      <c r="AD22" s="192" t="s">
        <v>94</v>
      </c>
      <c r="AE22" s="192" t="s">
        <v>94</v>
      </c>
      <c r="AF22" s="192" t="s">
        <v>94</v>
      </c>
      <c r="AG22" s="192" t="s">
        <v>94</v>
      </c>
      <c r="AH22" s="379" t="s">
        <v>94</v>
      </c>
      <c r="AK22" s="427" t="str">
        <f>IFERROR(IF(I22="---","",IF(Y22="---","No Target Set",IF(BV22=BK22,"On Target",IF(BV22&gt;BK22,"Behind",IF(BV22&lt;BK22,"On Target"))))),"")</f>
        <v/>
      </c>
      <c r="AL22" s="427" t="str">
        <f>IFERROR(IF(J22="---","",IF(Z22="---","No Target Set",IF(BW22=BL22,"On Target",IF(BW22&gt;BL22,"Behind",IF(BW22&lt;BL22,"On Target"))))),"")</f>
        <v/>
      </c>
      <c r="AM22" s="427" t="str">
        <f>IFERROR(IF(K22="---","",IF(AA22="---","No Target Set",IF(BX22=BM22,"On Target",IF(BX22&gt;BM22,"Behind",IF(BX22&lt;BM22,"On Target"))))),"")</f>
        <v/>
      </c>
      <c r="AN22" s="427" t="str">
        <f>IFERROR(IF(L22="---","",IF(AB22="---","No Target Set",IF(BY22=BN22,"On Target",IF(BY22&gt;BN22,"Behind",IF(BY22&lt;BN22,"On Target"))))),"")</f>
        <v/>
      </c>
      <c r="AO22" s="427" t="str">
        <f>IFERROR(IF(M22="---","",IF(AC22="---","No Target Set",IF(BZ22=BO22,"On Target",IF(BZ22&gt;BO22,"Behind",IF(BZ22&lt;BO22,"On Target"))))),"")</f>
        <v/>
      </c>
      <c r="AP22" s="427" t="str">
        <f>IFERROR(IF(N22="---","",IF(AD22="---","No Target Set",IF(CA22=BP22,"On Target",IF(CA22&gt;BP22,"Behind",IF(CA22&lt;BP22,"On Target"))))),"")</f>
        <v/>
      </c>
      <c r="AQ22" s="427" t="str">
        <f>IFERROR(IF(O22="---","",IF(AE22="---","No Target Set",IF(CB22=BQ22,"On Target",IF(CB22&gt;BQ22,"Behind",IF(CB22&lt;BQ22,"On Target"))))),"")</f>
        <v/>
      </c>
      <c r="AR22" s="427" t="str">
        <f>IFERROR(IF(P22="---","",IF(AF22="---","No Target Set",IF(CC22=BR22,"On Target",IF(CC22&gt;BR22,"Behind",IF(CC22&lt;BR22,"On Target"))))),"")</f>
        <v/>
      </c>
      <c r="AS22" s="427" t="str">
        <f>IFERROR(IF(Q22="---","",IF(AG22="---","No Target Set",IF(CD22=BS22,"On Target",IF(CD22&gt;BS22,"Behind",IF(CD22&lt;BS22,"On Target"))))),"")</f>
        <v/>
      </c>
      <c r="AT22" s="427" t="str">
        <f>IFERROR(IF(R22="---","",IF(AH22="---","No Target Set",IF(CE22=BT22,"On Target",IF(CE22&gt;BT22,"Behind",IF(CE22&lt;BT22,"On Target"))))),"")</f>
        <v/>
      </c>
      <c r="AU22" s="384"/>
      <c r="AV22" s="428"/>
      <c r="AW22" s="222" t="s">
        <v>135</v>
      </c>
      <c r="AX22" s="383" t="str">
        <f>_xlfn.IFNA(LOOKUP(2,1/(H22:R22&lt;&gt;"---"),H22:R22),"---")</f>
        <v>---</v>
      </c>
      <c r="AY22" s="383" t="e">
        <f>VALUE(IF(AX22="---","",VLOOKUP(AX22,List167823[],2,FALSE)))</f>
        <v>#VALUE!</v>
      </c>
      <c r="AZ22" s="383" t="str">
        <f>_xlfn.IFNA(LOOKUP(2,1/(H22:Q22&lt;&gt;"---"),X22:AF22),"---")</f>
        <v>---</v>
      </c>
      <c r="BA22" s="383" t="e">
        <f>VALUE(IF(AZ22="---","",VLOOKUP(AZ22,List167823[],2,FALSE)))</f>
        <v>#VALUE!</v>
      </c>
      <c r="BB22" s="383" t="str">
        <f>_xlfn.IFNA(LOOKUP(2,1/(AK22:AT22&lt;&gt;""),AK22:AT22),"---")</f>
        <v>---</v>
      </c>
      <c r="BC22" s="383" t="str">
        <f>_xlfn.IFNA(LOOKUP(2,1/(H22:R22&lt;&gt;"---"),H$2:R$2),"---")</f>
        <v>---</v>
      </c>
      <c r="BD22" s="384"/>
      <c r="BE22" s="384"/>
      <c r="BF22" s="384"/>
      <c r="BG22" s="384"/>
      <c r="BH22" s="384"/>
      <c r="BI22" s="222" t="s">
        <v>135</v>
      </c>
      <c r="BJ22" s="383" t="str">
        <f>IF(H22="---","",IF(H22="","",(VLOOKUP(H22,List167823[],2,FALSE))))</f>
        <v/>
      </c>
      <c r="BK22" s="383" t="str">
        <f>IF(I22="---","",IF(I22="","",(VLOOKUP(I22,List167823[],2,FALSE))))</f>
        <v/>
      </c>
      <c r="BL22" s="383" t="str">
        <f>IF(J22="---","",IF(J22="","",(VLOOKUP(J22,List167823[],2,FALSE))))</f>
        <v/>
      </c>
      <c r="BM22" s="383" t="str">
        <f>IF(K22="---","",IF(K22="","",(VLOOKUP(K22,List167823[],2,FALSE))))</f>
        <v/>
      </c>
      <c r="BN22" s="383" t="str">
        <f>IF(L22="---","",IF(L22="","",(VLOOKUP(L22,List167823[],2,FALSE))))</f>
        <v/>
      </c>
      <c r="BO22" s="383" t="str">
        <f>IF(M22="---","",IF(M22="","",(VLOOKUP(M22,List167823[],2,FALSE))))</f>
        <v/>
      </c>
      <c r="BP22" s="383" t="str">
        <f>IF(N22="---","",IF(N22="","",(VLOOKUP(N22,List167823[],2,FALSE))))</f>
        <v/>
      </c>
      <c r="BQ22" s="383" t="str">
        <f>IF(O22="---","",IF(O22="","",(VLOOKUP(O22,List167823[],2,FALSE))))</f>
        <v/>
      </c>
      <c r="BR22" s="383" t="str">
        <f>IF(P22="---","",IF(P22="","",(VLOOKUP(P22,List167823[],2,FALSE))))</f>
        <v/>
      </c>
      <c r="BS22" s="383" t="str">
        <f>IF(Q22="---","",IF(Q22="","",(VLOOKUP(Q22,List167823[],2,FALSE))))</f>
        <v/>
      </c>
      <c r="BT22" s="383" t="str">
        <f>IF(R22="---","",IF(R22="","",(VLOOKUP(R22,List167823[],2,FALSE))))</f>
        <v/>
      </c>
      <c r="BU22" s="222" t="s">
        <v>135</v>
      </c>
      <c r="BV22" s="383" t="str">
        <f>IF(Y22="---","",IF(Y22="","",VLOOKUP(Y22,List167823[],2,FALSE)))</f>
        <v/>
      </c>
      <c r="BW22" s="383" t="str">
        <f>IF(Z22="---","",IF(Z22="","",VLOOKUP(Z22,List167823[],2,FALSE)))</f>
        <v/>
      </c>
      <c r="BX22" s="383" t="str">
        <f>IF(AA22="---","",IF(AA22="","",VLOOKUP(AA22,List167823[],2,FALSE)))</f>
        <v/>
      </c>
      <c r="BY22" s="383" t="str">
        <f>IF(AB22="---","",IF(AB22="","",VLOOKUP(AB22,List167823[],2,FALSE)))</f>
        <v/>
      </c>
      <c r="BZ22" s="383" t="str">
        <f>IF(AC22="---","",IF(AC22="","",VLOOKUP(AC22,List167823[],2,FALSE)))</f>
        <v/>
      </c>
      <c r="CA22" s="383" t="str">
        <f>IF(AD22="---","",IF(AD22="","",VLOOKUP(AD22,List167823[],2,FALSE)))</f>
        <v/>
      </c>
      <c r="CB22" s="383" t="str">
        <f>IF(AE22="---","",IF(AE22="","",VLOOKUP(AE22,List167823[],2,FALSE)))</f>
        <v/>
      </c>
      <c r="CC22" s="383" t="str">
        <f>IF(AF22="---","",IF(AF22="","",VLOOKUP(AF22,List167823[],2,FALSE)))</f>
        <v/>
      </c>
      <c r="CD22" s="383" t="str">
        <f>IF(AG22="---","",IF(AG22="","",VLOOKUP(AG22,List167823[],2,FALSE)))</f>
        <v/>
      </c>
      <c r="CE22" s="383" t="str">
        <f>IF(AH22="---","",IF(AH22="","",VLOOKUP(AH22,List167823[],2,FALSE)))</f>
        <v/>
      </c>
      <c r="CF22" s="222" t="s">
        <v>135</v>
      </c>
      <c r="CG22" s="383" t="str">
        <f>IFERROR(
    IF(H22="---", "NA",
        IF(Y22="---", "NA",
            IF(BJ22 &gt; BK22,
                IF(BV22 &gt; BJ22, 1.1, 0.1),
                IF(BV22 &gt; BJ22, 1, 0)
            )
        )
    ),
    -1
)</f>
        <v>NA</v>
      </c>
      <c r="CH22" s="383" t="str">
        <f>IFERROR(
    IF(I22="---", "NA",
        IF(Z22="---", "NA",IF(J22="---","NA",
            IF(BK22 &gt; BL22,
                IF(MIN(BV22, BK22) = BW22, 0.1,
                    IF(MIN(BV22, BK22) &lt; BW22, 1.1)
                ),
                IF(MIN(BV22, BK22) = BW22, 0,
                    IF(MIN(BV22, BK22) &lt; BW22, 1)
                )
            ))
        )
    ),
-5)</f>
        <v>NA</v>
      </c>
      <c r="CI22" s="383" t="str">
        <f>IFERROR(
    IF(J22="---", "NA",
        IF(AA22="---", "NA",IF(K22="---","NA",
            IF(BL22 &gt; BM22,
                IF(MIN(BW22, BL22) = BX22, 0.1,
                    IF(MIN(BW22, BL22) &lt; BX22, 1.1)
                ),
                IF(MIN(BW22, BL22) = BX22, 0,
                    IF(MIN(BW22, BL22) &lt; BX22, 1)
                )
            ))
        )
    ),
-5)</f>
        <v>NA</v>
      </c>
      <c r="CJ22" s="383" t="str">
        <f>IFERROR(
    IF(K22="---", "NA",
        IF(AB22="---", "NA",IF(L22="---","NA",
            IF(BM22 &gt; BN22,
                IF(MIN(BX22, BM22) = BY22, 0.1,
                    IF(MIN(BX22, BM22) &lt; BY22, 1.1)
                ),
                IF(MIN(BX22, BM22) = BY22, 0,
                    IF(MIN(BX22, BM22) &lt; BY22, 1)
                )
            ))
        )
    ),
-5)</f>
        <v>NA</v>
      </c>
      <c r="CK22" s="383" t="str">
        <f>IFERROR(
    IF(L22="---", "NA",
        IF(AC22="---", "NA",IF(M22="---","NA",
            IF(BN22 &gt; BO22,
                IF(MIN(BY22, BN22) = BZ22, 0.1,
                    IF(MIN(BY22, BN22) &lt; BZ22, 1.1)
                ),
                IF(MIN(BY22, BN22) = BZ22, 0,
                    IF(MIN(BY22, BN22) &lt; BZ22, 1)
                )
            ))
        )
    ),
-5)</f>
        <v>NA</v>
      </c>
      <c r="CL22" s="383" t="str">
        <f>IFERROR(
    IF(M22="---", "NA",
        IF(AD22="---", "NA",IF(N22="---","NA",
            IF(BO22 &gt; BP22,
                IF(MIN(BZ22, BO22) = CA22, 0.1,
                    IF(MIN(BZ22, BO22) &lt; CA22, 1.1)
                ),
                IF(MIN(BZ22, BO22) = CA22, 0,
                    IF(MIN(BZ22, BO22) &lt; CA22, 1)
                )
            ))
        )
    ),
-5)</f>
        <v>NA</v>
      </c>
      <c r="CM22" s="383" t="str">
        <f>IFERROR(
    IF(N22="---", "NA",
        IF(AE22="---", "NA",IF(O22="---","NA",
            IF(BP22 &gt; BQ22,
                IF(MIN(CA22, BP22) = CB22, 0.1,
                    IF(MIN(CA22, BP22) &lt; CB22, 1.1)
                ),
                IF(MIN(CA22, BP22) = CB22, 0,
                    IF(MIN(CA22, BP22) &lt; CB22, 1)
                )
            ))
        )
    ),
-5)</f>
        <v>NA</v>
      </c>
      <c r="CN22" s="383" t="str">
        <f>IFERROR(
    IF(O22="---", "NA",
        IF(AF22="---", "NA",IF(P22="---","NA",
            IF(BQ22 &gt; BR22,
                IF(MIN(CB22, BQ22) = CC22, 0.1,
                    IF(MIN(CB22, BQ22) &lt; CC22, 1.1)
                ),
                IF(MIN(CB22, BQ22) = CC22, 0,
                    IF(MIN(CB22, BQ22) &lt; CC22, 1)
                )
            ))
        )
    ),
-5)</f>
        <v>NA</v>
      </c>
      <c r="CO22" s="383" t="str">
        <f>IFERROR(
    IF(P22="---", "NA",
        IF(AG22="---", "NA",IF(Q22="---","NA",
            IF(BR22 &gt; BS22,
                IF(MIN(CC22, BR22) = CD22, 0.1,
                    IF(MIN(CC22, BR22) &lt; CD22, 1.1)
                ),
                IF(MIN(CC22, BR22) = CD22, 0,
                    IF(MIN(CC22, BR22) &lt; CD22, 1)
                )
            ))
        )
    ),
-5)</f>
        <v>NA</v>
      </c>
      <c r="CP22" s="383" t="str">
        <f>IFERROR(
    IF(Q22="---", "NA",
        IF(AH22="---", "NA",IF(R22="---","NA",
            IF(BS22 &gt; BT22,
                IF(MIN(CD22, BS22) = CE22, 0.1,
                    IF(MIN(CD22, BS22) &lt; CE22, 1.1)
                ),
                IF(MIN(CD22, BS22) = CE22, 0,
                    IF(MIN(CD22, BS22) &lt; CE22, 1)
                )
            ))
        )
    ),
-5)</f>
        <v>NA</v>
      </c>
      <c r="CQ22" s="222" t="s">
        <v>135</v>
      </c>
      <c r="CR22" s="383" t="str">
        <f>IF(AND(OR(CG22=1, CG22=1.1),BK22&gt;=BV22),"Achieved",IF(AND(OR(CG22=1, CG22=1.1),BK22&lt;BV22),"Not Achieved","NA"))</f>
        <v>NA</v>
      </c>
      <c r="CS22" s="383" t="str">
        <f>IF(AND(OR(CH22=1, CH22=1.1),BL22&gt;=BW22),"Achieved",IF(AND(OR(CH22=1, CH22=1.1),BL22&lt;BW22),"Not Achieved","NA"))</f>
        <v>NA</v>
      </c>
      <c r="CT22" s="383" t="str">
        <f>IF(AND(OR(CI22=1, CI22=1.1),BM22&gt;=BX22),"Achieved",IF(AND(OR(CI22=1, CI22=1.1),BM22&lt;BX22),"Not Achieved","NA"))</f>
        <v>NA</v>
      </c>
      <c r="CU22" s="383" t="str">
        <f>IF(AND(OR(CJ22=1, CJ22=1.1),BN22&gt;=BY22),"Achieved",IF(AND(OR(CJ22=1, CJ22=1.1),BN22&lt;BY22),"Not Achieved","NA"))</f>
        <v>NA</v>
      </c>
      <c r="CV22" s="383" t="str">
        <f>IF(AND(OR(CK22=1, CK22=1.1),BO22&gt;=BZ22),"Achieved",IF(AND(OR(CK22=1, CK22=1.1),BO22&lt;BZ22),"Not Achieved","NA"))</f>
        <v>NA</v>
      </c>
      <c r="CW22" s="383" t="str">
        <f>IF(AND(OR(CL22=1, CL22=1.1),BP22&gt;=CA22),"Achieved",IF(AND(OR(CL22=1, CL22=1.1),BP22&lt;CA22),"Not Achieved","NA"))</f>
        <v>NA</v>
      </c>
      <c r="CX22" s="383" t="str">
        <f>IF(AND(OR(CM22=1, CM22=1.1),BQ22&gt;=CB22),"Achieved",IF(AND(OR(CM22=1, CM22=1.1),BQ22&lt;CB22),"Not Achieved","NA"))</f>
        <v>NA</v>
      </c>
      <c r="CY22" s="383" t="str">
        <f>IF(AND(OR(CN22=1, CN22=1.1),BR22&gt;=CC22),"Achieved",IF(AND(OR(CN22=1, CN22=1.1),BR22&lt;CC22),"Not Achieved","NA"))</f>
        <v>NA</v>
      </c>
      <c r="CZ22" s="383" t="str">
        <f>IF(AND(OR(CO22=1, CO22=1.1),BS22&gt;=CD22),"Achieved",IF(AND(OR(CO22=1, CO22=1.1),BS22&lt;CD22),"Not Achieved","NA"))</f>
        <v>NA</v>
      </c>
      <c r="DA22" s="383" t="str">
        <f>IF(AND(OR(CP22=1, CP22=1.1),BT22&gt;=CE22),"Achieved",IF(AND(OR(CP22=1, CP22=1.1),BT22&lt;CE22),"Not Achieved","NA"))</f>
        <v>NA</v>
      </c>
      <c r="DI22" s="433"/>
      <c r="DJ22" s="433"/>
      <c r="DK22" s="433"/>
      <c r="DL22" s="433"/>
      <c r="DM22" s="433"/>
      <c r="DN22" s="433"/>
      <c r="DO22" s="433"/>
      <c r="DP22" s="433"/>
      <c r="DQ22" s="433"/>
      <c r="DR22" s="433"/>
      <c r="DS22" s="433"/>
      <c r="DT22" s="433"/>
      <c r="DU22" s="433"/>
      <c r="DV22" s="433"/>
      <c r="DW22" s="433"/>
    </row>
    <row r="23" spans="2:127" s="385" customFormat="1" ht="13.75" customHeight="1" thickBot="1" x14ac:dyDescent="0.4">
      <c r="B23" s="373"/>
      <c r="C23" s="370"/>
      <c r="D23" s="371"/>
      <c r="E23" s="432" t="s">
        <v>136</v>
      </c>
      <c r="F23" s="425"/>
      <c r="G23" s="426"/>
      <c r="H23" s="192" t="s">
        <v>94</v>
      </c>
      <c r="I23" s="192" t="s">
        <v>94</v>
      </c>
      <c r="J23" s="192" t="s">
        <v>94</v>
      </c>
      <c r="K23" s="192" t="s">
        <v>94</v>
      </c>
      <c r="L23" s="192" t="s">
        <v>94</v>
      </c>
      <c r="M23" s="192" t="s">
        <v>94</v>
      </c>
      <c r="N23" s="192" t="s">
        <v>94</v>
      </c>
      <c r="O23" s="192" t="s">
        <v>94</v>
      </c>
      <c r="P23" s="192" t="s">
        <v>94</v>
      </c>
      <c r="Q23" s="192" t="s">
        <v>94</v>
      </c>
      <c r="R23" s="379" t="s">
        <v>94</v>
      </c>
      <c r="S23" s="384"/>
      <c r="T23" s="384"/>
      <c r="U23" s="384"/>
      <c r="V23" s="384"/>
      <c r="W23" s="384"/>
      <c r="X23" s="384"/>
      <c r="Y23" s="192" t="s">
        <v>94</v>
      </c>
      <c r="Z23" s="192" t="s">
        <v>94</v>
      </c>
      <c r="AA23" s="192" t="s">
        <v>94</v>
      </c>
      <c r="AB23" s="192" t="s">
        <v>94</v>
      </c>
      <c r="AC23" s="192" t="s">
        <v>94</v>
      </c>
      <c r="AD23" s="192" t="s">
        <v>94</v>
      </c>
      <c r="AE23" s="192" t="s">
        <v>94</v>
      </c>
      <c r="AF23" s="192" t="s">
        <v>94</v>
      </c>
      <c r="AG23" s="192" t="s">
        <v>94</v>
      </c>
      <c r="AH23" s="379" t="s">
        <v>94</v>
      </c>
      <c r="AK23" s="427" t="str">
        <f>IFERROR(IF(I23="---","",IF(Y23="---","No Target Set",IF(BV23=BK23,"On Target",IF(BV23&gt;BK23,"Behind",IF(BV23&lt;BK23,"On Target"))))),"")</f>
        <v/>
      </c>
      <c r="AL23" s="427" t="str">
        <f>IFERROR(IF(J23="---","",IF(Z23="---","No Target Set",IF(BW23=BL23,"On Target",IF(BW23&gt;BL23,"Behind",IF(BW23&lt;BL23,"On Target"))))),"")</f>
        <v/>
      </c>
      <c r="AM23" s="427" t="str">
        <f>IFERROR(IF(K23="---","",IF(AA23="---","No Target Set",IF(BX23=BM23,"On Target",IF(BX23&gt;BM23,"Behind",IF(BX23&lt;BM23,"On Target"))))),"")</f>
        <v/>
      </c>
      <c r="AN23" s="427" t="str">
        <f>IFERROR(IF(L23="---","",IF(AB23="---","No Target Set",IF(BY23=BN23,"On Target",IF(BY23&gt;BN23,"Behind",IF(BY23&lt;BN23,"On Target"))))),"")</f>
        <v/>
      </c>
      <c r="AO23" s="427" t="str">
        <f>IFERROR(IF(M23="---","",IF(AC23="---","No Target Set",IF(BZ23=BO23,"On Target",IF(BZ23&gt;BO23,"Behind",IF(BZ23&lt;BO23,"On Target"))))),"")</f>
        <v/>
      </c>
      <c r="AP23" s="427" t="str">
        <f>IFERROR(IF(N23="---","",IF(AD23="---","No Target Set",IF(CA23=BP23,"On Target",IF(CA23&gt;BP23,"Behind",IF(CA23&lt;BP23,"On Target"))))),"")</f>
        <v/>
      </c>
      <c r="AQ23" s="427" t="str">
        <f>IFERROR(IF(O23="---","",IF(AE23="---","No Target Set",IF(CB23=BQ23,"On Target",IF(CB23&gt;BQ23,"Behind",IF(CB23&lt;BQ23,"On Target"))))),"")</f>
        <v/>
      </c>
      <c r="AR23" s="427" t="str">
        <f>IFERROR(IF(P23="---","",IF(AF23="---","No Target Set",IF(CC23=BR23,"On Target",IF(CC23&gt;BR23,"Behind",IF(CC23&lt;BR23,"On Target"))))),"")</f>
        <v/>
      </c>
      <c r="AS23" s="427" t="str">
        <f>IFERROR(IF(Q23="---","",IF(AG23="---","No Target Set",IF(CD23=BS23,"On Target",IF(CD23&gt;BS23,"Behind",IF(CD23&lt;BS23,"On Target"))))),"")</f>
        <v/>
      </c>
      <c r="AT23" s="427" t="str">
        <f>IFERROR(IF(R23="---","",IF(AH23="---","No Target Set",IF(CE23=BT23,"On Target",IF(CE23&gt;BT23,"Behind",IF(CE23&lt;BT23,"On Target"))))),"")</f>
        <v/>
      </c>
      <c r="AU23" s="384"/>
      <c r="AV23" s="428"/>
      <c r="AW23" s="222" t="s">
        <v>137</v>
      </c>
      <c r="AX23" s="383" t="str">
        <f>_xlfn.IFNA(LOOKUP(2,1/(H23:R23&lt;&gt;"---"),H23:R23),"---")</f>
        <v>---</v>
      </c>
      <c r="AY23" s="383" t="e">
        <f>VALUE(IF(AX23="---","",VLOOKUP(AX23,List167823[],2,FALSE)))</f>
        <v>#VALUE!</v>
      </c>
      <c r="AZ23" s="383" t="str">
        <f>_xlfn.IFNA(LOOKUP(2,1/(H23:Q23&lt;&gt;"---"),X23:AF23),"---")</f>
        <v>---</v>
      </c>
      <c r="BA23" s="383" t="e">
        <f>VALUE(IF(AZ23="---","",VLOOKUP(AZ23,List167823[],2,FALSE)))</f>
        <v>#VALUE!</v>
      </c>
      <c r="BB23" s="383" t="str">
        <f>_xlfn.IFNA(LOOKUP(2,1/(AK23:AT23&lt;&gt;""),AK23:AT23),"---")</f>
        <v>---</v>
      </c>
      <c r="BC23" s="383" t="str">
        <f>_xlfn.IFNA(LOOKUP(2,1/(H23:R23&lt;&gt;"---"),H$2:R$2),"---")</f>
        <v>---</v>
      </c>
      <c r="BD23" s="384"/>
      <c r="BE23" s="384"/>
      <c r="BF23" s="384"/>
      <c r="BG23" s="384"/>
      <c r="BH23" s="384"/>
      <c r="BI23" s="222" t="s">
        <v>137</v>
      </c>
      <c r="BJ23" s="383" t="str">
        <f>IF(H23="---","",IF(H23="","",(VLOOKUP(H23,List167823[],2,FALSE))))</f>
        <v/>
      </c>
      <c r="BK23" s="383" t="str">
        <f>IF(I23="---","",IF(I23="","",(VLOOKUP(I23,List167823[],2,FALSE))))</f>
        <v/>
      </c>
      <c r="BL23" s="383" t="str">
        <f>IF(J23="---","",IF(J23="","",(VLOOKUP(J23,List167823[],2,FALSE))))</f>
        <v/>
      </c>
      <c r="BM23" s="383" t="str">
        <f>IF(K23="---","",IF(K23="","",(VLOOKUP(K23,List167823[],2,FALSE))))</f>
        <v/>
      </c>
      <c r="BN23" s="383" t="str">
        <f>IF(L23="---","",IF(L23="","",(VLOOKUP(L23,List167823[],2,FALSE))))</f>
        <v/>
      </c>
      <c r="BO23" s="383" t="str">
        <f>IF(M23="---","",IF(M23="","",(VLOOKUP(M23,List167823[],2,FALSE))))</f>
        <v/>
      </c>
      <c r="BP23" s="383" t="str">
        <f>IF(N23="---","",IF(N23="","",(VLOOKUP(N23,List167823[],2,FALSE))))</f>
        <v/>
      </c>
      <c r="BQ23" s="383" t="str">
        <f>IF(O23="---","",IF(O23="","",(VLOOKUP(O23,List167823[],2,FALSE))))</f>
        <v/>
      </c>
      <c r="BR23" s="383" t="str">
        <f>IF(P23="---","",IF(P23="","",(VLOOKUP(P23,List167823[],2,FALSE))))</f>
        <v/>
      </c>
      <c r="BS23" s="383" t="str">
        <f>IF(Q23="---","",IF(Q23="","",(VLOOKUP(Q23,List167823[],2,FALSE))))</f>
        <v/>
      </c>
      <c r="BT23" s="383" t="str">
        <f>IF(R23="---","",IF(R23="","",(VLOOKUP(R23,List167823[],2,FALSE))))</f>
        <v/>
      </c>
      <c r="BU23" s="222" t="s">
        <v>137</v>
      </c>
      <c r="BV23" s="383" t="str">
        <f>IF(Y23="---","",IF(Y23="","",VLOOKUP(Y23,List167823[],2,FALSE)))</f>
        <v/>
      </c>
      <c r="BW23" s="383" t="str">
        <f>IF(Z23="---","",IF(Z23="","",VLOOKUP(Z23,List167823[],2,FALSE)))</f>
        <v/>
      </c>
      <c r="BX23" s="383" t="str">
        <f>IF(AA23="---","",IF(AA23="","",VLOOKUP(AA23,List167823[],2,FALSE)))</f>
        <v/>
      </c>
      <c r="BY23" s="383" t="str">
        <f>IF(AB23="---","",IF(AB23="","",VLOOKUP(AB23,List167823[],2,FALSE)))</f>
        <v/>
      </c>
      <c r="BZ23" s="383" t="str">
        <f>IF(AC23="---","",IF(AC23="","",VLOOKUP(AC23,List167823[],2,FALSE)))</f>
        <v/>
      </c>
      <c r="CA23" s="383" t="str">
        <f>IF(AD23="---","",IF(AD23="","",VLOOKUP(AD23,List167823[],2,FALSE)))</f>
        <v/>
      </c>
      <c r="CB23" s="383" t="str">
        <f>IF(AE23="---","",IF(AE23="","",VLOOKUP(AE23,List167823[],2,FALSE)))</f>
        <v/>
      </c>
      <c r="CC23" s="383" t="str">
        <f>IF(AF23="---","",IF(AF23="","",VLOOKUP(AF23,List167823[],2,FALSE)))</f>
        <v/>
      </c>
      <c r="CD23" s="383" t="str">
        <f>IF(AG23="---","",IF(AG23="","",VLOOKUP(AG23,List167823[],2,FALSE)))</f>
        <v/>
      </c>
      <c r="CE23" s="383" t="str">
        <f>IF(AH23="---","",IF(AH23="","",VLOOKUP(AH23,List167823[],2,FALSE)))</f>
        <v/>
      </c>
      <c r="CF23" s="222" t="s">
        <v>137</v>
      </c>
      <c r="CG23" s="383" t="str">
        <f>IFERROR(
    IF(H23="---", "NA",
        IF(Y23="---", "NA",
            IF(BJ23 &gt; BK23,
                IF(BV23 &gt; BJ23, 1.1, 0.1),
                IF(BV23 &gt; BJ23, 1, 0)
            )
        )
    ),
    -1
)</f>
        <v>NA</v>
      </c>
      <c r="CH23" s="383" t="str">
        <f>IFERROR(
    IF(I23="---", "NA",
        IF(Z23="---", "NA",IF(J23="---","NA",
            IF(BK23 &gt; BL23,
                IF(MIN(BV23, BK23) = BW23, 0.1,
                    IF(MIN(BV23, BK23) &lt; BW23, 1.1)
                ),
                IF(MIN(BV23, BK23) = BW23, 0,
                    IF(MIN(BV23, BK23) &lt; BW23, 1)
                )
            ))
        )
    ),
-5)</f>
        <v>NA</v>
      </c>
      <c r="CI23" s="383" t="str">
        <f>IFERROR(
    IF(J23="---", "NA",
        IF(AA23="---", "NA",IF(K23="---","NA",
            IF(BL23 &gt; BM23,
                IF(MIN(BW23, BL23) = BX23, 0.1,
                    IF(MIN(BW23, BL23) &lt; BX23, 1.1)
                ),
                IF(MIN(BW23, BL23) = BX23, 0,
                    IF(MIN(BW23, BL23) &lt; BX23, 1)
                )
            ))
        )
    ),
-5)</f>
        <v>NA</v>
      </c>
      <c r="CJ23" s="383" t="str">
        <f>IFERROR(
    IF(K23="---", "NA",
        IF(AB23="---", "NA",IF(L23="---","NA",
            IF(BM23 &gt; BN23,
                IF(MIN(BX23, BM23) = BY23, 0.1,
                    IF(MIN(BX23, BM23) &lt; BY23, 1.1)
                ),
                IF(MIN(BX23, BM23) = BY23, 0,
                    IF(MIN(BX23, BM23) &lt; BY23, 1)
                )
            ))
        )
    ),
-5)</f>
        <v>NA</v>
      </c>
      <c r="CK23" s="383" t="str">
        <f>IFERROR(
    IF(L23="---", "NA",
        IF(AC23="---", "NA",IF(M23="---","NA",
            IF(BN23 &gt; BO23,
                IF(MIN(BY23, BN23) = BZ23, 0.1,
                    IF(MIN(BY23, BN23) &lt; BZ23, 1.1)
                ),
                IF(MIN(BY23, BN23) = BZ23, 0,
                    IF(MIN(BY23, BN23) &lt; BZ23, 1)
                )
            ))
        )
    ),
-5)</f>
        <v>NA</v>
      </c>
      <c r="CL23" s="383" t="str">
        <f>IFERROR(
    IF(M23="---", "NA",
        IF(AD23="---", "NA",IF(N23="---","NA",
            IF(BO23 &gt; BP23,
                IF(MIN(BZ23, BO23) = CA23, 0.1,
                    IF(MIN(BZ23, BO23) &lt; CA23, 1.1)
                ),
                IF(MIN(BZ23, BO23) = CA23, 0,
                    IF(MIN(BZ23, BO23) &lt; CA23, 1)
                )
            ))
        )
    ),
-5)</f>
        <v>NA</v>
      </c>
      <c r="CM23" s="383" t="str">
        <f>IFERROR(
    IF(N23="---", "NA",
        IF(AE23="---", "NA",IF(O23="---","NA",
            IF(BP23 &gt; BQ23,
                IF(MIN(CA23, BP23) = CB23, 0.1,
                    IF(MIN(CA23, BP23) &lt; CB23, 1.1)
                ),
                IF(MIN(CA23, BP23) = CB23, 0,
                    IF(MIN(CA23, BP23) &lt; CB23, 1)
                )
            ))
        )
    ),
-5)</f>
        <v>NA</v>
      </c>
      <c r="CN23" s="383" t="str">
        <f>IFERROR(
    IF(O23="---", "NA",
        IF(AF23="---", "NA",IF(P23="---","NA",
            IF(BQ23 &gt; BR23,
                IF(MIN(CB23, BQ23) = CC23, 0.1,
                    IF(MIN(CB23, BQ23) &lt; CC23, 1.1)
                ),
                IF(MIN(CB23, BQ23) = CC23, 0,
                    IF(MIN(CB23, BQ23) &lt; CC23, 1)
                )
            ))
        )
    ),
-5)</f>
        <v>NA</v>
      </c>
      <c r="CO23" s="383" t="str">
        <f>IFERROR(
    IF(P23="---", "NA",
        IF(AG23="---", "NA",IF(Q23="---","NA",
            IF(BR23 &gt; BS23,
                IF(MIN(CC23, BR23) = CD23, 0.1,
                    IF(MIN(CC23, BR23) &lt; CD23, 1.1)
                ),
                IF(MIN(CC23, BR23) = CD23, 0,
                    IF(MIN(CC23, BR23) &lt; CD23, 1)
                )
            ))
        )
    ),
-5)</f>
        <v>NA</v>
      </c>
      <c r="CP23" s="383" t="str">
        <f>IFERROR(
    IF(Q23="---", "NA",
        IF(AH23="---", "NA",IF(R23="---","NA",
            IF(BS23 &gt; BT23,
                IF(MIN(CD23, BS23) = CE23, 0.1,
                    IF(MIN(CD23, BS23) &lt; CE23, 1.1)
                ),
                IF(MIN(CD23, BS23) = CE23, 0,
                    IF(MIN(CD23, BS23) &lt; CE23, 1)
                )
            ))
        )
    ),
-5)</f>
        <v>NA</v>
      </c>
      <c r="CQ23" s="222" t="s">
        <v>137</v>
      </c>
      <c r="CR23" s="383" t="str">
        <f>IF(AND(OR(CG23=1, CG23=1.1),BK23&gt;=BV23),"Achieved",IF(AND(OR(CG23=1, CG23=1.1),BK23&lt;BV23),"Not Achieved","NA"))</f>
        <v>NA</v>
      </c>
      <c r="CS23" s="383" t="str">
        <f>IF(AND(OR(CH23=1, CH23=1.1),BL23&gt;=BW23),"Achieved",IF(AND(OR(CH23=1, CH23=1.1),BL23&lt;BW23),"Not Achieved","NA"))</f>
        <v>NA</v>
      </c>
      <c r="CT23" s="383" t="str">
        <f>IF(AND(OR(CI23=1, CI23=1.1),BM23&gt;=BX23),"Achieved",IF(AND(OR(CI23=1, CI23=1.1),BM23&lt;BX23),"Not Achieved","NA"))</f>
        <v>NA</v>
      </c>
      <c r="CU23" s="383" t="str">
        <f>IF(AND(OR(CJ23=1, CJ23=1.1),BN23&gt;=BY23),"Achieved",IF(AND(OR(CJ23=1, CJ23=1.1),BN23&lt;BY23),"Not Achieved","NA"))</f>
        <v>NA</v>
      </c>
      <c r="CV23" s="383" t="str">
        <f>IF(AND(OR(CK23=1, CK23=1.1),BO23&gt;=BZ23),"Achieved",IF(AND(OR(CK23=1, CK23=1.1),BO23&lt;BZ23),"Not Achieved","NA"))</f>
        <v>NA</v>
      </c>
      <c r="CW23" s="383" t="str">
        <f>IF(AND(OR(CL23=1, CL23=1.1),BP23&gt;=CA23),"Achieved",IF(AND(OR(CL23=1, CL23=1.1),BP23&lt;CA23),"Not Achieved","NA"))</f>
        <v>NA</v>
      </c>
      <c r="CX23" s="383" t="str">
        <f>IF(AND(OR(CM23=1, CM23=1.1),BQ23&gt;=CB23),"Achieved",IF(AND(OR(CM23=1, CM23=1.1),BQ23&lt;CB23),"Not Achieved","NA"))</f>
        <v>NA</v>
      </c>
      <c r="CY23" s="383" t="str">
        <f>IF(AND(OR(CN23=1, CN23=1.1),BR23&gt;=CC23),"Achieved",IF(AND(OR(CN23=1, CN23=1.1),BR23&lt;CC23),"Not Achieved","NA"))</f>
        <v>NA</v>
      </c>
      <c r="CZ23" s="383" t="str">
        <f>IF(AND(OR(CO23=1, CO23=1.1),BS23&gt;=CD23),"Achieved",IF(AND(OR(CO23=1, CO23=1.1),BS23&lt;CD23),"Not Achieved","NA"))</f>
        <v>NA</v>
      </c>
      <c r="DA23" s="383" t="str">
        <f>IF(AND(OR(CP23=1, CP23=1.1),BT23&gt;=CE23),"Achieved",IF(AND(OR(CP23=1, CP23=1.1),BT23&lt;CE23),"Not Achieved","NA"))</f>
        <v>NA</v>
      </c>
      <c r="DI23" s="433"/>
      <c r="DJ23" s="433"/>
      <c r="DK23" s="433"/>
      <c r="DL23" s="433"/>
      <c r="DM23" s="433"/>
      <c r="DN23" s="433"/>
      <c r="DO23" s="433"/>
      <c r="DP23" s="433"/>
      <c r="DQ23" s="433"/>
      <c r="DR23" s="433"/>
      <c r="DS23" s="433"/>
      <c r="DT23" s="433"/>
      <c r="DU23" s="433"/>
      <c r="DV23" s="433"/>
      <c r="DW23" s="433"/>
    </row>
    <row r="24" spans="2:127" s="385" customFormat="1" ht="13.75" customHeight="1" thickBot="1" x14ac:dyDescent="0.4">
      <c r="B24" s="373"/>
      <c r="C24" s="366" t="s">
        <v>138</v>
      </c>
      <c r="D24" s="367"/>
      <c r="E24" s="432" t="s">
        <v>139</v>
      </c>
      <c r="F24" s="425"/>
      <c r="G24" s="426"/>
      <c r="H24" s="192" t="s">
        <v>94</v>
      </c>
      <c r="I24" s="192" t="s">
        <v>94</v>
      </c>
      <c r="J24" s="192" t="s">
        <v>94</v>
      </c>
      <c r="K24" s="192" t="s">
        <v>94</v>
      </c>
      <c r="L24" s="192" t="s">
        <v>94</v>
      </c>
      <c r="M24" s="192" t="s">
        <v>94</v>
      </c>
      <c r="N24" s="192" t="s">
        <v>94</v>
      </c>
      <c r="O24" s="192" t="s">
        <v>94</v>
      </c>
      <c r="P24" s="192" t="s">
        <v>94</v>
      </c>
      <c r="Q24" s="192" t="s">
        <v>94</v>
      </c>
      <c r="R24" s="379" t="s">
        <v>94</v>
      </c>
      <c r="S24" s="384"/>
      <c r="T24" s="384"/>
      <c r="U24" s="384"/>
      <c r="V24" s="384"/>
      <c r="W24" s="384"/>
      <c r="X24" s="384"/>
      <c r="Y24" s="192" t="s">
        <v>94</v>
      </c>
      <c r="Z24" s="192" t="s">
        <v>94</v>
      </c>
      <c r="AA24" s="192" t="s">
        <v>94</v>
      </c>
      <c r="AB24" s="192" t="s">
        <v>94</v>
      </c>
      <c r="AC24" s="192" t="s">
        <v>94</v>
      </c>
      <c r="AD24" s="192" t="s">
        <v>94</v>
      </c>
      <c r="AE24" s="192" t="s">
        <v>94</v>
      </c>
      <c r="AF24" s="192" t="s">
        <v>94</v>
      </c>
      <c r="AG24" s="192" t="s">
        <v>94</v>
      </c>
      <c r="AH24" s="379" t="s">
        <v>94</v>
      </c>
      <c r="AK24" s="427" t="str">
        <f>IFERROR(IF(I24="---","",IF(Y24="---","No Target Set",IF(BV24=BK24,"On Target",IF(BV24&gt;BK24,"Behind",IF(BV24&lt;BK24,"On Target"))))),"")</f>
        <v/>
      </c>
      <c r="AL24" s="427" t="str">
        <f>IFERROR(IF(J24="---","",IF(Z24="---","No Target Set",IF(BW24=BL24,"On Target",IF(BW24&gt;BL24,"Behind",IF(BW24&lt;BL24,"On Target"))))),"")</f>
        <v/>
      </c>
      <c r="AM24" s="427" t="str">
        <f>IFERROR(IF(K24="---","",IF(AA24="---","No Target Set",IF(BX24=BM24,"On Target",IF(BX24&gt;BM24,"Behind",IF(BX24&lt;BM24,"On Target"))))),"")</f>
        <v/>
      </c>
      <c r="AN24" s="427" t="str">
        <f>IFERROR(IF(L24="---","",IF(AB24="---","No Target Set",IF(BY24=BN24,"On Target",IF(BY24&gt;BN24,"Behind",IF(BY24&lt;BN24,"On Target"))))),"")</f>
        <v/>
      </c>
      <c r="AO24" s="427" t="str">
        <f>IFERROR(IF(M24="---","",IF(AC24="---","No Target Set",IF(BZ24=BO24,"On Target",IF(BZ24&gt;BO24,"Behind",IF(BZ24&lt;BO24,"On Target"))))),"")</f>
        <v/>
      </c>
      <c r="AP24" s="427" t="str">
        <f>IFERROR(IF(N24="---","",IF(AD24="---","No Target Set",IF(CA24=BP24,"On Target",IF(CA24&gt;BP24,"Behind",IF(CA24&lt;BP24,"On Target"))))),"")</f>
        <v/>
      </c>
      <c r="AQ24" s="427" t="str">
        <f>IFERROR(IF(O24="---","",IF(AE24="---","No Target Set",IF(CB24=BQ24,"On Target",IF(CB24&gt;BQ24,"Behind",IF(CB24&lt;BQ24,"On Target"))))),"")</f>
        <v/>
      </c>
      <c r="AR24" s="427" t="str">
        <f>IFERROR(IF(P24="---","",IF(AF24="---","No Target Set",IF(CC24=BR24,"On Target",IF(CC24&gt;BR24,"Behind",IF(CC24&lt;BR24,"On Target"))))),"")</f>
        <v/>
      </c>
      <c r="AS24" s="427" t="str">
        <f>IFERROR(IF(Q24="---","",IF(AG24="---","No Target Set",IF(CD24=BS24,"On Target",IF(CD24&gt;BS24,"Behind",IF(CD24&lt;BS24,"On Target"))))),"")</f>
        <v/>
      </c>
      <c r="AT24" s="427" t="str">
        <f>IFERROR(IF(R24="---","",IF(AH24="---","No Target Set",IF(CE24=BT24,"On Target",IF(CE24&gt;BT24,"Behind",IF(CE24&lt;BT24,"On Target"))))),"")</f>
        <v/>
      </c>
      <c r="AU24" s="384"/>
      <c r="AV24" s="428"/>
      <c r="AW24" s="222" t="s">
        <v>140</v>
      </c>
      <c r="AX24" s="383" t="str">
        <f>_xlfn.IFNA(LOOKUP(2,1/(H24:R24&lt;&gt;"---"),H24:R24),"---")</f>
        <v>---</v>
      </c>
      <c r="AY24" s="383" t="e">
        <f>VALUE(IF(AX24="---","",VLOOKUP(AX24,List167823[],2,FALSE)))</f>
        <v>#VALUE!</v>
      </c>
      <c r="AZ24" s="383" t="str">
        <f>_xlfn.IFNA(LOOKUP(2,1/(H24:Q24&lt;&gt;"---"),X24:AF24),"---")</f>
        <v>---</v>
      </c>
      <c r="BA24" s="383" t="e">
        <f>VALUE(IF(AZ24="---","",VLOOKUP(AZ24,List167823[],2,FALSE)))</f>
        <v>#VALUE!</v>
      </c>
      <c r="BB24" s="383" t="str">
        <f>_xlfn.IFNA(LOOKUP(2,1/(AK24:AT24&lt;&gt;""),AK24:AT24),"---")</f>
        <v>---</v>
      </c>
      <c r="BC24" s="383" t="str">
        <f>_xlfn.IFNA(LOOKUP(2,1/(H24:R24&lt;&gt;"---"),H$2:R$2),"---")</f>
        <v>---</v>
      </c>
      <c r="BD24" s="384"/>
      <c r="BE24" s="384"/>
      <c r="BF24" s="384"/>
      <c r="BG24" s="384"/>
      <c r="BH24" s="384"/>
      <c r="BI24" s="222" t="s">
        <v>140</v>
      </c>
      <c r="BJ24" s="383" t="str">
        <f>IF(H24="---","",IF(H24="","",(VLOOKUP(H24,List167823[],2,FALSE))))</f>
        <v/>
      </c>
      <c r="BK24" s="383" t="str">
        <f>IF(I24="---","",IF(I24="","",(VLOOKUP(I24,List167823[],2,FALSE))))</f>
        <v/>
      </c>
      <c r="BL24" s="383" t="str">
        <f>IF(J24="---","",IF(J24="","",(VLOOKUP(J24,List167823[],2,FALSE))))</f>
        <v/>
      </c>
      <c r="BM24" s="383" t="str">
        <f>IF(K24="---","",IF(K24="","",(VLOOKUP(K24,List167823[],2,FALSE))))</f>
        <v/>
      </c>
      <c r="BN24" s="383" t="str">
        <f>IF(L24="---","",IF(L24="","",(VLOOKUP(L24,List167823[],2,FALSE))))</f>
        <v/>
      </c>
      <c r="BO24" s="383" t="str">
        <f>IF(M24="---","",IF(M24="","",(VLOOKUP(M24,List167823[],2,FALSE))))</f>
        <v/>
      </c>
      <c r="BP24" s="383" t="str">
        <f>IF(N24="---","",IF(N24="","",(VLOOKUP(N24,List167823[],2,FALSE))))</f>
        <v/>
      </c>
      <c r="BQ24" s="383" t="str">
        <f>IF(O24="---","",IF(O24="","",(VLOOKUP(O24,List167823[],2,FALSE))))</f>
        <v/>
      </c>
      <c r="BR24" s="383" t="str">
        <f>IF(P24="---","",IF(P24="","",(VLOOKUP(P24,List167823[],2,FALSE))))</f>
        <v/>
      </c>
      <c r="BS24" s="383" t="str">
        <f>IF(Q24="---","",IF(Q24="","",(VLOOKUP(Q24,List167823[],2,FALSE))))</f>
        <v/>
      </c>
      <c r="BT24" s="383" t="str">
        <f>IF(R24="---","",IF(R24="","",(VLOOKUP(R24,List167823[],2,FALSE))))</f>
        <v/>
      </c>
      <c r="BU24" s="222" t="s">
        <v>140</v>
      </c>
      <c r="BV24" s="383" t="str">
        <f>IF(Y24="---","",IF(Y24="","",VLOOKUP(Y24,List167823[],2,FALSE)))</f>
        <v/>
      </c>
      <c r="BW24" s="383" t="str">
        <f>IF(Z24="---","",IF(Z24="","",VLOOKUP(Z24,List167823[],2,FALSE)))</f>
        <v/>
      </c>
      <c r="BX24" s="383" t="str">
        <f>IF(AA24="---","",IF(AA24="","",VLOOKUP(AA24,List167823[],2,FALSE)))</f>
        <v/>
      </c>
      <c r="BY24" s="383" t="str">
        <f>IF(AB24="---","",IF(AB24="","",VLOOKUP(AB24,List167823[],2,FALSE)))</f>
        <v/>
      </c>
      <c r="BZ24" s="383" t="str">
        <f>IF(AC24="---","",IF(AC24="","",VLOOKUP(AC24,List167823[],2,FALSE)))</f>
        <v/>
      </c>
      <c r="CA24" s="383" t="str">
        <f>IF(AD24="---","",IF(AD24="","",VLOOKUP(AD24,List167823[],2,FALSE)))</f>
        <v/>
      </c>
      <c r="CB24" s="383" t="str">
        <f>IF(AE24="---","",IF(AE24="","",VLOOKUP(AE24,List167823[],2,FALSE)))</f>
        <v/>
      </c>
      <c r="CC24" s="383" t="str">
        <f>IF(AF24="---","",IF(AF24="","",VLOOKUP(AF24,List167823[],2,FALSE)))</f>
        <v/>
      </c>
      <c r="CD24" s="383" t="str">
        <f>IF(AG24="---","",IF(AG24="","",VLOOKUP(AG24,List167823[],2,FALSE)))</f>
        <v/>
      </c>
      <c r="CE24" s="383" t="str">
        <f>IF(AH24="---","",IF(AH24="","",VLOOKUP(AH24,List167823[],2,FALSE)))</f>
        <v/>
      </c>
      <c r="CF24" s="222" t="s">
        <v>140</v>
      </c>
      <c r="CG24" s="383" t="str">
        <f>IFERROR(
    IF(H24="---", "NA",
        IF(Y24="---", "NA",
            IF(BJ24 &gt; BK24,
                IF(BV24 &gt; BJ24, 1.1, 0.1),
                IF(BV24 &gt; BJ24, 1, 0)
            )
        )
    ),
    -1
)</f>
        <v>NA</v>
      </c>
      <c r="CH24" s="383" t="str">
        <f>IFERROR(
    IF(I24="---", "NA",
        IF(Z24="---", "NA",IF(J24="---","NA",
            IF(BK24 &gt; BL24,
                IF(MIN(BV24, BK24) = BW24, 0.1,
                    IF(MIN(BV24, BK24) &lt; BW24, 1.1)
                ),
                IF(MIN(BV24, BK24) = BW24, 0,
                    IF(MIN(BV24, BK24) &lt; BW24, 1)
                )
            ))
        )
    ),
-5)</f>
        <v>NA</v>
      </c>
      <c r="CI24" s="383" t="str">
        <f>IFERROR(
    IF(J24="---", "NA",
        IF(AA24="---", "NA",IF(K24="---","NA",
            IF(BL24 &gt; BM24,
                IF(MIN(BW24, BL24) = BX24, 0.1,
                    IF(MIN(BW24, BL24) &lt; BX24, 1.1)
                ),
                IF(MIN(BW24, BL24) = BX24, 0,
                    IF(MIN(BW24, BL24) &lt; BX24, 1)
                )
            ))
        )
    ),
-5)</f>
        <v>NA</v>
      </c>
      <c r="CJ24" s="383" t="str">
        <f>IFERROR(
    IF(K24="---", "NA",
        IF(AB24="---", "NA",IF(L24="---","NA",
            IF(BM24 &gt; BN24,
                IF(MIN(BX24, BM24) = BY24, 0.1,
                    IF(MIN(BX24, BM24) &lt; BY24, 1.1)
                ),
                IF(MIN(BX24, BM24) = BY24, 0,
                    IF(MIN(BX24, BM24) &lt; BY24, 1)
                )
            ))
        )
    ),
-5)</f>
        <v>NA</v>
      </c>
      <c r="CK24" s="383" t="str">
        <f>IFERROR(
    IF(L24="---", "NA",
        IF(AC24="---", "NA",IF(M24="---","NA",
            IF(BN24 &gt; BO24,
                IF(MIN(BY24, BN24) = BZ24, 0.1,
                    IF(MIN(BY24, BN24) &lt; BZ24, 1.1)
                ),
                IF(MIN(BY24, BN24) = BZ24, 0,
                    IF(MIN(BY24, BN24) &lt; BZ24, 1)
                )
            ))
        )
    ),
-5)</f>
        <v>NA</v>
      </c>
      <c r="CL24" s="383" t="str">
        <f>IFERROR(
    IF(M24="---", "NA",
        IF(AD24="---", "NA",IF(N24="---","NA",
            IF(BO24 &gt; BP24,
                IF(MIN(BZ24, BO24) = CA24, 0.1,
                    IF(MIN(BZ24, BO24) &lt; CA24, 1.1)
                ),
                IF(MIN(BZ24, BO24) = CA24, 0,
                    IF(MIN(BZ24, BO24) &lt; CA24, 1)
                )
            ))
        )
    ),
-5)</f>
        <v>NA</v>
      </c>
      <c r="CM24" s="383" t="str">
        <f>IFERROR(
    IF(N24="---", "NA",
        IF(AE24="---", "NA",IF(O24="---","NA",
            IF(BP24 &gt; BQ24,
                IF(MIN(CA24, BP24) = CB24, 0.1,
                    IF(MIN(CA24, BP24) &lt; CB24, 1.1)
                ),
                IF(MIN(CA24, BP24) = CB24, 0,
                    IF(MIN(CA24, BP24) &lt; CB24, 1)
                )
            ))
        )
    ),
-5)</f>
        <v>NA</v>
      </c>
      <c r="CN24" s="383" t="str">
        <f>IFERROR(
    IF(O24="---", "NA",
        IF(AF24="---", "NA",IF(P24="---","NA",
            IF(BQ24 &gt; BR24,
                IF(MIN(CB24, BQ24) = CC24, 0.1,
                    IF(MIN(CB24, BQ24) &lt; CC24, 1.1)
                ),
                IF(MIN(CB24, BQ24) = CC24, 0,
                    IF(MIN(CB24, BQ24) &lt; CC24, 1)
                )
            ))
        )
    ),
-5)</f>
        <v>NA</v>
      </c>
      <c r="CO24" s="383" t="str">
        <f>IFERROR(
    IF(P24="---", "NA",
        IF(AG24="---", "NA",IF(Q24="---","NA",
            IF(BR24 &gt; BS24,
                IF(MIN(CC24, BR24) = CD24, 0.1,
                    IF(MIN(CC24, BR24) &lt; CD24, 1.1)
                ),
                IF(MIN(CC24, BR24) = CD24, 0,
                    IF(MIN(CC24, BR24) &lt; CD24, 1)
                )
            ))
        )
    ),
-5)</f>
        <v>NA</v>
      </c>
      <c r="CP24" s="383" t="str">
        <f>IFERROR(
    IF(Q24="---", "NA",
        IF(AH24="---", "NA",IF(R24="---","NA",
            IF(BS24 &gt; BT24,
                IF(MIN(CD24, BS24) = CE24, 0.1,
                    IF(MIN(CD24, BS24) &lt; CE24, 1.1)
                ),
                IF(MIN(CD24, BS24) = CE24, 0,
                    IF(MIN(CD24, BS24) &lt; CE24, 1)
                )
            ))
        )
    ),
-5)</f>
        <v>NA</v>
      </c>
      <c r="CQ24" s="222" t="s">
        <v>140</v>
      </c>
      <c r="CR24" s="383" t="str">
        <f>IF(AND(OR(CG24=1, CG24=1.1),BK24&gt;=BV24),"Achieved",IF(AND(OR(CG24=1, CG24=1.1),BK24&lt;BV24),"Not Achieved","NA"))</f>
        <v>NA</v>
      </c>
      <c r="CS24" s="383" t="str">
        <f>IF(AND(OR(CH24=1, CH24=1.1),BL24&gt;=BW24),"Achieved",IF(AND(OR(CH24=1, CH24=1.1),BL24&lt;BW24),"Not Achieved","NA"))</f>
        <v>NA</v>
      </c>
      <c r="CT24" s="383" t="str">
        <f>IF(AND(OR(CI24=1, CI24=1.1),BM24&gt;=BX24),"Achieved",IF(AND(OR(CI24=1, CI24=1.1),BM24&lt;BX24),"Not Achieved","NA"))</f>
        <v>NA</v>
      </c>
      <c r="CU24" s="383" t="str">
        <f>IF(AND(OR(CJ24=1, CJ24=1.1),BN24&gt;=BY24),"Achieved",IF(AND(OR(CJ24=1, CJ24=1.1),BN24&lt;BY24),"Not Achieved","NA"))</f>
        <v>NA</v>
      </c>
      <c r="CV24" s="383" t="str">
        <f>IF(AND(OR(CK24=1, CK24=1.1),BO24&gt;=BZ24),"Achieved",IF(AND(OR(CK24=1, CK24=1.1),BO24&lt;BZ24),"Not Achieved","NA"))</f>
        <v>NA</v>
      </c>
      <c r="CW24" s="383" t="str">
        <f>IF(AND(OR(CL24=1, CL24=1.1),BP24&gt;=CA24),"Achieved",IF(AND(OR(CL24=1, CL24=1.1),BP24&lt;CA24),"Not Achieved","NA"))</f>
        <v>NA</v>
      </c>
      <c r="CX24" s="383" t="str">
        <f>IF(AND(OR(CM24=1, CM24=1.1),BQ24&gt;=CB24),"Achieved",IF(AND(OR(CM24=1, CM24=1.1),BQ24&lt;CB24),"Not Achieved","NA"))</f>
        <v>NA</v>
      </c>
      <c r="CY24" s="383" t="str">
        <f>IF(AND(OR(CN24=1, CN24=1.1),BR24&gt;=CC24),"Achieved",IF(AND(OR(CN24=1, CN24=1.1),BR24&lt;CC24),"Not Achieved","NA"))</f>
        <v>NA</v>
      </c>
      <c r="CZ24" s="383" t="str">
        <f>IF(AND(OR(CO24=1, CO24=1.1),BS24&gt;=CD24),"Achieved",IF(AND(OR(CO24=1, CO24=1.1),BS24&lt;CD24),"Not Achieved","NA"))</f>
        <v>NA</v>
      </c>
      <c r="DA24" s="383" t="str">
        <f>IF(AND(OR(CP24=1, CP24=1.1),BT24&gt;=CE24),"Achieved",IF(AND(OR(CP24=1, CP24=1.1),BT24&lt;CE24),"Not Achieved","NA"))</f>
        <v>NA</v>
      </c>
      <c r="DI24" s="433"/>
      <c r="DJ24" s="433"/>
      <c r="DK24" s="433"/>
      <c r="DL24" s="433"/>
      <c r="DM24" s="433"/>
      <c r="DN24" s="433"/>
      <c r="DO24" s="433"/>
      <c r="DP24" s="433"/>
      <c r="DQ24" s="433"/>
      <c r="DR24" s="433"/>
      <c r="DS24" s="433"/>
      <c r="DT24" s="433"/>
      <c r="DU24" s="433"/>
      <c r="DV24" s="433"/>
      <c r="DW24" s="433"/>
    </row>
    <row r="25" spans="2:127" s="385" customFormat="1" ht="13.75" customHeight="1" thickBot="1" x14ac:dyDescent="0.4">
      <c r="B25" s="373"/>
      <c r="C25" s="368"/>
      <c r="D25" s="369"/>
      <c r="E25" s="432" t="s">
        <v>141</v>
      </c>
      <c r="F25" s="425"/>
      <c r="G25" s="426"/>
      <c r="H25" s="192" t="s">
        <v>94</v>
      </c>
      <c r="I25" s="192" t="s">
        <v>94</v>
      </c>
      <c r="J25" s="192" t="s">
        <v>94</v>
      </c>
      <c r="K25" s="192" t="s">
        <v>94</v>
      </c>
      <c r="L25" s="192" t="s">
        <v>94</v>
      </c>
      <c r="M25" s="192" t="s">
        <v>94</v>
      </c>
      <c r="N25" s="192" t="s">
        <v>94</v>
      </c>
      <c r="O25" s="192" t="s">
        <v>94</v>
      </c>
      <c r="P25" s="192" t="s">
        <v>94</v>
      </c>
      <c r="Q25" s="192" t="s">
        <v>94</v>
      </c>
      <c r="R25" s="379" t="s">
        <v>94</v>
      </c>
      <c r="S25" s="384"/>
      <c r="T25" s="384"/>
      <c r="U25" s="384"/>
      <c r="V25" s="384"/>
      <c r="W25" s="384"/>
      <c r="X25" s="384"/>
      <c r="Y25" s="192" t="s">
        <v>94</v>
      </c>
      <c r="Z25" s="192" t="s">
        <v>94</v>
      </c>
      <c r="AA25" s="192" t="s">
        <v>94</v>
      </c>
      <c r="AB25" s="192" t="s">
        <v>94</v>
      </c>
      <c r="AC25" s="192" t="s">
        <v>94</v>
      </c>
      <c r="AD25" s="192" t="s">
        <v>94</v>
      </c>
      <c r="AE25" s="192" t="s">
        <v>94</v>
      </c>
      <c r="AF25" s="192" t="s">
        <v>94</v>
      </c>
      <c r="AG25" s="192" t="s">
        <v>94</v>
      </c>
      <c r="AH25" s="379" t="s">
        <v>94</v>
      </c>
      <c r="AK25" s="427" t="str">
        <f>IFERROR(IF(I25="---","",IF(Y25="---","No Target Set",IF(BV25=BK25,"On Target",IF(BV25&gt;BK25,"Behind",IF(BV25&lt;BK25,"On Target"))))),"")</f>
        <v/>
      </c>
      <c r="AL25" s="427" t="str">
        <f>IFERROR(IF(J25="---","",IF(Z25="---","No Target Set",IF(BW25=BL25,"On Target",IF(BW25&gt;BL25,"Behind",IF(BW25&lt;BL25,"On Target"))))),"")</f>
        <v/>
      </c>
      <c r="AM25" s="427" t="str">
        <f>IFERROR(IF(K25="---","",IF(AA25="---","No Target Set",IF(BX25=BM25,"On Target",IF(BX25&gt;BM25,"Behind",IF(BX25&lt;BM25,"On Target"))))),"")</f>
        <v/>
      </c>
      <c r="AN25" s="427" t="str">
        <f>IFERROR(IF(L25="---","",IF(AB25="---","No Target Set",IF(BY25=BN25,"On Target",IF(BY25&gt;BN25,"Behind",IF(BY25&lt;BN25,"On Target"))))),"")</f>
        <v/>
      </c>
      <c r="AO25" s="427" t="str">
        <f>IFERROR(IF(M25="---","",IF(AC25="---","No Target Set",IF(BZ25=BO25,"On Target",IF(BZ25&gt;BO25,"Behind",IF(BZ25&lt;BO25,"On Target"))))),"")</f>
        <v/>
      </c>
      <c r="AP25" s="427" t="str">
        <f>IFERROR(IF(N25="---","",IF(AD25="---","No Target Set",IF(CA25=BP25,"On Target",IF(CA25&gt;BP25,"Behind",IF(CA25&lt;BP25,"On Target"))))),"")</f>
        <v/>
      </c>
      <c r="AQ25" s="427" t="str">
        <f>IFERROR(IF(O25="---","",IF(AE25="---","No Target Set",IF(CB25=BQ25,"On Target",IF(CB25&gt;BQ25,"Behind",IF(CB25&lt;BQ25,"On Target"))))),"")</f>
        <v/>
      </c>
      <c r="AR25" s="427" t="str">
        <f>IFERROR(IF(P25="---","",IF(AF25="---","No Target Set",IF(CC25=BR25,"On Target",IF(CC25&gt;BR25,"Behind",IF(CC25&lt;BR25,"On Target"))))),"")</f>
        <v/>
      </c>
      <c r="AS25" s="427" t="str">
        <f>IFERROR(IF(Q25="---","",IF(AG25="---","No Target Set",IF(CD25=BS25,"On Target",IF(CD25&gt;BS25,"Behind",IF(CD25&lt;BS25,"On Target"))))),"")</f>
        <v/>
      </c>
      <c r="AT25" s="427" t="str">
        <f>IFERROR(IF(R25="---","",IF(AH25="---","No Target Set",IF(CE25=BT25,"On Target",IF(CE25&gt;BT25,"Behind",IF(CE25&lt;BT25,"On Target"))))),"")</f>
        <v/>
      </c>
      <c r="AU25" s="384"/>
      <c r="AV25" s="428"/>
      <c r="AW25" s="222" t="s">
        <v>142</v>
      </c>
      <c r="AX25" s="383" t="str">
        <f>_xlfn.IFNA(LOOKUP(2,1/(H25:R25&lt;&gt;"---"),H25:R25),"---")</f>
        <v>---</v>
      </c>
      <c r="AY25" s="383" t="e">
        <f>VALUE(IF(AX25="---","",VLOOKUP(AX25,List167823[],2,FALSE)))</f>
        <v>#VALUE!</v>
      </c>
      <c r="AZ25" s="383" t="str">
        <f>_xlfn.IFNA(LOOKUP(2,1/(H25:Q25&lt;&gt;"---"),X25:AF25),"---")</f>
        <v>---</v>
      </c>
      <c r="BA25" s="383" t="e">
        <f>VALUE(IF(AZ25="---","",VLOOKUP(AZ25,List167823[],2,FALSE)))</f>
        <v>#VALUE!</v>
      </c>
      <c r="BB25" s="383" t="str">
        <f>_xlfn.IFNA(LOOKUP(2,1/(AK25:AT25&lt;&gt;""),AK25:AT25),"---")</f>
        <v>---</v>
      </c>
      <c r="BC25" s="383" t="str">
        <f>_xlfn.IFNA(LOOKUP(2,1/(H25:R25&lt;&gt;"---"),H$2:R$2),"---")</f>
        <v>---</v>
      </c>
      <c r="BD25" s="384"/>
      <c r="BE25" s="384"/>
      <c r="BF25" s="384"/>
      <c r="BG25" s="384"/>
      <c r="BH25" s="384"/>
      <c r="BI25" s="222" t="s">
        <v>142</v>
      </c>
      <c r="BJ25" s="383" t="str">
        <f>IF(H25="---","",IF(H25="","",(VLOOKUP(H25,List167823[],2,FALSE))))</f>
        <v/>
      </c>
      <c r="BK25" s="383" t="str">
        <f>IF(I25="---","",IF(I25="","",(VLOOKUP(I25,List167823[],2,FALSE))))</f>
        <v/>
      </c>
      <c r="BL25" s="383" t="str">
        <f>IF(J25="---","",IF(J25="","",(VLOOKUP(J25,List167823[],2,FALSE))))</f>
        <v/>
      </c>
      <c r="BM25" s="383" t="str">
        <f>IF(K25="---","",IF(K25="","",(VLOOKUP(K25,List167823[],2,FALSE))))</f>
        <v/>
      </c>
      <c r="BN25" s="383" t="str">
        <f>IF(L25="---","",IF(L25="","",(VLOOKUP(L25,List167823[],2,FALSE))))</f>
        <v/>
      </c>
      <c r="BO25" s="383" t="str">
        <f>IF(M25="---","",IF(M25="","",(VLOOKUP(M25,List167823[],2,FALSE))))</f>
        <v/>
      </c>
      <c r="BP25" s="383" t="str">
        <f>IF(N25="---","",IF(N25="","",(VLOOKUP(N25,List167823[],2,FALSE))))</f>
        <v/>
      </c>
      <c r="BQ25" s="383" t="str">
        <f>IF(O25="---","",IF(O25="","",(VLOOKUP(O25,List167823[],2,FALSE))))</f>
        <v/>
      </c>
      <c r="BR25" s="383" t="str">
        <f>IF(P25="---","",IF(P25="","",(VLOOKUP(P25,List167823[],2,FALSE))))</f>
        <v/>
      </c>
      <c r="BS25" s="383" t="str">
        <f>IF(Q25="---","",IF(Q25="","",(VLOOKUP(Q25,List167823[],2,FALSE))))</f>
        <v/>
      </c>
      <c r="BT25" s="383" t="str">
        <f>IF(R25="---","",IF(R25="","",(VLOOKUP(R25,List167823[],2,FALSE))))</f>
        <v/>
      </c>
      <c r="BU25" s="222" t="s">
        <v>142</v>
      </c>
      <c r="BV25" s="383" t="str">
        <f>IF(Y25="---","",IF(Y25="","",VLOOKUP(Y25,List167823[],2,FALSE)))</f>
        <v/>
      </c>
      <c r="BW25" s="383" t="str">
        <f>IF(Z25="---","",IF(Z25="","",VLOOKUP(Z25,List167823[],2,FALSE)))</f>
        <v/>
      </c>
      <c r="BX25" s="383" t="str">
        <f>IF(AA25="---","",IF(AA25="","",VLOOKUP(AA25,List167823[],2,FALSE)))</f>
        <v/>
      </c>
      <c r="BY25" s="383" t="str">
        <f>IF(AB25="---","",IF(AB25="","",VLOOKUP(AB25,List167823[],2,FALSE)))</f>
        <v/>
      </c>
      <c r="BZ25" s="383" t="str">
        <f>IF(AC25="---","",IF(AC25="","",VLOOKUP(AC25,List167823[],2,FALSE)))</f>
        <v/>
      </c>
      <c r="CA25" s="383" t="str">
        <f>IF(AD25="---","",IF(AD25="","",VLOOKUP(AD25,List167823[],2,FALSE)))</f>
        <v/>
      </c>
      <c r="CB25" s="383" t="str">
        <f>IF(AE25="---","",IF(AE25="","",VLOOKUP(AE25,List167823[],2,FALSE)))</f>
        <v/>
      </c>
      <c r="CC25" s="383" t="str">
        <f>IF(AF25="---","",IF(AF25="","",VLOOKUP(AF25,List167823[],2,FALSE)))</f>
        <v/>
      </c>
      <c r="CD25" s="383" t="str">
        <f>IF(AG25="---","",IF(AG25="","",VLOOKUP(AG25,List167823[],2,FALSE)))</f>
        <v/>
      </c>
      <c r="CE25" s="383" t="str">
        <f>IF(AH25="---","",IF(AH25="","",VLOOKUP(AH25,List167823[],2,FALSE)))</f>
        <v/>
      </c>
      <c r="CF25" s="222" t="s">
        <v>142</v>
      </c>
      <c r="CG25" s="383" t="str">
        <f>IFERROR(
    IF(H25="---", "NA",
        IF(Y25="---", "NA",
            IF(BJ25 &gt; BK25,
                IF(BV25 &gt; BJ25, 1.1, 0.1),
                IF(BV25 &gt; BJ25, 1, 0)
            )
        )
    ),
    -1
)</f>
        <v>NA</v>
      </c>
      <c r="CH25" s="383" t="str">
        <f>IFERROR(
    IF(I25="---", "NA",
        IF(Z25="---", "NA",IF(J25="---","NA",
            IF(BK25 &gt; BL25,
                IF(MIN(BV25, BK25) = BW25, 0.1,
                    IF(MIN(BV25, BK25) &lt; BW25, 1.1)
                ),
                IF(MIN(BV25, BK25) = BW25, 0,
                    IF(MIN(BV25, BK25) &lt; BW25, 1)
                )
            ))
        )
    ),
-5)</f>
        <v>NA</v>
      </c>
      <c r="CI25" s="383" t="str">
        <f>IFERROR(
    IF(J25="---", "NA",
        IF(AA25="---", "NA",IF(K25="---","NA",
            IF(BL25 &gt; BM25,
                IF(MIN(BW25, BL25) = BX25, 0.1,
                    IF(MIN(BW25, BL25) &lt; BX25, 1.1)
                ),
                IF(MIN(BW25, BL25) = BX25, 0,
                    IF(MIN(BW25, BL25) &lt; BX25, 1)
                )
            ))
        )
    ),
-5)</f>
        <v>NA</v>
      </c>
      <c r="CJ25" s="383" t="str">
        <f>IFERROR(
    IF(K25="---", "NA",
        IF(AB25="---", "NA",IF(L25="---","NA",
            IF(BM25 &gt; BN25,
                IF(MIN(BX25, BM25) = BY25, 0.1,
                    IF(MIN(BX25, BM25) &lt; BY25, 1.1)
                ),
                IF(MIN(BX25, BM25) = BY25, 0,
                    IF(MIN(BX25, BM25) &lt; BY25, 1)
                )
            ))
        )
    ),
-5)</f>
        <v>NA</v>
      </c>
      <c r="CK25" s="383" t="str">
        <f>IFERROR(
    IF(L25="---", "NA",
        IF(AC25="---", "NA",IF(M25="---","NA",
            IF(BN25 &gt; BO25,
                IF(MIN(BY25, BN25) = BZ25, 0.1,
                    IF(MIN(BY25, BN25) &lt; BZ25, 1.1)
                ),
                IF(MIN(BY25, BN25) = BZ25, 0,
                    IF(MIN(BY25, BN25) &lt; BZ25, 1)
                )
            ))
        )
    ),
-5)</f>
        <v>NA</v>
      </c>
      <c r="CL25" s="383" t="str">
        <f>IFERROR(
    IF(M25="---", "NA",
        IF(AD25="---", "NA",IF(N25="---","NA",
            IF(BO25 &gt; BP25,
                IF(MIN(BZ25, BO25) = CA25, 0.1,
                    IF(MIN(BZ25, BO25) &lt; CA25, 1.1)
                ),
                IF(MIN(BZ25, BO25) = CA25, 0,
                    IF(MIN(BZ25, BO25) &lt; CA25, 1)
                )
            ))
        )
    ),
-5)</f>
        <v>NA</v>
      </c>
      <c r="CM25" s="383" t="str">
        <f>IFERROR(
    IF(N25="---", "NA",
        IF(AE25="---", "NA",IF(O25="---","NA",
            IF(BP25 &gt; BQ25,
                IF(MIN(CA25, BP25) = CB25, 0.1,
                    IF(MIN(CA25, BP25) &lt; CB25, 1.1)
                ),
                IF(MIN(CA25, BP25) = CB25, 0,
                    IF(MIN(CA25, BP25) &lt; CB25, 1)
                )
            ))
        )
    ),
-5)</f>
        <v>NA</v>
      </c>
      <c r="CN25" s="383" t="str">
        <f>IFERROR(
    IF(O25="---", "NA",
        IF(AF25="---", "NA",IF(P25="---","NA",
            IF(BQ25 &gt; BR25,
                IF(MIN(CB25, BQ25) = CC25, 0.1,
                    IF(MIN(CB25, BQ25) &lt; CC25, 1.1)
                ),
                IF(MIN(CB25, BQ25) = CC25, 0,
                    IF(MIN(CB25, BQ25) &lt; CC25, 1)
                )
            ))
        )
    ),
-5)</f>
        <v>NA</v>
      </c>
      <c r="CO25" s="383" t="str">
        <f>IFERROR(
    IF(P25="---", "NA",
        IF(AG25="---", "NA",IF(Q25="---","NA",
            IF(BR25 &gt; BS25,
                IF(MIN(CC25, BR25) = CD25, 0.1,
                    IF(MIN(CC25, BR25) &lt; CD25, 1.1)
                ),
                IF(MIN(CC25, BR25) = CD25, 0,
                    IF(MIN(CC25, BR25) &lt; CD25, 1)
                )
            ))
        )
    ),
-5)</f>
        <v>NA</v>
      </c>
      <c r="CP25" s="383" t="str">
        <f>IFERROR(
    IF(Q25="---", "NA",
        IF(AH25="---", "NA",IF(R25="---","NA",
            IF(BS25 &gt; BT25,
                IF(MIN(CD25, BS25) = CE25, 0.1,
                    IF(MIN(CD25, BS25) &lt; CE25, 1.1)
                ),
                IF(MIN(CD25, BS25) = CE25, 0,
                    IF(MIN(CD25, BS25) &lt; CE25, 1)
                )
            ))
        )
    ),
-5)</f>
        <v>NA</v>
      </c>
      <c r="CQ25" s="222" t="s">
        <v>142</v>
      </c>
      <c r="CR25" s="383" t="str">
        <f>IF(AND(OR(CG25=1, CG25=1.1),BK25&gt;=BV25),"Achieved",IF(AND(OR(CG25=1, CG25=1.1),BK25&lt;BV25),"Not Achieved","NA"))</f>
        <v>NA</v>
      </c>
      <c r="CS25" s="383" t="str">
        <f>IF(AND(OR(CH25=1, CH25=1.1),BL25&gt;=BW25),"Achieved",IF(AND(OR(CH25=1, CH25=1.1),BL25&lt;BW25),"Not Achieved","NA"))</f>
        <v>NA</v>
      </c>
      <c r="CT25" s="383" t="str">
        <f>IF(AND(OR(CI25=1, CI25=1.1),BM25&gt;=BX25),"Achieved",IF(AND(OR(CI25=1, CI25=1.1),BM25&lt;BX25),"Not Achieved","NA"))</f>
        <v>NA</v>
      </c>
      <c r="CU25" s="383" t="str">
        <f>IF(AND(OR(CJ25=1, CJ25=1.1),BN25&gt;=BY25),"Achieved",IF(AND(OR(CJ25=1, CJ25=1.1),BN25&lt;BY25),"Not Achieved","NA"))</f>
        <v>NA</v>
      </c>
      <c r="CV25" s="383" t="str">
        <f>IF(AND(OR(CK25=1, CK25=1.1),BO25&gt;=BZ25),"Achieved",IF(AND(OR(CK25=1, CK25=1.1),BO25&lt;BZ25),"Not Achieved","NA"))</f>
        <v>NA</v>
      </c>
      <c r="CW25" s="383" t="str">
        <f>IF(AND(OR(CL25=1, CL25=1.1),BP25&gt;=CA25),"Achieved",IF(AND(OR(CL25=1, CL25=1.1),BP25&lt;CA25),"Not Achieved","NA"))</f>
        <v>NA</v>
      </c>
      <c r="CX25" s="383" t="str">
        <f>IF(AND(OR(CM25=1, CM25=1.1),BQ25&gt;=CB25),"Achieved",IF(AND(OR(CM25=1, CM25=1.1),BQ25&lt;CB25),"Not Achieved","NA"))</f>
        <v>NA</v>
      </c>
      <c r="CY25" s="383" t="str">
        <f>IF(AND(OR(CN25=1, CN25=1.1),BR25&gt;=CC25),"Achieved",IF(AND(OR(CN25=1, CN25=1.1),BR25&lt;CC25),"Not Achieved","NA"))</f>
        <v>NA</v>
      </c>
      <c r="CZ25" s="383" t="str">
        <f>IF(AND(OR(CO25=1, CO25=1.1),BS25&gt;=CD25),"Achieved",IF(AND(OR(CO25=1, CO25=1.1),BS25&lt;CD25),"Not Achieved","NA"))</f>
        <v>NA</v>
      </c>
      <c r="DA25" s="383" t="str">
        <f>IF(AND(OR(CP25=1, CP25=1.1),BT25&gt;=CE25),"Achieved",IF(AND(OR(CP25=1, CP25=1.1),BT25&lt;CE25),"Not Achieved","NA"))</f>
        <v>NA</v>
      </c>
      <c r="DI25" s="433"/>
      <c r="DJ25" s="433"/>
      <c r="DK25" s="433"/>
      <c r="DL25" s="433"/>
      <c r="DM25" s="433"/>
      <c r="DN25" s="433"/>
      <c r="DO25" s="433"/>
      <c r="DP25" s="433"/>
      <c r="DQ25" s="433"/>
      <c r="DR25" s="433"/>
      <c r="DS25" s="433"/>
      <c r="DT25" s="433"/>
      <c r="DU25" s="433"/>
      <c r="DV25" s="433"/>
      <c r="DW25" s="433"/>
    </row>
    <row r="26" spans="2:127" s="385" customFormat="1" ht="13.75" customHeight="1" thickBot="1" x14ac:dyDescent="0.4">
      <c r="B26" s="374"/>
      <c r="C26" s="370"/>
      <c r="D26" s="371"/>
      <c r="E26" s="432" t="s">
        <v>143</v>
      </c>
      <c r="F26" s="425"/>
      <c r="G26" s="426"/>
      <c r="H26" s="192" t="s">
        <v>94</v>
      </c>
      <c r="I26" s="192" t="s">
        <v>94</v>
      </c>
      <c r="J26" s="192" t="s">
        <v>94</v>
      </c>
      <c r="K26" s="192" t="s">
        <v>94</v>
      </c>
      <c r="L26" s="192" t="s">
        <v>94</v>
      </c>
      <c r="M26" s="192" t="s">
        <v>94</v>
      </c>
      <c r="N26" s="192" t="s">
        <v>94</v>
      </c>
      <c r="O26" s="192" t="s">
        <v>94</v>
      </c>
      <c r="P26" s="192" t="s">
        <v>94</v>
      </c>
      <c r="Q26" s="192" t="s">
        <v>94</v>
      </c>
      <c r="R26" s="379" t="s">
        <v>94</v>
      </c>
      <c r="S26" s="384"/>
      <c r="T26" s="384"/>
      <c r="U26" s="384"/>
      <c r="V26" s="384"/>
      <c r="W26" s="384"/>
      <c r="X26" s="384"/>
      <c r="Y26" s="192" t="s">
        <v>94</v>
      </c>
      <c r="Z26" s="192" t="s">
        <v>94</v>
      </c>
      <c r="AA26" s="192" t="s">
        <v>94</v>
      </c>
      <c r="AB26" s="192" t="s">
        <v>94</v>
      </c>
      <c r="AC26" s="192" t="s">
        <v>94</v>
      </c>
      <c r="AD26" s="192" t="s">
        <v>94</v>
      </c>
      <c r="AE26" s="192" t="s">
        <v>94</v>
      </c>
      <c r="AF26" s="192" t="s">
        <v>94</v>
      </c>
      <c r="AG26" s="192" t="s">
        <v>94</v>
      </c>
      <c r="AH26" s="379" t="s">
        <v>94</v>
      </c>
      <c r="AK26" s="427" t="str">
        <f>IFERROR(IF(I26="---","",IF(Y26="---","No Target Set",IF(BV26=BK26,"On Target",IF(BV26&gt;BK26,"Behind",IF(BV26&lt;BK26,"On Target"))))),"")</f>
        <v/>
      </c>
      <c r="AL26" s="427" t="str">
        <f>IFERROR(IF(J26="---","",IF(Z26="---","No Target Set",IF(BW26=BL26,"On Target",IF(BW26&gt;BL26,"Behind",IF(BW26&lt;BL26,"On Target"))))),"")</f>
        <v/>
      </c>
      <c r="AM26" s="427" t="str">
        <f>IFERROR(IF(K26="---","",IF(AA26="---","No Target Set",IF(BX26=BM26,"On Target",IF(BX26&gt;BM26,"Behind",IF(BX26&lt;BM26,"On Target"))))),"")</f>
        <v/>
      </c>
      <c r="AN26" s="427" t="str">
        <f>IFERROR(IF(L26="---","",IF(AB26="---","No Target Set",IF(BY26=BN26,"On Target",IF(BY26&gt;BN26,"Behind",IF(BY26&lt;BN26,"On Target"))))),"")</f>
        <v/>
      </c>
      <c r="AO26" s="427" t="str">
        <f>IFERROR(IF(M26="---","",IF(AC26="---","No Target Set",IF(BZ26=BO26,"On Target",IF(BZ26&gt;BO26,"Behind",IF(BZ26&lt;BO26,"On Target"))))),"")</f>
        <v/>
      </c>
      <c r="AP26" s="427" t="str">
        <f>IFERROR(IF(N26="---","",IF(AD26="---","No Target Set",IF(CA26=BP26,"On Target",IF(CA26&gt;BP26,"Behind",IF(CA26&lt;BP26,"On Target"))))),"")</f>
        <v/>
      </c>
      <c r="AQ26" s="427" t="str">
        <f>IFERROR(IF(O26="---","",IF(AE26="---","No Target Set",IF(CB26=BQ26,"On Target",IF(CB26&gt;BQ26,"Behind",IF(CB26&lt;BQ26,"On Target"))))),"")</f>
        <v/>
      </c>
      <c r="AR26" s="427" t="str">
        <f>IFERROR(IF(P26="---","",IF(AF26="---","No Target Set",IF(CC26=BR26,"On Target",IF(CC26&gt;BR26,"Behind",IF(CC26&lt;BR26,"On Target"))))),"")</f>
        <v/>
      </c>
      <c r="AS26" s="427" t="str">
        <f>IFERROR(IF(Q26="---","",IF(AG26="---","No Target Set",IF(CD26=BS26,"On Target",IF(CD26&gt;BS26,"Behind",IF(CD26&lt;BS26,"On Target"))))),"")</f>
        <v/>
      </c>
      <c r="AT26" s="427" t="str">
        <f>IFERROR(IF(R26="---","",IF(AH26="---","No Target Set",IF(CE26=BT26,"On Target",IF(CE26&gt;BT26,"Behind",IF(CE26&lt;BT26,"On Target"))))),"")</f>
        <v/>
      </c>
      <c r="AU26" s="384"/>
      <c r="AV26" s="428"/>
      <c r="AW26" s="222" t="s">
        <v>144</v>
      </c>
      <c r="AX26" s="383" t="str">
        <f>_xlfn.IFNA(LOOKUP(2,1/(H26:R26&lt;&gt;"---"),H26:R26),"---")</f>
        <v>---</v>
      </c>
      <c r="AY26" s="383" t="e">
        <f>VALUE(IF(AX26="---","",VLOOKUP(AX26,List167823[],2,FALSE)))</f>
        <v>#VALUE!</v>
      </c>
      <c r="AZ26" s="383" t="str">
        <f>_xlfn.IFNA(LOOKUP(2,1/(H26:Q26&lt;&gt;"---"),X26:AF26),"---")</f>
        <v>---</v>
      </c>
      <c r="BA26" s="383" t="e">
        <f>VALUE(IF(AZ26="---","",VLOOKUP(AZ26,List167823[],2,FALSE)))</f>
        <v>#VALUE!</v>
      </c>
      <c r="BB26" s="383" t="str">
        <f>_xlfn.IFNA(LOOKUP(2,1/(AK26:AT26&lt;&gt;""),AK26:AT26),"---")</f>
        <v>---</v>
      </c>
      <c r="BC26" s="383" t="str">
        <f>_xlfn.IFNA(LOOKUP(2,1/(H26:R26&lt;&gt;"---"),H$2:R$2),"---")</f>
        <v>---</v>
      </c>
      <c r="BD26" s="384"/>
      <c r="BE26" s="384"/>
      <c r="BF26" s="384"/>
      <c r="BG26" s="384"/>
      <c r="BH26" s="384"/>
      <c r="BI26" s="222" t="s">
        <v>144</v>
      </c>
      <c r="BJ26" s="383" t="str">
        <f>IF(H26="---","",IF(H26="","",(VLOOKUP(H26,List167823[],2,FALSE))))</f>
        <v/>
      </c>
      <c r="BK26" s="383" t="str">
        <f>IF(I26="---","",IF(I26="","",(VLOOKUP(I26,List167823[],2,FALSE))))</f>
        <v/>
      </c>
      <c r="BL26" s="383" t="str">
        <f>IF(J26="---","",IF(J26="","",(VLOOKUP(J26,List167823[],2,FALSE))))</f>
        <v/>
      </c>
      <c r="BM26" s="383" t="str">
        <f>IF(K26="---","",IF(K26="","",(VLOOKUP(K26,List167823[],2,FALSE))))</f>
        <v/>
      </c>
      <c r="BN26" s="383" t="str">
        <f>IF(L26="---","",IF(L26="","",(VLOOKUP(L26,List167823[],2,FALSE))))</f>
        <v/>
      </c>
      <c r="BO26" s="383" t="str">
        <f>IF(M26="---","",IF(M26="","",(VLOOKUP(M26,List167823[],2,FALSE))))</f>
        <v/>
      </c>
      <c r="BP26" s="383" t="str">
        <f>IF(N26="---","",IF(N26="","",(VLOOKUP(N26,List167823[],2,FALSE))))</f>
        <v/>
      </c>
      <c r="BQ26" s="383" t="str">
        <f>IF(O26="---","",IF(O26="","",(VLOOKUP(O26,List167823[],2,FALSE))))</f>
        <v/>
      </c>
      <c r="BR26" s="383" t="str">
        <f>IF(P26="---","",IF(P26="","",(VLOOKUP(P26,List167823[],2,FALSE))))</f>
        <v/>
      </c>
      <c r="BS26" s="383" t="str">
        <f>IF(Q26="---","",IF(Q26="","",(VLOOKUP(Q26,List167823[],2,FALSE))))</f>
        <v/>
      </c>
      <c r="BT26" s="383" t="str">
        <f>IF(R26="---","",IF(R26="","",(VLOOKUP(R26,List167823[],2,FALSE))))</f>
        <v/>
      </c>
      <c r="BU26" s="222" t="s">
        <v>144</v>
      </c>
      <c r="BV26" s="383" t="str">
        <f>IF(Y26="---","",IF(Y26="","",VLOOKUP(Y26,List167823[],2,FALSE)))</f>
        <v/>
      </c>
      <c r="BW26" s="383" t="str">
        <f>IF(Z26="---","",IF(Z26="","",VLOOKUP(Z26,List167823[],2,FALSE)))</f>
        <v/>
      </c>
      <c r="BX26" s="383" t="str">
        <f>IF(AA26="---","",IF(AA26="","",VLOOKUP(AA26,List167823[],2,FALSE)))</f>
        <v/>
      </c>
      <c r="BY26" s="383" t="str">
        <f>IF(AB26="---","",IF(AB26="","",VLOOKUP(AB26,List167823[],2,FALSE)))</f>
        <v/>
      </c>
      <c r="BZ26" s="383" t="str">
        <f>IF(AC26="---","",IF(AC26="","",VLOOKUP(AC26,List167823[],2,FALSE)))</f>
        <v/>
      </c>
      <c r="CA26" s="383" t="str">
        <f>IF(AD26="---","",IF(AD26="","",VLOOKUP(AD26,List167823[],2,FALSE)))</f>
        <v/>
      </c>
      <c r="CB26" s="383" t="str">
        <f>IF(AE26="---","",IF(AE26="","",VLOOKUP(AE26,List167823[],2,FALSE)))</f>
        <v/>
      </c>
      <c r="CC26" s="383" t="str">
        <f>IF(AF26="---","",IF(AF26="","",VLOOKUP(AF26,List167823[],2,FALSE)))</f>
        <v/>
      </c>
      <c r="CD26" s="383" t="str">
        <f>IF(AG26="---","",IF(AG26="","",VLOOKUP(AG26,List167823[],2,FALSE)))</f>
        <v/>
      </c>
      <c r="CE26" s="383" t="str">
        <f>IF(AH26="---","",IF(AH26="","",VLOOKUP(AH26,List167823[],2,FALSE)))</f>
        <v/>
      </c>
      <c r="CF26" s="222" t="s">
        <v>144</v>
      </c>
      <c r="CG26" s="383" t="str">
        <f>IFERROR(
    IF(H26="---", "NA",
        IF(Y26="---", "NA",
            IF(BJ26 &gt; BK26,
                IF(BV26 &gt; BJ26, 1.1, 0.1),
                IF(BV26 &gt; BJ26, 1, 0)
            )
        )
    ),
    -1
)</f>
        <v>NA</v>
      </c>
      <c r="CH26" s="383" t="str">
        <f>IFERROR(
    IF(I26="---", "NA",
        IF(Z26="---", "NA",IF(J26="---","NA",
            IF(BK26 &gt; BL26,
                IF(MIN(BV26, BK26) = BW26, 0.1,
                    IF(MIN(BV26, BK26) &lt; BW26, 1.1)
                ),
                IF(MIN(BV26, BK26) = BW26, 0,
                    IF(MIN(BV26, BK26) &lt; BW26, 1)
                )
            ))
        )
    ),
-5)</f>
        <v>NA</v>
      </c>
      <c r="CI26" s="383" t="str">
        <f>IFERROR(
    IF(J26="---", "NA",
        IF(AA26="---", "NA",IF(K26="---","NA",
            IF(BL26 &gt; BM26,
                IF(MIN(BW26, BL26) = BX26, 0.1,
                    IF(MIN(BW26, BL26) &lt; BX26, 1.1)
                ),
                IF(MIN(BW26, BL26) = BX26, 0,
                    IF(MIN(BW26, BL26) &lt; BX26, 1)
                )
            ))
        )
    ),
-5)</f>
        <v>NA</v>
      </c>
      <c r="CJ26" s="383" t="str">
        <f>IFERROR(
    IF(K26="---", "NA",
        IF(AB26="---", "NA",IF(L26="---","NA",
            IF(BM26 &gt; BN26,
                IF(MIN(BX26, BM26) = BY26, 0.1,
                    IF(MIN(BX26, BM26) &lt; BY26, 1.1)
                ),
                IF(MIN(BX26, BM26) = BY26, 0,
                    IF(MIN(BX26, BM26) &lt; BY26, 1)
                )
            ))
        )
    ),
-5)</f>
        <v>NA</v>
      </c>
      <c r="CK26" s="383" t="str">
        <f>IFERROR(
    IF(L26="---", "NA",
        IF(AC26="---", "NA",IF(M26="---","NA",
            IF(BN26 &gt; BO26,
                IF(MIN(BY26, BN26) = BZ26, 0.1,
                    IF(MIN(BY26, BN26) &lt; BZ26, 1.1)
                ),
                IF(MIN(BY26, BN26) = BZ26, 0,
                    IF(MIN(BY26, BN26) &lt; BZ26, 1)
                )
            ))
        )
    ),
-5)</f>
        <v>NA</v>
      </c>
      <c r="CL26" s="383" t="str">
        <f>IFERROR(
    IF(M26="---", "NA",
        IF(AD26="---", "NA",IF(N26="---","NA",
            IF(BO26 &gt; BP26,
                IF(MIN(BZ26, BO26) = CA26, 0.1,
                    IF(MIN(BZ26, BO26) &lt; CA26, 1.1)
                ),
                IF(MIN(BZ26, BO26) = CA26, 0,
                    IF(MIN(BZ26, BO26) &lt; CA26, 1)
                )
            ))
        )
    ),
-5)</f>
        <v>NA</v>
      </c>
      <c r="CM26" s="383" t="str">
        <f>IFERROR(
    IF(N26="---", "NA",
        IF(AE26="---", "NA",IF(O26="---","NA",
            IF(BP26 &gt; BQ26,
                IF(MIN(CA26, BP26) = CB26, 0.1,
                    IF(MIN(CA26, BP26) &lt; CB26, 1.1)
                ),
                IF(MIN(CA26, BP26) = CB26, 0,
                    IF(MIN(CA26, BP26) &lt; CB26, 1)
                )
            ))
        )
    ),
-5)</f>
        <v>NA</v>
      </c>
      <c r="CN26" s="383" t="str">
        <f>IFERROR(
    IF(O26="---", "NA",
        IF(AF26="---", "NA",IF(P26="---","NA",
            IF(BQ26 &gt; BR26,
                IF(MIN(CB26, BQ26) = CC26, 0.1,
                    IF(MIN(CB26, BQ26) &lt; CC26, 1.1)
                ),
                IF(MIN(CB26, BQ26) = CC26, 0,
                    IF(MIN(CB26, BQ26) &lt; CC26, 1)
                )
            ))
        )
    ),
-5)</f>
        <v>NA</v>
      </c>
      <c r="CO26" s="383" t="str">
        <f>IFERROR(
    IF(P26="---", "NA",
        IF(AG26="---", "NA",IF(Q26="---","NA",
            IF(BR26 &gt; BS26,
                IF(MIN(CC26, BR26) = CD26, 0.1,
                    IF(MIN(CC26, BR26) &lt; CD26, 1.1)
                ),
                IF(MIN(CC26, BR26) = CD26, 0,
                    IF(MIN(CC26, BR26) &lt; CD26, 1)
                )
            ))
        )
    ),
-5)</f>
        <v>NA</v>
      </c>
      <c r="CP26" s="383" t="str">
        <f>IFERROR(
    IF(Q26="---", "NA",
        IF(AH26="---", "NA",IF(R26="---","NA",
            IF(BS26 &gt; BT26,
                IF(MIN(CD26, BS26) = CE26, 0.1,
                    IF(MIN(CD26, BS26) &lt; CE26, 1.1)
                ),
                IF(MIN(CD26, BS26) = CE26, 0,
                    IF(MIN(CD26, BS26) &lt; CE26, 1)
                )
            ))
        )
    ),
-5)</f>
        <v>NA</v>
      </c>
      <c r="CQ26" s="222" t="s">
        <v>144</v>
      </c>
      <c r="CR26" s="383" t="str">
        <f>IF(AND(OR(CG26=1, CG26=1.1),BK26&gt;=BV26),"Achieved",IF(AND(OR(CG26=1, CG26=1.1),BK26&lt;BV26),"Not Achieved","NA"))</f>
        <v>NA</v>
      </c>
      <c r="CS26" s="383" t="str">
        <f>IF(AND(OR(CH26=1, CH26=1.1),BL26&gt;=BW26),"Achieved",IF(AND(OR(CH26=1, CH26=1.1),BL26&lt;BW26),"Not Achieved","NA"))</f>
        <v>NA</v>
      </c>
      <c r="CT26" s="383" t="str">
        <f>IF(AND(OR(CI26=1, CI26=1.1),BM26&gt;=BX26),"Achieved",IF(AND(OR(CI26=1, CI26=1.1),BM26&lt;BX26),"Not Achieved","NA"))</f>
        <v>NA</v>
      </c>
      <c r="CU26" s="383" t="str">
        <f>IF(AND(OR(CJ26=1, CJ26=1.1),BN26&gt;=BY26),"Achieved",IF(AND(OR(CJ26=1, CJ26=1.1),BN26&lt;BY26),"Not Achieved","NA"))</f>
        <v>NA</v>
      </c>
      <c r="CV26" s="383" t="str">
        <f>IF(AND(OR(CK26=1, CK26=1.1),BO26&gt;=BZ26),"Achieved",IF(AND(OR(CK26=1, CK26=1.1),BO26&lt;BZ26),"Not Achieved","NA"))</f>
        <v>NA</v>
      </c>
      <c r="CW26" s="383" t="str">
        <f>IF(AND(OR(CL26=1, CL26=1.1),BP26&gt;=CA26),"Achieved",IF(AND(OR(CL26=1, CL26=1.1),BP26&lt;CA26),"Not Achieved","NA"))</f>
        <v>NA</v>
      </c>
      <c r="CX26" s="383" t="str">
        <f>IF(AND(OR(CM26=1, CM26=1.1),BQ26&gt;=CB26),"Achieved",IF(AND(OR(CM26=1, CM26=1.1),BQ26&lt;CB26),"Not Achieved","NA"))</f>
        <v>NA</v>
      </c>
      <c r="CY26" s="383" t="str">
        <f>IF(AND(OR(CN26=1, CN26=1.1),BR26&gt;=CC26),"Achieved",IF(AND(OR(CN26=1, CN26=1.1),BR26&lt;CC26),"Not Achieved","NA"))</f>
        <v>NA</v>
      </c>
      <c r="CZ26" s="383" t="str">
        <f>IF(AND(OR(CO26=1, CO26=1.1),BS26&gt;=CD26),"Achieved",IF(AND(OR(CO26=1, CO26=1.1),BS26&lt;CD26),"Not Achieved","NA"))</f>
        <v>NA</v>
      </c>
      <c r="DA26" s="383" t="str">
        <f>IF(AND(OR(CP26=1, CP26=1.1),BT26&gt;=CE26),"Achieved",IF(AND(OR(CP26=1, CP26=1.1),BT26&lt;CE26),"Not Achieved","NA"))</f>
        <v>NA</v>
      </c>
      <c r="DI26" s="433"/>
      <c r="DJ26" s="433"/>
      <c r="DK26" s="433"/>
      <c r="DL26" s="433"/>
      <c r="DM26" s="433"/>
      <c r="DN26" s="433"/>
      <c r="DO26" s="433"/>
      <c r="DP26" s="433"/>
      <c r="DQ26" s="433"/>
      <c r="DR26" s="433"/>
      <c r="DS26" s="433"/>
      <c r="DT26" s="433"/>
      <c r="DU26" s="433"/>
      <c r="DV26" s="433"/>
      <c r="DW26" s="433"/>
    </row>
    <row r="27" spans="2:127" s="385" customFormat="1" ht="13.75" customHeight="1" thickBot="1" x14ac:dyDescent="0.4">
      <c r="B27" s="372">
        <v>3</v>
      </c>
      <c r="C27" s="366" t="s">
        <v>145</v>
      </c>
      <c r="D27" s="367"/>
      <c r="E27" s="432" t="s">
        <v>146</v>
      </c>
      <c r="F27" s="425"/>
      <c r="G27" s="426"/>
      <c r="H27" s="192" t="s">
        <v>94</v>
      </c>
      <c r="I27" s="192" t="s">
        <v>94</v>
      </c>
      <c r="J27" s="192" t="s">
        <v>94</v>
      </c>
      <c r="K27" s="192" t="s">
        <v>94</v>
      </c>
      <c r="L27" s="192" t="s">
        <v>94</v>
      </c>
      <c r="M27" s="192" t="s">
        <v>94</v>
      </c>
      <c r="N27" s="192" t="s">
        <v>94</v>
      </c>
      <c r="O27" s="192" t="s">
        <v>94</v>
      </c>
      <c r="P27" s="192" t="s">
        <v>94</v>
      </c>
      <c r="Q27" s="192" t="s">
        <v>94</v>
      </c>
      <c r="R27" s="379" t="s">
        <v>94</v>
      </c>
      <c r="S27" s="384"/>
      <c r="T27" s="384"/>
      <c r="U27" s="384"/>
      <c r="V27" s="384"/>
      <c r="W27" s="384"/>
      <c r="X27" s="384"/>
      <c r="Y27" s="192" t="s">
        <v>94</v>
      </c>
      <c r="Z27" s="192" t="s">
        <v>94</v>
      </c>
      <c r="AA27" s="192" t="s">
        <v>94</v>
      </c>
      <c r="AB27" s="192" t="s">
        <v>94</v>
      </c>
      <c r="AC27" s="192" t="s">
        <v>94</v>
      </c>
      <c r="AD27" s="192" t="s">
        <v>94</v>
      </c>
      <c r="AE27" s="192" t="s">
        <v>94</v>
      </c>
      <c r="AF27" s="192" t="s">
        <v>94</v>
      </c>
      <c r="AG27" s="192" t="s">
        <v>94</v>
      </c>
      <c r="AH27" s="379" t="s">
        <v>94</v>
      </c>
      <c r="AK27" s="427" t="str">
        <f>IFERROR(IF(I27="---","",IF(Y27="---","No Target Set",IF(BV27=BK27,"On Target",IF(BV27&gt;BK27,"Behind",IF(BV27&lt;BK27,"On Target"))))),"")</f>
        <v/>
      </c>
      <c r="AL27" s="427" t="str">
        <f>IFERROR(IF(J27="---","",IF(Z27="---","No Target Set",IF(BW27=BL27,"On Target",IF(BW27&gt;BL27,"Behind",IF(BW27&lt;BL27,"On Target"))))),"")</f>
        <v/>
      </c>
      <c r="AM27" s="427" t="str">
        <f>IFERROR(IF(K27="---","",IF(AA27="---","No Target Set",IF(BX27=BM27,"On Target",IF(BX27&gt;BM27,"Behind",IF(BX27&lt;BM27,"On Target"))))),"")</f>
        <v/>
      </c>
      <c r="AN27" s="427" t="str">
        <f>IFERROR(IF(L27="---","",IF(AB27="---","No Target Set",IF(BY27=BN27,"On Target",IF(BY27&gt;BN27,"Behind",IF(BY27&lt;BN27,"On Target"))))),"")</f>
        <v/>
      </c>
      <c r="AO27" s="427" t="str">
        <f>IFERROR(IF(M27="---","",IF(AC27="---","No Target Set",IF(BZ27=BO27,"On Target",IF(BZ27&gt;BO27,"Behind",IF(BZ27&lt;BO27,"On Target"))))),"")</f>
        <v/>
      </c>
      <c r="AP27" s="427" t="str">
        <f>IFERROR(IF(N27="---","",IF(AD27="---","No Target Set",IF(CA27=BP27,"On Target",IF(CA27&gt;BP27,"Behind",IF(CA27&lt;BP27,"On Target"))))),"")</f>
        <v/>
      </c>
      <c r="AQ27" s="427" t="str">
        <f>IFERROR(IF(O27="---","",IF(AE27="---","No Target Set",IF(CB27=BQ27,"On Target",IF(CB27&gt;BQ27,"Behind",IF(CB27&lt;BQ27,"On Target"))))),"")</f>
        <v/>
      </c>
      <c r="AR27" s="427" t="str">
        <f>IFERROR(IF(P27="---","",IF(AF27="---","No Target Set",IF(CC27=BR27,"On Target",IF(CC27&gt;BR27,"Behind",IF(CC27&lt;BR27,"On Target"))))),"")</f>
        <v/>
      </c>
      <c r="AS27" s="427" t="str">
        <f>IFERROR(IF(Q27="---","",IF(AG27="---","No Target Set",IF(CD27=BS27,"On Target",IF(CD27&gt;BS27,"Behind",IF(CD27&lt;BS27,"On Target"))))),"")</f>
        <v/>
      </c>
      <c r="AT27" s="427" t="str">
        <f>IFERROR(IF(R27="---","",IF(AH27="---","No Target Set",IF(CE27=BT27,"On Target",IF(CE27&gt;BT27,"Behind",IF(CE27&lt;BT27,"On Target"))))),"")</f>
        <v/>
      </c>
      <c r="AU27" s="384"/>
      <c r="AV27" s="428"/>
      <c r="AW27" s="222" t="s">
        <v>147</v>
      </c>
      <c r="AX27" s="382" t="str">
        <f>_xlfn.IFNA(LOOKUP(2,1/(H27:R27&lt;&gt;"---"),H27:R27),"---")</f>
        <v>---</v>
      </c>
      <c r="AY27" s="382" t="e">
        <f>VALUE(IF(AX27="---","",VLOOKUP(AX27,List167823[],2,FALSE)))</f>
        <v>#VALUE!</v>
      </c>
      <c r="AZ27" s="382" t="str">
        <f>_xlfn.IFNA(LOOKUP(2,1/(H27:Q27&lt;&gt;"---"),X27:AF27),"---")</f>
        <v>---</v>
      </c>
      <c r="BA27" s="382" t="e">
        <f>VALUE(IF(AZ27="---","",VLOOKUP(AZ27,List167823[],2,FALSE)))</f>
        <v>#VALUE!</v>
      </c>
      <c r="BB27" s="382" t="str">
        <f>_xlfn.IFNA(LOOKUP(2,1/(AK27:AT27&lt;&gt;""),AK27:AT27),"---")</f>
        <v>---</v>
      </c>
      <c r="BC27" s="382" t="str">
        <f>_xlfn.IFNA(LOOKUP(2,1/(H27:R27&lt;&gt;"---"),H$2:R$2),"---")</f>
        <v>---</v>
      </c>
      <c r="BD27" s="384"/>
      <c r="BE27" s="384"/>
      <c r="BF27" s="384"/>
      <c r="BG27" s="384"/>
      <c r="BH27" s="384"/>
      <c r="BI27" s="222" t="s">
        <v>147</v>
      </c>
      <c r="BJ27" s="382" t="str">
        <f>IF(H27="---","",IF(H27="","",(VLOOKUP(H27,List167823[],2,FALSE))))</f>
        <v/>
      </c>
      <c r="BK27" s="382" t="str">
        <f>IF(I27="---","",IF(I27="","",(VLOOKUP(I27,List167823[],2,FALSE))))</f>
        <v/>
      </c>
      <c r="BL27" s="382" t="str">
        <f>IF(J27="---","",IF(J27="","",(VLOOKUP(J27,List167823[],2,FALSE))))</f>
        <v/>
      </c>
      <c r="BM27" s="382" t="str">
        <f>IF(K27="---","",IF(K27="","",(VLOOKUP(K27,List167823[],2,FALSE))))</f>
        <v/>
      </c>
      <c r="BN27" s="382" t="str">
        <f>IF(L27="---","",IF(L27="","",(VLOOKUP(L27,List167823[],2,FALSE))))</f>
        <v/>
      </c>
      <c r="BO27" s="382" t="str">
        <f>IF(M27="---","",IF(M27="","",(VLOOKUP(M27,List167823[],2,FALSE))))</f>
        <v/>
      </c>
      <c r="BP27" s="382" t="str">
        <f>IF(N27="---","",IF(N27="","",(VLOOKUP(N27,List167823[],2,FALSE))))</f>
        <v/>
      </c>
      <c r="BQ27" s="382" t="str">
        <f>IF(O27="---","",IF(O27="","",(VLOOKUP(O27,List167823[],2,FALSE))))</f>
        <v/>
      </c>
      <c r="BR27" s="382" t="str">
        <f>IF(P27="---","",IF(P27="","",(VLOOKUP(P27,List167823[],2,FALSE))))</f>
        <v/>
      </c>
      <c r="BS27" s="382" t="str">
        <f>IF(Q27="---","",IF(Q27="","",(VLOOKUP(Q27,List167823[],2,FALSE))))</f>
        <v/>
      </c>
      <c r="BT27" s="382" t="str">
        <f>IF(R27="---","",IF(R27="","",(VLOOKUP(R27,List167823[],2,FALSE))))</f>
        <v/>
      </c>
      <c r="BU27" s="222" t="s">
        <v>147</v>
      </c>
      <c r="BV27" s="382" t="str">
        <f>IF(Y27="---","",IF(Y27="","",VLOOKUP(Y27,List167823[],2,FALSE)))</f>
        <v/>
      </c>
      <c r="BW27" s="382" t="str">
        <f>IF(Z27="---","",IF(Z27="","",VLOOKUP(Z27,List167823[],2,FALSE)))</f>
        <v/>
      </c>
      <c r="BX27" s="382" t="str">
        <f>IF(AA27="---","",IF(AA27="","",VLOOKUP(AA27,List167823[],2,FALSE)))</f>
        <v/>
      </c>
      <c r="BY27" s="382" t="str">
        <f>IF(AB27="---","",IF(AB27="","",VLOOKUP(AB27,List167823[],2,FALSE)))</f>
        <v/>
      </c>
      <c r="BZ27" s="382" t="str">
        <f>IF(AC27="---","",IF(AC27="","",VLOOKUP(AC27,List167823[],2,FALSE)))</f>
        <v/>
      </c>
      <c r="CA27" s="382" t="str">
        <f>IF(AD27="---","",IF(AD27="","",VLOOKUP(AD27,List167823[],2,FALSE)))</f>
        <v/>
      </c>
      <c r="CB27" s="382" t="str">
        <f>IF(AE27="---","",IF(AE27="","",VLOOKUP(AE27,List167823[],2,FALSE)))</f>
        <v/>
      </c>
      <c r="CC27" s="382" t="str">
        <f>IF(AF27="---","",IF(AF27="","",VLOOKUP(AF27,List167823[],2,FALSE)))</f>
        <v/>
      </c>
      <c r="CD27" s="382" t="str">
        <f>IF(AG27="---","",IF(AG27="","",VLOOKUP(AG27,List167823[],2,FALSE)))</f>
        <v/>
      </c>
      <c r="CE27" s="382" t="str">
        <f>IF(AH27="---","",IF(AH27="","",VLOOKUP(AH27,List167823[],2,FALSE)))</f>
        <v/>
      </c>
      <c r="CF27" s="222" t="s">
        <v>147</v>
      </c>
      <c r="CG27" s="382" t="str">
        <f>IFERROR(
    IF(H27="---", "NA",
        IF(Y27="---", "NA",
            IF(BJ27 &gt; BK27,
                IF(BV27 &gt; BJ27, 1.1, 0.1),
                IF(BV27 &gt; BJ27, 1, 0)
            )
        )
    ),
    -1
)</f>
        <v>NA</v>
      </c>
      <c r="CH27" s="382" t="str">
        <f>IFERROR(
    IF(I27="---", "NA",
        IF(Z27="---", "NA",IF(J27="---","NA",
            IF(BK27 &gt; BL27,
                IF(MIN(BV27, BK27) = BW27, 0.1,
                    IF(MIN(BV27, BK27) &lt; BW27, 1.1)
                ),
                IF(MIN(BV27, BK27) = BW27, 0,
                    IF(MIN(BV27, BK27) &lt; BW27, 1)
                )
            ))
        )
    ),
-5)</f>
        <v>NA</v>
      </c>
      <c r="CI27" s="382" t="str">
        <f>IFERROR(
    IF(J27="---", "NA",
        IF(AA27="---", "NA",IF(K27="---","NA",
            IF(BL27 &gt; BM27,
                IF(MIN(BW27, BL27) = BX27, 0.1,
                    IF(MIN(BW27, BL27) &lt; BX27, 1.1)
                ),
                IF(MIN(BW27, BL27) = BX27, 0,
                    IF(MIN(BW27, BL27) &lt; BX27, 1)
                )
            ))
        )
    ),
-5)</f>
        <v>NA</v>
      </c>
      <c r="CJ27" s="382" t="str">
        <f>IFERROR(
    IF(K27="---", "NA",
        IF(AB27="---", "NA",IF(L27="---","NA",
            IF(BM27 &gt; BN27,
                IF(MIN(BX27, BM27) = BY27, 0.1,
                    IF(MIN(BX27, BM27) &lt; BY27, 1.1)
                ),
                IF(MIN(BX27, BM27) = BY27, 0,
                    IF(MIN(BX27, BM27) &lt; BY27, 1)
                )
            ))
        )
    ),
-5)</f>
        <v>NA</v>
      </c>
      <c r="CK27" s="382" t="str">
        <f>IFERROR(
    IF(L27="---", "NA",
        IF(AC27="---", "NA",IF(M27="---","NA",
            IF(BN27 &gt; BO27,
                IF(MIN(BY27, BN27) = BZ27, 0.1,
                    IF(MIN(BY27, BN27) &lt; BZ27, 1.1)
                ),
                IF(MIN(BY27, BN27) = BZ27, 0,
                    IF(MIN(BY27, BN27) &lt; BZ27, 1)
                )
            ))
        )
    ),
-5)</f>
        <v>NA</v>
      </c>
      <c r="CL27" s="382" t="str">
        <f>IFERROR(
    IF(M27="---", "NA",
        IF(AD27="---", "NA",IF(N27="---","NA",
            IF(BO27 &gt; BP27,
                IF(MIN(BZ27, BO27) = CA27, 0.1,
                    IF(MIN(BZ27, BO27) &lt; CA27, 1.1)
                ),
                IF(MIN(BZ27, BO27) = CA27, 0,
                    IF(MIN(BZ27, BO27) &lt; CA27, 1)
                )
            ))
        )
    ),
-5)</f>
        <v>NA</v>
      </c>
      <c r="CM27" s="382" t="str">
        <f>IFERROR(
    IF(N27="---", "NA",
        IF(AE27="---", "NA",IF(O27="---","NA",
            IF(BP27 &gt; BQ27,
                IF(MIN(CA27, BP27) = CB27, 0.1,
                    IF(MIN(CA27, BP27) &lt; CB27, 1.1)
                ),
                IF(MIN(CA27, BP27) = CB27, 0,
                    IF(MIN(CA27, BP27) &lt; CB27, 1)
                )
            ))
        )
    ),
-5)</f>
        <v>NA</v>
      </c>
      <c r="CN27" s="382" t="str">
        <f>IFERROR(
    IF(O27="---", "NA",
        IF(AF27="---", "NA",IF(P27="---","NA",
            IF(BQ27 &gt; BR27,
                IF(MIN(CB27, BQ27) = CC27, 0.1,
                    IF(MIN(CB27, BQ27) &lt; CC27, 1.1)
                ),
                IF(MIN(CB27, BQ27) = CC27, 0,
                    IF(MIN(CB27, BQ27) &lt; CC27, 1)
                )
            ))
        )
    ),
-5)</f>
        <v>NA</v>
      </c>
      <c r="CO27" s="382" t="str">
        <f>IFERROR(
    IF(P27="---", "NA",
        IF(AG27="---", "NA",IF(Q27="---","NA",
            IF(BR27 &gt; BS27,
                IF(MIN(CC27, BR27) = CD27, 0.1,
                    IF(MIN(CC27, BR27) &lt; CD27, 1.1)
                ),
                IF(MIN(CC27, BR27) = CD27, 0,
                    IF(MIN(CC27, BR27) &lt; CD27, 1)
                )
            ))
        )
    ),
-5)</f>
        <v>NA</v>
      </c>
      <c r="CP27" s="382" t="str">
        <f>IFERROR(
    IF(Q27="---", "NA",
        IF(AH27="---", "NA",IF(R27="---","NA",
            IF(BS27 &gt; BT27,
                IF(MIN(CD27, BS27) = CE27, 0.1,
                    IF(MIN(CD27, BS27) &lt; CE27, 1.1)
                ),
                IF(MIN(CD27, BS27) = CE27, 0,
                    IF(MIN(CD27, BS27) &lt; CE27, 1)
                )
            ))
        )
    ),
-5)</f>
        <v>NA</v>
      </c>
      <c r="CQ27" s="222" t="s">
        <v>147</v>
      </c>
      <c r="CR27" s="382" t="str">
        <f>IF(AND(OR(CG27=1, CG27=1.1),BK27&gt;=BV27),"Achieved",IF(AND(OR(CG27=1, CG27=1.1),BK27&lt;BV27),"Not Achieved","NA"))</f>
        <v>NA</v>
      </c>
      <c r="CS27" s="382" t="str">
        <f>IF(AND(OR(CH27=1, CH27=1.1),BL27&gt;=BW27),"Achieved",IF(AND(OR(CH27=1, CH27=1.1),BL27&lt;BW27),"Not Achieved","NA"))</f>
        <v>NA</v>
      </c>
      <c r="CT27" s="382" t="str">
        <f>IF(AND(OR(CI27=1, CI27=1.1),BM27&gt;=BX27),"Achieved",IF(AND(OR(CI27=1, CI27=1.1),BM27&lt;BX27),"Not Achieved","NA"))</f>
        <v>NA</v>
      </c>
      <c r="CU27" s="382" t="str">
        <f>IF(AND(OR(CJ27=1, CJ27=1.1),BN27&gt;=BY27),"Achieved",IF(AND(OR(CJ27=1, CJ27=1.1),BN27&lt;BY27),"Not Achieved","NA"))</f>
        <v>NA</v>
      </c>
      <c r="CV27" s="382" t="str">
        <f>IF(AND(OR(CK27=1, CK27=1.1),BO27&gt;=BZ27),"Achieved",IF(AND(OR(CK27=1, CK27=1.1),BO27&lt;BZ27),"Not Achieved","NA"))</f>
        <v>NA</v>
      </c>
      <c r="CW27" s="382" t="str">
        <f>IF(AND(OR(CL27=1, CL27=1.1),BP27&gt;=CA27),"Achieved",IF(AND(OR(CL27=1, CL27=1.1),BP27&lt;CA27),"Not Achieved","NA"))</f>
        <v>NA</v>
      </c>
      <c r="CX27" s="382" t="str">
        <f>IF(AND(OR(CM27=1, CM27=1.1),BQ27&gt;=CB27),"Achieved",IF(AND(OR(CM27=1, CM27=1.1),BQ27&lt;CB27),"Not Achieved","NA"))</f>
        <v>NA</v>
      </c>
      <c r="CY27" s="382" t="str">
        <f>IF(AND(OR(CN27=1, CN27=1.1),BR27&gt;=CC27),"Achieved",IF(AND(OR(CN27=1, CN27=1.1),BR27&lt;CC27),"Not Achieved","NA"))</f>
        <v>NA</v>
      </c>
      <c r="CZ27" s="382" t="str">
        <f>IF(AND(OR(CO27=1, CO27=1.1),BS27&gt;=CD27),"Achieved",IF(AND(OR(CO27=1, CO27=1.1),BS27&lt;CD27),"Not Achieved","NA"))</f>
        <v>NA</v>
      </c>
      <c r="DA27" s="382" t="str">
        <f>IF(AND(OR(CP27=1, CP27=1.1),BT27&gt;=CE27),"Achieved",IF(AND(OR(CP27=1, CP27=1.1),BT27&lt;CE27),"Not Achieved","NA"))</f>
        <v>NA</v>
      </c>
      <c r="DI27" s="433"/>
      <c r="DJ27" s="433"/>
      <c r="DK27" s="433"/>
      <c r="DL27" s="433"/>
      <c r="DM27" s="433"/>
      <c r="DN27" s="433"/>
      <c r="DO27" s="433"/>
      <c r="DP27" s="433"/>
      <c r="DQ27" s="433"/>
      <c r="DR27" s="433"/>
      <c r="DS27" s="433"/>
      <c r="DT27" s="433"/>
      <c r="DU27" s="433"/>
      <c r="DV27" s="433"/>
      <c r="DW27" s="433"/>
    </row>
    <row r="28" spans="2:127" s="385" customFormat="1" ht="13.75" customHeight="1" thickBot="1" x14ac:dyDescent="0.4">
      <c r="B28" s="373"/>
      <c r="C28" s="368"/>
      <c r="D28" s="369"/>
      <c r="E28" s="432" t="s">
        <v>148</v>
      </c>
      <c r="F28" s="425"/>
      <c r="G28" s="426"/>
      <c r="H28" s="192" t="s">
        <v>94</v>
      </c>
      <c r="I28" s="192" t="s">
        <v>94</v>
      </c>
      <c r="J28" s="192" t="s">
        <v>94</v>
      </c>
      <c r="K28" s="192" t="s">
        <v>94</v>
      </c>
      <c r="L28" s="192" t="s">
        <v>94</v>
      </c>
      <c r="M28" s="192" t="s">
        <v>94</v>
      </c>
      <c r="N28" s="192" t="s">
        <v>94</v>
      </c>
      <c r="O28" s="192" t="s">
        <v>94</v>
      </c>
      <c r="P28" s="192" t="s">
        <v>94</v>
      </c>
      <c r="Q28" s="192" t="s">
        <v>94</v>
      </c>
      <c r="R28" s="379" t="s">
        <v>94</v>
      </c>
      <c r="S28" s="384"/>
      <c r="T28" s="384"/>
      <c r="U28" s="384"/>
      <c r="V28" s="384"/>
      <c r="W28" s="384"/>
      <c r="X28" s="384"/>
      <c r="Y28" s="192" t="s">
        <v>94</v>
      </c>
      <c r="Z28" s="192" t="s">
        <v>94</v>
      </c>
      <c r="AA28" s="192" t="s">
        <v>94</v>
      </c>
      <c r="AB28" s="192" t="s">
        <v>94</v>
      </c>
      <c r="AC28" s="192" t="s">
        <v>94</v>
      </c>
      <c r="AD28" s="192" t="s">
        <v>94</v>
      </c>
      <c r="AE28" s="192" t="s">
        <v>94</v>
      </c>
      <c r="AF28" s="192" t="s">
        <v>94</v>
      </c>
      <c r="AG28" s="192" t="s">
        <v>94</v>
      </c>
      <c r="AH28" s="379" t="s">
        <v>94</v>
      </c>
      <c r="AK28" s="427" t="str">
        <f>IFERROR(IF(I28="---","",IF(Y28="---","No Target Set",IF(BV28=BK28,"On Target",IF(BV28&gt;BK28,"Behind",IF(BV28&lt;BK28,"On Target"))))),"")</f>
        <v/>
      </c>
      <c r="AL28" s="427" t="str">
        <f>IFERROR(IF(J28="---","",IF(Z28="---","No Target Set",IF(BW28=BL28,"On Target",IF(BW28&gt;BL28,"Behind",IF(BW28&lt;BL28,"On Target"))))),"")</f>
        <v/>
      </c>
      <c r="AM28" s="427" t="str">
        <f>IFERROR(IF(K28="---","",IF(AA28="---","No Target Set",IF(BX28=BM28,"On Target",IF(BX28&gt;BM28,"Behind",IF(BX28&lt;BM28,"On Target"))))),"")</f>
        <v/>
      </c>
      <c r="AN28" s="427" t="str">
        <f>IFERROR(IF(L28="---","",IF(AB28="---","No Target Set",IF(BY28=BN28,"On Target",IF(BY28&gt;BN28,"Behind",IF(BY28&lt;BN28,"On Target"))))),"")</f>
        <v/>
      </c>
      <c r="AO28" s="427" t="str">
        <f>IFERROR(IF(M28="---","",IF(AC28="---","No Target Set",IF(BZ28=BO28,"On Target",IF(BZ28&gt;BO28,"Behind",IF(BZ28&lt;BO28,"On Target"))))),"")</f>
        <v/>
      </c>
      <c r="AP28" s="427" t="str">
        <f>IFERROR(IF(N28="---","",IF(AD28="---","No Target Set",IF(CA28=BP28,"On Target",IF(CA28&gt;BP28,"Behind",IF(CA28&lt;BP28,"On Target"))))),"")</f>
        <v/>
      </c>
      <c r="AQ28" s="427" t="str">
        <f>IFERROR(IF(O28="---","",IF(AE28="---","No Target Set",IF(CB28=BQ28,"On Target",IF(CB28&gt;BQ28,"Behind",IF(CB28&lt;BQ28,"On Target"))))),"")</f>
        <v/>
      </c>
      <c r="AR28" s="427" t="str">
        <f>IFERROR(IF(P28="---","",IF(AF28="---","No Target Set",IF(CC28=BR28,"On Target",IF(CC28&gt;BR28,"Behind",IF(CC28&lt;BR28,"On Target"))))),"")</f>
        <v/>
      </c>
      <c r="AS28" s="427" t="str">
        <f>IFERROR(IF(Q28="---","",IF(AG28="---","No Target Set",IF(CD28=BS28,"On Target",IF(CD28&gt;BS28,"Behind",IF(CD28&lt;BS28,"On Target"))))),"")</f>
        <v/>
      </c>
      <c r="AT28" s="427" t="str">
        <f>IFERROR(IF(R28="---","",IF(AH28="---","No Target Set",IF(CE28=BT28,"On Target",IF(CE28&gt;BT28,"Behind",IF(CE28&lt;BT28,"On Target"))))),"")</f>
        <v/>
      </c>
      <c r="AU28" s="384"/>
      <c r="AV28" s="428"/>
      <c r="AW28" s="222" t="s">
        <v>149</v>
      </c>
      <c r="AX28" s="382" t="str">
        <f>_xlfn.IFNA(LOOKUP(2,1/(H28:R28&lt;&gt;"---"),H28:R28),"---")</f>
        <v>---</v>
      </c>
      <c r="AY28" s="382" t="e">
        <f>VALUE(IF(AX28="---","",VLOOKUP(AX28,List167823[],2,FALSE)))</f>
        <v>#VALUE!</v>
      </c>
      <c r="AZ28" s="382" t="str">
        <f>_xlfn.IFNA(LOOKUP(2,1/(H28:Q28&lt;&gt;"---"),X28:AF28),"---")</f>
        <v>---</v>
      </c>
      <c r="BA28" s="382" t="e">
        <f>VALUE(IF(AZ28="---","",VLOOKUP(AZ28,List167823[],2,FALSE)))</f>
        <v>#VALUE!</v>
      </c>
      <c r="BB28" s="382" t="str">
        <f>_xlfn.IFNA(LOOKUP(2,1/(AK28:AT28&lt;&gt;""),AK28:AT28),"---")</f>
        <v>---</v>
      </c>
      <c r="BC28" s="382" t="str">
        <f>_xlfn.IFNA(LOOKUP(2,1/(H28:R28&lt;&gt;"---"),H$2:R$2),"---")</f>
        <v>---</v>
      </c>
      <c r="BD28" s="384"/>
      <c r="BE28" s="384"/>
      <c r="BF28" s="384"/>
      <c r="BG28" s="384"/>
      <c r="BH28" s="384"/>
      <c r="BI28" s="222" t="s">
        <v>149</v>
      </c>
      <c r="BJ28" s="382" t="str">
        <f>IF(H28="---","",IF(H28="","",(VLOOKUP(H28,List167823[],2,FALSE))))</f>
        <v/>
      </c>
      <c r="BK28" s="382" t="str">
        <f>IF(I28="---","",IF(I28="","",(VLOOKUP(I28,List167823[],2,FALSE))))</f>
        <v/>
      </c>
      <c r="BL28" s="382" t="str">
        <f>IF(J28="---","",IF(J28="","",(VLOOKUP(J28,List167823[],2,FALSE))))</f>
        <v/>
      </c>
      <c r="BM28" s="382" t="str">
        <f>IF(K28="---","",IF(K28="","",(VLOOKUP(K28,List167823[],2,FALSE))))</f>
        <v/>
      </c>
      <c r="BN28" s="382" t="str">
        <f>IF(L28="---","",IF(L28="","",(VLOOKUP(L28,List167823[],2,FALSE))))</f>
        <v/>
      </c>
      <c r="BO28" s="382" t="str">
        <f>IF(M28="---","",IF(M28="","",(VLOOKUP(M28,List167823[],2,FALSE))))</f>
        <v/>
      </c>
      <c r="BP28" s="382" t="str">
        <f>IF(N28="---","",IF(N28="","",(VLOOKUP(N28,List167823[],2,FALSE))))</f>
        <v/>
      </c>
      <c r="BQ28" s="382" t="str">
        <f>IF(O28="---","",IF(O28="","",(VLOOKUP(O28,List167823[],2,FALSE))))</f>
        <v/>
      </c>
      <c r="BR28" s="382" t="str">
        <f>IF(P28="---","",IF(P28="","",(VLOOKUP(P28,List167823[],2,FALSE))))</f>
        <v/>
      </c>
      <c r="BS28" s="382" t="str">
        <f>IF(Q28="---","",IF(Q28="","",(VLOOKUP(Q28,List167823[],2,FALSE))))</f>
        <v/>
      </c>
      <c r="BT28" s="382" t="str">
        <f>IF(R28="---","",IF(R28="","",(VLOOKUP(R28,List167823[],2,FALSE))))</f>
        <v/>
      </c>
      <c r="BU28" s="222" t="s">
        <v>149</v>
      </c>
      <c r="BV28" s="382" t="str">
        <f>IF(Y28="---","",IF(Y28="","",VLOOKUP(Y28,List167823[],2,FALSE)))</f>
        <v/>
      </c>
      <c r="BW28" s="382" t="str">
        <f>IF(Z28="---","",IF(Z28="","",VLOOKUP(Z28,List167823[],2,FALSE)))</f>
        <v/>
      </c>
      <c r="BX28" s="382" t="str">
        <f>IF(AA28="---","",IF(AA28="","",VLOOKUP(AA28,List167823[],2,FALSE)))</f>
        <v/>
      </c>
      <c r="BY28" s="382" t="str">
        <f>IF(AB28="---","",IF(AB28="","",VLOOKUP(AB28,List167823[],2,FALSE)))</f>
        <v/>
      </c>
      <c r="BZ28" s="382" t="str">
        <f>IF(AC28="---","",IF(AC28="","",VLOOKUP(AC28,List167823[],2,FALSE)))</f>
        <v/>
      </c>
      <c r="CA28" s="382" t="str">
        <f>IF(AD28="---","",IF(AD28="","",VLOOKUP(AD28,List167823[],2,FALSE)))</f>
        <v/>
      </c>
      <c r="CB28" s="382" t="str">
        <f>IF(AE28="---","",IF(AE28="","",VLOOKUP(AE28,List167823[],2,FALSE)))</f>
        <v/>
      </c>
      <c r="CC28" s="382" t="str">
        <f>IF(AF28="---","",IF(AF28="","",VLOOKUP(AF28,List167823[],2,FALSE)))</f>
        <v/>
      </c>
      <c r="CD28" s="382" t="str">
        <f>IF(AG28="---","",IF(AG28="","",VLOOKUP(AG28,List167823[],2,FALSE)))</f>
        <v/>
      </c>
      <c r="CE28" s="382" t="str">
        <f>IF(AH28="---","",IF(AH28="","",VLOOKUP(AH28,List167823[],2,FALSE)))</f>
        <v/>
      </c>
      <c r="CF28" s="222" t="s">
        <v>149</v>
      </c>
      <c r="CG28" s="382" t="str">
        <f>IFERROR(
    IF(H28="---", "NA",
        IF(Y28="---", "NA",
            IF(BJ28 &gt; BK28,
                IF(BV28 &gt; BJ28, 1.1, 0.1),
                IF(BV28 &gt; BJ28, 1, 0)
            )
        )
    ),
    -1
)</f>
        <v>NA</v>
      </c>
      <c r="CH28" s="382" t="str">
        <f>IFERROR(
    IF(I28="---", "NA",
        IF(Z28="---", "NA",IF(J28="---","NA",
            IF(BK28 &gt; BL28,
                IF(MIN(BV28, BK28) = BW28, 0.1,
                    IF(MIN(BV28, BK28) &lt; BW28, 1.1)
                ),
                IF(MIN(BV28, BK28) = BW28, 0,
                    IF(MIN(BV28, BK28) &lt; BW28, 1)
                )
            ))
        )
    ),
-5)</f>
        <v>NA</v>
      </c>
      <c r="CI28" s="382" t="str">
        <f>IFERROR(
    IF(J28="---", "NA",
        IF(AA28="---", "NA",IF(K28="---","NA",
            IF(BL28 &gt; BM28,
                IF(MIN(BW28, BL28) = BX28, 0.1,
                    IF(MIN(BW28, BL28) &lt; BX28, 1.1)
                ),
                IF(MIN(BW28, BL28) = BX28, 0,
                    IF(MIN(BW28, BL28) &lt; BX28, 1)
                )
            ))
        )
    ),
-5)</f>
        <v>NA</v>
      </c>
      <c r="CJ28" s="382" t="str">
        <f>IFERROR(
    IF(K28="---", "NA",
        IF(AB28="---", "NA",IF(L28="---","NA",
            IF(BM28 &gt; BN28,
                IF(MIN(BX28, BM28) = BY28, 0.1,
                    IF(MIN(BX28, BM28) &lt; BY28, 1.1)
                ),
                IF(MIN(BX28, BM28) = BY28, 0,
                    IF(MIN(BX28, BM28) &lt; BY28, 1)
                )
            ))
        )
    ),
-5)</f>
        <v>NA</v>
      </c>
      <c r="CK28" s="382" t="str">
        <f>IFERROR(
    IF(L28="---", "NA",
        IF(AC28="---", "NA",IF(M28="---","NA",
            IF(BN28 &gt; BO28,
                IF(MIN(BY28, BN28) = BZ28, 0.1,
                    IF(MIN(BY28, BN28) &lt; BZ28, 1.1)
                ),
                IF(MIN(BY28, BN28) = BZ28, 0,
                    IF(MIN(BY28, BN28) &lt; BZ28, 1)
                )
            ))
        )
    ),
-5)</f>
        <v>NA</v>
      </c>
      <c r="CL28" s="382" t="str">
        <f>IFERROR(
    IF(M28="---", "NA",
        IF(AD28="---", "NA",IF(N28="---","NA",
            IF(BO28 &gt; BP28,
                IF(MIN(BZ28, BO28) = CA28, 0.1,
                    IF(MIN(BZ28, BO28) &lt; CA28, 1.1)
                ),
                IF(MIN(BZ28, BO28) = CA28, 0,
                    IF(MIN(BZ28, BO28) &lt; CA28, 1)
                )
            ))
        )
    ),
-5)</f>
        <v>NA</v>
      </c>
      <c r="CM28" s="382" t="str">
        <f>IFERROR(
    IF(N28="---", "NA",
        IF(AE28="---", "NA",IF(O28="---","NA",
            IF(BP28 &gt; BQ28,
                IF(MIN(CA28, BP28) = CB28, 0.1,
                    IF(MIN(CA28, BP28) &lt; CB28, 1.1)
                ),
                IF(MIN(CA28, BP28) = CB28, 0,
                    IF(MIN(CA28, BP28) &lt; CB28, 1)
                )
            ))
        )
    ),
-5)</f>
        <v>NA</v>
      </c>
      <c r="CN28" s="382" t="str">
        <f>IFERROR(
    IF(O28="---", "NA",
        IF(AF28="---", "NA",IF(P28="---","NA",
            IF(BQ28 &gt; BR28,
                IF(MIN(CB28, BQ28) = CC28, 0.1,
                    IF(MIN(CB28, BQ28) &lt; CC28, 1.1)
                ),
                IF(MIN(CB28, BQ28) = CC28, 0,
                    IF(MIN(CB28, BQ28) &lt; CC28, 1)
                )
            ))
        )
    ),
-5)</f>
        <v>NA</v>
      </c>
      <c r="CO28" s="382" t="str">
        <f>IFERROR(
    IF(P28="---", "NA",
        IF(AG28="---", "NA",IF(Q28="---","NA",
            IF(BR28 &gt; BS28,
                IF(MIN(CC28, BR28) = CD28, 0.1,
                    IF(MIN(CC28, BR28) &lt; CD28, 1.1)
                ),
                IF(MIN(CC28, BR28) = CD28, 0,
                    IF(MIN(CC28, BR28) &lt; CD28, 1)
                )
            ))
        )
    ),
-5)</f>
        <v>NA</v>
      </c>
      <c r="CP28" s="382" t="str">
        <f>IFERROR(
    IF(Q28="---", "NA",
        IF(AH28="---", "NA",IF(R28="---","NA",
            IF(BS28 &gt; BT28,
                IF(MIN(CD28, BS28) = CE28, 0.1,
                    IF(MIN(CD28, BS28) &lt; CE28, 1.1)
                ),
                IF(MIN(CD28, BS28) = CE28, 0,
                    IF(MIN(CD28, BS28) &lt; CE28, 1)
                )
            ))
        )
    ),
-5)</f>
        <v>NA</v>
      </c>
      <c r="CQ28" s="222" t="s">
        <v>149</v>
      </c>
      <c r="CR28" s="382" t="str">
        <f>IF(AND(OR(CG28=1, CG28=1.1),BK28&gt;=BV28),"Achieved",IF(AND(OR(CG28=1, CG28=1.1),BK28&lt;BV28),"Not Achieved","NA"))</f>
        <v>NA</v>
      </c>
      <c r="CS28" s="382" t="str">
        <f>IF(AND(OR(CH28=1, CH28=1.1),BL28&gt;=BW28),"Achieved",IF(AND(OR(CH28=1, CH28=1.1),BL28&lt;BW28),"Not Achieved","NA"))</f>
        <v>NA</v>
      </c>
      <c r="CT28" s="382" t="str">
        <f>IF(AND(OR(CI28=1, CI28=1.1),BM28&gt;=BX28),"Achieved",IF(AND(OR(CI28=1, CI28=1.1),BM28&lt;BX28),"Not Achieved","NA"))</f>
        <v>NA</v>
      </c>
      <c r="CU28" s="382" t="str">
        <f>IF(AND(OR(CJ28=1, CJ28=1.1),BN28&gt;=BY28),"Achieved",IF(AND(OR(CJ28=1, CJ28=1.1),BN28&lt;BY28),"Not Achieved","NA"))</f>
        <v>NA</v>
      </c>
      <c r="CV28" s="382" t="str">
        <f>IF(AND(OR(CK28=1, CK28=1.1),BO28&gt;=BZ28),"Achieved",IF(AND(OR(CK28=1, CK28=1.1),BO28&lt;BZ28),"Not Achieved","NA"))</f>
        <v>NA</v>
      </c>
      <c r="CW28" s="382" t="str">
        <f>IF(AND(OR(CL28=1, CL28=1.1),BP28&gt;=CA28),"Achieved",IF(AND(OR(CL28=1, CL28=1.1),BP28&lt;CA28),"Not Achieved","NA"))</f>
        <v>NA</v>
      </c>
      <c r="CX28" s="382" t="str">
        <f>IF(AND(OR(CM28=1, CM28=1.1),BQ28&gt;=CB28),"Achieved",IF(AND(OR(CM28=1, CM28=1.1),BQ28&lt;CB28),"Not Achieved","NA"))</f>
        <v>NA</v>
      </c>
      <c r="CY28" s="382" t="str">
        <f>IF(AND(OR(CN28=1, CN28=1.1),BR28&gt;=CC28),"Achieved",IF(AND(OR(CN28=1, CN28=1.1),BR28&lt;CC28),"Not Achieved","NA"))</f>
        <v>NA</v>
      </c>
      <c r="CZ28" s="382" t="str">
        <f>IF(AND(OR(CO28=1, CO28=1.1),BS28&gt;=CD28),"Achieved",IF(AND(OR(CO28=1, CO28=1.1),BS28&lt;CD28),"Not Achieved","NA"))</f>
        <v>NA</v>
      </c>
      <c r="DA28" s="382" t="str">
        <f>IF(AND(OR(CP28=1, CP28=1.1),BT28&gt;=CE28),"Achieved",IF(AND(OR(CP28=1, CP28=1.1),BT28&lt;CE28),"Not Achieved","NA"))</f>
        <v>NA</v>
      </c>
      <c r="DI28" s="433"/>
      <c r="DJ28" s="433"/>
      <c r="DK28" s="433"/>
      <c r="DL28" s="433"/>
      <c r="DM28" s="433"/>
      <c r="DN28" s="433"/>
      <c r="DO28" s="433"/>
      <c r="DP28" s="433"/>
      <c r="DQ28" s="433"/>
      <c r="DR28" s="433"/>
      <c r="DS28" s="433"/>
      <c r="DT28" s="433"/>
      <c r="DU28" s="433"/>
      <c r="DV28" s="433"/>
      <c r="DW28" s="433"/>
    </row>
    <row r="29" spans="2:127" s="385" customFormat="1" ht="13.75" customHeight="1" thickBot="1" x14ac:dyDescent="0.4">
      <c r="B29" s="373"/>
      <c r="C29" s="370"/>
      <c r="D29" s="371"/>
      <c r="E29" s="432" t="s">
        <v>150</v>
      </c>
      <c r="F29" s="425"/>
      <c r="G29" s="426"/>
      <c r="H29" s="192" t="s">
        <v>94</v>
      </c>
      <c r="I29" s="192" t="s">
        <v>94</v>
      </c>
      <c r="J29" s="192" t="s">
        <v>94</v>
      </c>
      <c r="K29" s="192" t="s">
        <v>94</v>
      </c>
      <c r="L29" s="192" t="s">
        <v>94</v>
      </c>
      <c r="M29" s="192" t="s">
        <v>94</v>
      </c>
      <c r="N29" s="192" t="s">
        <v>94</v>
      </c>
      <c r="O29" s="192" t="s">
        <v>94</v>
      </c>
      <c r="P29" s="192" t="s">
        <v>94</v>
      </c>
      <c r="Q29" s="192" t="s">
        <v>94</v>
      </c>
      <c r="R29" s="379" t="s">
        <v>94</v>
      </c>
      <c r="S29" s="384"/>
      <c r="T29" s="384"/>
      <c r="U29" s="384"/>
      <c r="V29" s="384"/>
      <c r="W29" s="384"/>
      <c r="X29" s="384"/>
      <c r="Y29" s="192" t="s">
        <v>94</v>
      </c>
      <c r="Z29" s="192" t="s">
        <v>94</v>
      </c>
      <c r="AA29" s="192" t="s">
        <v>94</v>
      </c>
      <c r="AB29" s="192" t="s">
        <v>94</v>
      </c>
      <c r="AC29" s="192" t="s">
        <v>94</v>
      </c>
      <c r="AD29" s="192" t="s">
        <v>94</v>
      </c>
      <c r="AE29" s="192" t="s">
        <v>94</v>
      </c>
      <c r="AF29" s="192" t="s">
        <v>94</v>
      </c>
      <c r="AG29" s="192" t="s">
        <v>94</v>
      </c>
      <c r="AH29" s="379" t="s">
        <v>94</v>
      </c>
      <c r="AK29" s="427" t="str">
        <f>IFERROR(IF(I29="---","",IF(Y29="---","No Target Set",IF(BV29=BK29,"On Target",IF(BV29&gt;BK29,"Behind",IF(BV29&lt;BK29,"On Target"))))),"")</f>
        <v/>
      </c>
      <c r="AL29" s="427" t="str">
        <f>IFERROR(IF(J29="---","",IF(Z29="---","No Target Set",IF(BW29=BL29,"On Target",IF(BW29&gt;BL29,"Behind",IF(BW29&lt;BL29,"On Target"))))),"")</f>
        <v/>
      </c>
      <c r="AM29" s="427" t="str">
        <f>IFERROR(IF(K29="---","",IF(AA29="---","No Target Set",IF(BX29=BM29,"On Target",IF(BX29&gt;BM29,"Behind",IF(BX29&lt;BM29,"On Target"))))),"")</f>
        <v/>
      </c>
      <c r="AN29" s="427" t="str">
        <f>IFERROR(IF(L29="---","",IF(AB29="---","No Target Set",IF(BY29=BN29,"On Target",IF(BY29&gt;BN29,"Behind",IF(BY29&lt;BN29,"On Target"))))),"")</f>
        <v/>
      </c>
      <c r="AO29" s="427" t="str">
        <f>IFERROR(IF(M29="---","",IF(AC29="---","No Target Set",IF(BZ29=BO29,"On Target",IF(BZ29&gt;BO29,"Behind",IF(BZ29&lt;BO29,"On Target"))))),"")</f>
        <v/>
      </c>
      <c r="AP29" s="427" t="str">
        <f>IFERROR(IF(N29="---","",IF(AD29="---","No Target Set",IF(CA29=BP29,"On Target",IF(CA29&gt;BP29,"Behind",IF(CA29&lt;BP29,"On Target"))))),"")</f>
        <v/>
      </c>
      <c r="AQ29" s="427" t="str">
        <f>IFERROR(IF(O29="---","",IF(AE29="---","No Target Set",IF(CB29=BQ29,"On Target",IF(CB29&gt;BQ29,"Behind",IF(CB29&lt;BQ29,"On Target"))))),"")</f>
        <v/>
      </c>
      <c r="AR29" s="427" t="str">
        <f>IFERROR(IF(P29="---","",IF(AF29="---","No Target Set",IF(CC29=BR29,"On Target",IF(CC29&gt;BR29,"Behind",IF(CC29&lt;BR29,"On Target"))))),"")</f>
        <v/>
      </c>
      <c r="AS29" s="427" t="str">
        <f>IFERROR(IF(Q29="---","",IF(AG29="---","No Target Set",IF(CD29=BS29,"On Target",IF(CD29&gt;BS29,"Behind",IF(CD29&lt;BS29,"On Target"))))),"")</f>
        <v/>
      </c>
      <c r="AT29" s="427" t="str">
        <f>IFERROR(IF(R29="---","",IF(AH29="---","No Target Set",IF(CE29=BT29,"On Target",IF(CE29&gt;BT29,"Behind",IF(CE29&lt;BT29,"On Target"))))),"")</f>
        <v/>
      </c>
      <c r="AU29" s="384"/>
      <c r="AV29" s="428"/>
      <c r="AW29" s="222" t="s">
        <v>151</v>
      </c>
      <c r="AX29" s="382" t="str">
        <f>_xlfn.IFNA(LOOKUP(2,1/(H29:R29&lt;&gt;"---"),H29:R29),"---")</f>
        <v>---</v>
      </c>
      <c r="AY29" s="382" t="e">
        <f>VALUE(IF(AX29="---","",VLOOKUP(AX29,List167823[],2,FALSE)))</f>
        <v>#VALUE!</v>
      </c>
      <c r="AZ29" s="382" t="str">
        <f>_xlfn.IFNA(LOOKUP(2,1/(H29:Q29&lt;&gt;"---"),X29:AF29),"---")</f>
        <v>---</v>
      </c>
      <c r="BA29" s="382" t="e">
        <f>VALUE(IF(AZ29="---","",VLOOKUP(AZ29,List167823[],2,FALSE)))</f>
        <v>#VALUE!</v>
      </c>
      <c r="BB29" s="382" t="str">
        <f>_xlfn.IFNA(LOOKUP(2,1/(AK29:AT29&lt;&gt;""),AK29:AT29),"---")</f>
        <v>---</v>
      </c>
      <c r="BC29" s="382" t="str">
        <f>_xlfn.IFNA(LOOKUP(2,1/(H29:R29&lt;&gt;"---"),H$2:R$2),"---")</f>
        <v>---</v>
      </c>
      <c r="BD29" s="384"/>
      <c r="BE29" s="384"/>
      <c r="BF29" s="384"/>
      <c r="BG29" s="384"/>
      <c r="BH29" s="384"/>
      <c r="BI29" s="222" t="s">
        <v>151</v>
      </c>
      <c r="BJ29" s="382" t="str">
        <f>IF(H29="---","",IF(H29="","",(VLOOKUP(H29,List167823[],2,FALSE))))</f>
        <v/>
      </c>
      <c r="BK29" s="382" t="str">
        <f>IF(I29="---","",IF(I29="","",(VLOOKUP(I29,List167823[],2,FALSE))))</f>
        <v/>
      </c>
      <c r="BL29" s="382" t="str">
        <f>IF(J29="---","",IF(J29="","",(VLOOKUP(J29,List167823[],2,FALSE))))</f>
        <v/>
      </c>
      <c r="BM29" s="382" t="str">
        <f>IF(K29="---","",IF(K29="","",(VLOOKUP(K29,List167823[],2,FALSE))))</f>
        <v/>
      </c>
      <c r="BN29" s="382" t="str">
        <f>IF(L29="---","",IF(L29="","",(VLOOKUP(L29,List167823[],2,FALSE))))</f>
        <v/>
      </c>
      <c r="BO29" s="382" t="str">
        <f>IF(M29="---","",IF(M29="","",(VLOOKUP(M29,List167823[],2,FALSE))))</f>
        <v/>
      </c>
      <c r="BP29" s="382" t="str">
        <f>IF(N29="---","",IF(N29="","",(VLOOKUP(N29,List167823[],2,FALSE))))</f>
        <v/>
      </c>
      <c r="BQ29" s="382" t="str">
        <f>IF(O29="---","",IF(O29="","",(VLOOKUP(O29,List167823[],2,FALSE))))</f>
        <v/>
      </c>
      <c r="BR29" s="382" t="str">
        <f>IF(P29="---","",IF(P29="","",(VLOOKUP(P29,List167823[],2,FALSE))))</f>
        <v/>
      </c>
      <c r="BS29" s="382" t="str">
        <f>IF(Q29="---","",IF(Q29="","",(VLOOKUP(Q29,List167823[],2,FALSE))))</f>
        <v/>
      </c>
      <c r="BT29" s="382" t="str">
        <f>IF(R29="---","",IF(R29="","",(VLOOKUP(R29,List167823[],2,FALSE))))</f>
        <v/>
      </c>
      <c r="BU29" s="222" t="s">
        <v>151</v>
      </c>
      <c r="BV29" s="382" t="str">
        <f>IF(Y29="---","",IF(Y29="","",VLOOKUP(Y29,List167823[],2,FALSE)))</f>
        <v/>
      </c>
      <c r="BW29" s="382" t="str">
        <f>IF(Z29="---","",IF(Z29="","",VLOOKUP(Z29,List167823[],2,FALSE)))</f>
        <v/>
      </c>
      <c r="BX29" s="382" t="str">
        <f>IF(AA29="---","",IF(AA29="","",VLOOKUP(AA29,List167823[],2,FALSE)))</f>
        <v/>
      </c>
      <c r="BY29" s="382" t="str">
        <f>IF(AB29="---","",IF(AB29="","",VLOOKUP(AB29,List167823[],2,FALSE)))</f>
        <v/>
      </c>
      <c r="BZ29" s="382" t="str">
        <f>IF(AC29="---","",IF(AC29="","",VLOOKUP(AC29,List167823[],2,FALSE)))</f>
        <v/>
      </c>
      <c r="CA29" s="382" t="str">
        <f>IF(AD29="---","",IF(AD29="","",VLOOKUP(AD29,List167823[],2,FALSE)))</f>
        <v/>
      </c>
      <c r="CB29" s="382" t="str">
        <f>IF(AE29="---","",IF(AE29="","",VLOOKUP(AE29,List167823[],2,FALSE)))</f>
        <v/>
      </c>
      <c r="CC29" s="382" t="str">
        <f>IF(AF29="---","",IF(AF29="","",VLOOKUP(AF29,List167823[],2,FALSE)))</f>
        <v/>
      </c>
      <c r="CD29" s="382" t="str">
        <f>IF(AG29="---","",IF(AG29="","",VLOOKUP(AG29,List167823[],2,FALSE)))</f>
        <v/>
      </c>
      <c r="CE29" s="382" t="str">
        <f>IF(AH29="---","",IF(AH29="","",VLOOKUP(AH29,List167823[],2,FALSE)))</f>
        <v/>
      </c>
      <c r="CF29" s="222" t="s">
        <v>151</v>
      </c>
      <c r="CG29" s="382" t="str">
        <f>IFERROR(
    IF(H29="---", "NA",
        IF(Y29="---", "NA",
            IF(BJ29 &gt; BK29,
                IF(BV29 &gt; BJ29, 1.1, 0.1),
                IF(BV29 &gt; BJ29, 1, 0)
            )
        )
    ),
    -1
)</f>
        <v>NA</v>
      </c>
      <c r="CH29" s="382" t="str">
        <f>IFERROR(
    IF(I29="---", "NA",
        IF(Z29="---", "NA",IF(J29="---","NA",
            IF(BK29 &gt; BL29,
                IF(MIN(BV29, BK29) = BW29, 0.1,
                    IF(MIN(BV29, BK29) &lt; BW29, 1.1)
                ),
                IF(MIN(BV29, BK29) = BW29, 0,
                    IF(MIN(BV29, BK29) &lt; BW29, 1)
                )
            ))
        )
    ),
-5)</f>
        <v>NA</v>
      </c>
      <c r="CI29" s="382" t="str">
        <f>IFERROR(
    IF(J29="---", "NA",
        IF(AA29="---", "NA",IF(K29="---","NA",
            IF(BL29 &gt; BM29,
                IF(MIN(BW29, BL29) = BX29, 0.1,
                    IF(MIN(BW29, BL29) &lt; BX29, 1.1)
                ),
                IF(MIN(BW29, BL29) = BX29, 0,
                    IF(MIN(BW29, BL29) &lt; BX29, 1)
                )
            ))
        )
    ),
-5)</f>
        <v>NA</v>
      </c>
      <c r="CJ29" s="382" t="str">
        <f>IFERROR(
    IF(K29="---", "NA",
        IF(AB29="---", "NA",IF(L29="---","NA",
            IF(BM29 &gt; BN29,
                IF(MIN(BX29, BM29) = BY29, 0.1,
                    IF(MIN(BX29, BM29) &lt; BY29, 1.1)
                ),
                IF(MIN(BX29, BM29) = BY29, 0,
                    IF(MIN(BX29, BM29) &lt; BY29, 1)
                )
            ))
        )
    ),
-5)</f>
        <v>NA</v>
      </c>
      <c r="CK29" s="382" t="str">
        <f>IFERROR(
    IF(L29="---", "NA",
        IF(AC29="---", "NA",IF(M29="---","NA",
            IF(BN29 &gt; BO29,
                IF(MIN(BY29, BN29) = BZ29, 0.1,
                    IF(MIN(BY29, BN29) &lt; BZ29, 1.1)
                ),
                IF(MIN(BY29, BN29) = BZ29, 0,
                    IF(MIN(BY29, BN29) &lt; BZ29, 1)
                )
            ))
        )
    ),
-5)</f>
        <v>NA</v>
      </c>
      <c r="CL29" s="382" t="str">
        <f>IFERROR(
    IF(M29="---", "NA",
        IF(AD29="---", "NA",IF(N29="---","NA",
            IF(BO29 &gt; BP29,
                IF(MIN(BZ29, BO29) = CA29, 0.1,
                    IF(MIN(BZ29, BO29) &lt; CA29, 1.1)
                ),
                IF(MIN(BZ29, BO29) = CA29, 0,
                    IF(MIN(BZ29, BO29) &lt; CA29, 1)
                )
            ))
        )
    ),
-5)</f>
        <v>NA</v>
      </c>
      <c r="CM29" s="382" t="str">
        <f>IFERROR(
    IF(N29="---", "NA",
        IF(AE29="---", "NA",IF(O29="---","NA",
            IF(BP29 &gt; BQ29,
                IF(MIN(CA29, BP29) = CB29, 0.1,
                    IF(MIN(CA29, BP29) &lt; CB29, 1.1)
                ),
                IF(MIN(CA29, BP29) = CB29, 0,
                    IF(MIN(CA29, BP29) &lt; CB29, 1)
                )
            ))
        )
    ),
-5)</f>
        <v>NA</v>
      </c>
      <c r="CN29" s="382" t="str">
        <f>IFERROR(
    IF(O29="---", "NA",
        IF(AF29="---", "NA",IF(P29="---","NA",
            IF(BQ29 &gt; BR29,
                IF(MIN(CB29, BQ29) = CC29, 0.1,
                    IF(MIN(CB29, BQ29) &lt; CC29, 1.1)
                ),
                IF(MIN(CB29, BQ29) = CC29, 0,
                    IF(MIN(CB29, BQ29) &lt; CC29, 1)
                )
            ))
        )
    ),
-5)</f>
        <v>NA</v>
      </c>
      <c r="CO29" s="382" t="str">
        <f>IFERROR(
    IF(P29="---", "NA",
        IF(AG29="---", "NA",IF(Q29="---","NA",
            IF(BR29 &gt; BS29,
                IF(MIN(CC29, BR29) = CD29, 0.1,
                    IF(MIN(CC29, BR29) &lt; CD29, 1.1)
                ),
                IF(MIN(CC29, BR29) = CD29, 0,
                    IF(MIN(CC29, BR29) &lt; CD29, 1)
                )
            ))
        )
    ),
-5)</f>
        <v>NA</v>
      </c>
      <c r="CP29" s="382" t="str">
        <f>IFERROR(
    IF(Q29="---", "NA",
        IF(AH29="---", "NA",IF(R29="---","NA",
            IF(BS29 &gt; BT29,
                IF(MIN(CD29, BS29) = CE29, 0.1,
                    IF(MIN(CD29, BS29) &lt; CE29, 1.1)
                ),
                IF(MIN(CD29, BS29) = CE29, 0,
                    IF(MIN(CD29, BS29) &lt; CE29, 1)
                )
            ))
        )
    ),
-5)</f>
        <v>NA</v>
      </c>
      <c r="CQ29" s="222" t="s">
        <v>151</v>
      </c>
      <c r="CR29" s="382" t="str">
        <f>IF(AND(OR(CG29=1, CG29=1.1),BK29&gt;=BV29),"Achieved",IF(AND(OR(CG29=1, CG29=1.1),BK29&lt;BV29),"Not Achieved","NA"))</f>
        <v>NA</v>
      </c>
      <c r="CS29" s="382" t="str">
        <f>IF(AND(OR(CH29=1, CH29=1.1),BL29&gt;=BW29),"Achieved",IF(AND(OR(CH29=1, CH29=1.1),BL29&lt;BW29),"Not Achieved","NA"))</f>
        <v>NA</v>
      </c>
      <c r="CT29" s="382" t="str">
        <f>IF(AND(OR(CI29=1, CI29=1.1),BM29&gt;=BX29),"Achieved",IF(AND(OR(CI29=1, CI29=1.1),BM29&lt;BX29),"Not Achieved","NA"))</f>
        <v>NA</v>
      </c>
      <c r="CU29" s="382" t="str">
        <f>IF(AND(OR(CJ29=1, CJ29=1.1),BN29&gt;=BY29),"Achieved",IF(AND(OR(CJ29=1, CJ29=1.1),BN29&lt;BY29),"Not Achieved","NA"))</f>
        <v>NA</v>
      </c>
      <c r="CV29" s="382" t="str">
        <f>IF(AND(OR(CK29=1, CK29=1.1),BO29&gt;=BZ29),"Achieved",IF(AND(OR(CK29=1, CK29=1.1),BO29&lt;BZ29),"Not Achieved","NA"))</f>
        <v>NA</v>
      </c>
      <c r="CW29" s="382" t="str">
        <f>IF(AND(OR(CL29=1, CL29=1.1),BP29&gt;=CA29),"Achieved",IF(AND(OR(CL29=1, CL29=1.1),BP29&lt;CA29),"Not Achieved","NA"))</f>
        <v>NA</v>
      </c>
      <c r="CX29" s="382" t="str">
        <f>IF(AND(OR(CM29=1, CM29=1.1),BQ29&gt;=CB29),"Achieved",IF(AND(OR(CM29=1, CM29=1.1),BQ29&lt;CB29),"Not Achieved","NA"))</f>
        <v>NA</v>
      </c>
      <c r="CY29" s="382" t="str">
        <f>IF(AND(OR(CN29=1, CN29=1.1),BR29&gt;=CC29),"Achieved",IF(AND(OR(CN29=1, CN29=1.1),BR29&lt;CC29),"Not Achieved","NA"))</f>
        <v>NA</v>
      </c>
      <c r="CZ29" s="382" t="str">
        <f>IF(AND(OR(CO29=1, CO29=1.1),BS29&gt;=CD29),"Achieved",IF(AND(OR(CO29=1, CO29=1.1),BS29&lt;CD29),"Not Achieved","NA"))</f>
        <v>NA</v>
      </c>
      <c r="DA29" s="382" t="str">
        <f>IF(AND(OR(CP29=1, CP29=1.1),BT29&gt;=CE29),"Achieved",IF(AND(OR(CP29=1, CP29=1.1),BT29&lt;CE29),"Not Achieved","NA"))</f>
        <v>NA</v>
      </c>
      <c r="DI29" s="433"/>
      <c r="DJ29" s="433"/>
      <c r="DK29" s="433"/>
      <c r="DL29" s="433"/>
      <c r="DM29" s="433"/>
      <c r="DN29" s="433"/>
      <c r="DO29" s="433"/>
      <c r="DP29" s="433"/>
      <c r="DQ29" s="433"/>
      <c r="DR29" s="433"/>
      <c r="DS29" s="433"/>
      <c r="DT29" s="433"/>
      <c r="DU29" s="433"/>
      <c r="DV29" s="433"/>
      <c r="DW29" s="433"/>
    </row>
    <row r="30" spans="2:127" s="385" customFormat="1" ht="13.75" customHeight="1" thickBot="1" x14ac:dyDescent="0.4">
      <c r="B30" s="373"/>
      <c r="C30" s="366" t="s">
        <v>152</v>
      </c>
      <c r="D30" s="367"/>
      <c r="E30" s="432" t="s">
        <v>153</v>
      </c>
      <c r="F30" s="425"/>
      <c r="G30" s="426"/>
      <c r="H30" s="192" t="s">
        <v>94</v>
      </c>
      <c r="I30" s="192" t="s">
        <v>94</v>
      </c>
      <c r="J30" s="192" t="s">
        <v>94</v>
      </c>
      <c r="K30" s="192" t="s">
        <v>94</v>
      </c>
      <c r="L30" s="192" t="s">
        <v>94</v>
      </c>
      <c r="M30" s="192" t="s">
        <v>94</v>
      </c>
      <c r="N30" s="192" t="s">
        <v>94</v>
      </c>
      <c r="O30" s="192" t="s">
        <v>94</v>
      </c>
      <c r="P30" s="192" t="s">
        <v>94</v>
      </c>
      <c r="Q30" s="192" t="s">
        <v>94</v>
      </c>
      <c r="R30" s="379" t="s">
        <v>94</v>
      </c>
      <c r="S30" s="384"/>
      <c r="T30" s="384"/>
      <c r="U30" s="384"/>
      <c r="V30" s="384"/>
      <c r="W30" s="384"/>
      <c r="X30" s="384"/>
      <c r="Y30" s="192" t="s">
        <v>94</v>
      </c>
      <c r="Z30" s="192" t="s">
        <v>94</v>
      </c>
      <c r="AA30" s="192" t="s">
        <v>94</v>
      </c>
      <c r="AB30" s="192" t="s">
        <v>94</v>
      </c>
      <c r="AC30" s="192" t="s">
        <v>94</v>
      </c>
      <c r="AD30" s="192" t="s">
        <v>94</v>
      </c>
      <c r="AE30" s="192" t="s">
        <v>94</v>
      </c>
      <c r="AF30" s="192" t="s">
        <v>94</v>
      </c>
      <c r="AG30" s="192" t="s">
        <v>94</v>
      </c>
      <c r="AH30" s="379" t="s">
        <v>94</v>
      </c>
      <c r="AK30" s="427" t="str">
        <f>IFERROR(IF(I30="---","",IF(Y30="---","No Target Set",IF(BV30=BK30,"On Target",IF(BV30&gt;BK30,"Behind",IF(BV30&lt;BK30,"On Target"))))),"")</f>
        <v/>
      </c>
      <c r="AL30" s="427" t="str">
        <f>IFERROR(IF(J30="---","",IF(Z30="---","No Target Set",IF(BW30=BL30,"On Target",IF(BW30&gt;BL30,"Behind",IF(BW30&lt;BL30,"On Target"))))),"")</f>
        <v/>
      </c>
      <c r="AM30" s="427" t="str">
        <f>IFERROR(IF(K30="---","",IF(AA30="---","No Target Set",IF(BX30=BM30,"On Target",IF(BX30&gt;BM30,"Behind",IF(BX30&lt;BM30,"On Target"))))),"")</f>
        <v/>
      </c>
      <c r="AN30" s="427" t="str">
        <f>IFERROR(IF(L30="---","",IF(AB30="---","No Target Set",IF(BY30=BN30,"On Target",IF(BY30&gt;BN30,"Behind",IF(BY30&lt;BN30,"On Target"))))),"")</f>
        <v/>
      </c>
      <c r="AO30" s="427" t="str">
        <f>IFERROR(IF(M30="---","",IF(AC30="---","No Target Set",IF(BZ30=BO30,"On Target",IF(BZ30&gt;BO30,"Behind",IF(BZ30&lt;BO30,"On Target"))))),"")</f>
        <v/>
      </c>
      <c r="AP30" s="427" t="str">
        <f>IFERROR(IF(N30="---","",IF(AD30="---","No Target Set",IF(CA30=BP30,"On Target",IF(CA30&gt;BP30,"Behind",IF(CA30&lt;BP30,"On Target"))))),"")</f>
        <v/>
      </c>
      <c r="AQ30" s="427" t="str">
        <f>IFERROR(IF(O30="---","",IF(AE30="---","No Target Set",IF(CB30=BQ30,"On Target",IF(CB30&gt;BQ30,"Behind",IF(CB30&lt;BQ30,"On Target"))))),"")</f>
        <v/>
      </c>
      <c r="AR30" s="427" t="str">
        <f>IFERROR(IF(P30="---","",IF(AF30="---","No Target Set",IF(CC30=BR30,"On Target",IF(CC30&gt;BR30,"Behind",IF(CC30&lt;BR30,"On Target"))))),"")</f>
        <v/>
      </c>
      <c r="AS30" s="427" t="str">
        <f>IFERROR(IF(Q30="---","",IF(AG30="---","No Target Set",IF(CD30=BS30,"On Target",IF(CD30&gt;BS30,"Behind",IF(CD30&lt;BS30,"On Target"))))),"")</f>
        <v/>
      </c>
      <c r="AT30" s="427" t="str">
        <f>IFERROR(IF(R30="---","",IF(AH30="---","No Target Set",IF(CE30=BT30,"On Target",IF(CE30&gt;BT30,"Behind",IF(CE30&lt;BT30,"On Target"))))),"")</f>
        <v/>
      </c>
      <c r="AU30" s="384"/>
      <c r="AV30" s="428"/>
      <c r="AW30" s="222" t="s">
        <v>154</v>
      </c>
      <c r="AX30" s="382" t="str">
        <f>_xlfn.IFNA(LOOKUP(2,1/(H30:R30&lt;&gt;"---"),H30:R30),"---")</f>
        <v>---</v>
      </c>
      <c r="AY30" s="382" t="e">
        <f>VALUE(IF(AX30="---","",VLOOKUP(AX30,List167823[],2,FALSE)))</f>
        <v>#VALUE!</v>
      </c>
      <c r="AZ30" s="382" t="str">
        <f>_xlfn.IFNA(LOOKUP(2,1/(H30:Q30&lt;&gt;"---"),X30:AF30),"---")</f>
        <v>---</v>
      </c>
      <c r="BA30" s="382" t="e">
        <f>VALUE(IF(AZ30="---","",VLOOKUP(AZ30,List167823[],2,FALSE)))</f>
        <v>#VALUE!</v>
      </c>
      <c r="BB30" s="382" t="str">
        <f>_xlfn.IFNA(LOOKUP(2,1/(AK30:AT30&lt;&gt;""),AK30:AT30),"---")</f>
        <v>---</v>
      </c>
      <c r="BC30" s="382" t="str">
        <f>_xlfn.IFNA(LOOKUP(2,1/(H30:R30&lt;&gt;"---"),H$2:R$2),"---")</f>
        <v>---</v>
      </c>
      <c r="BD30" s="384"/>
      <c r="BE30" s="384"/>
      <c r="BF30" s="384"/>
      <c r="BG30" s="384"/>
      <c r="BH30" s="384"/>
      <c r="BI30" s="222" t="s">
        <v>154</v>
      </c>
      <c r="BJ30" s="382" t="str">
        <f>IF(H30="---","",IF(H30="","",(VLOOKUP(H30,List167823[],2,FALSE))))</f>
        <v/>
      </c>
      <c r="BK30" s="382" t="str">
        <f>IF(I30="---","",IF(I30="","",(VLOOKUP(I30,List167823[],2,FALSE))))</f>
        <v/>
      </c>
      <c r="BL30" s="382" t="str">
        <f>IF(J30="---","",IF(J30="","",(VLOOKUP(J30,List167823[],2,FALSE))))</f>
        <v/>
      </c>
      <c r="BM30" s="382" t="str">
        <f>IF(K30="---","",IF(K30="","",(VLOOKUP(K30,List167823[],2,FALSE))))</f>
        <v/>
      </c>
      <c r="BN30" s="382" t="str">
        <f>IF(L30="---","",IF(L30="","",(VLOOKUP(L30,List167823[],2,FALSE))))</f>
        <v/>
      </c>
      <c r="BO30" s="382" t="str">
        <f>IF(M30="---","",IF(M30="","",(VLOOKUP(M30,List167823[],2,FALSE))))</f>
        <v/>
      </c>
      <c r="BP30" s="382" t="str">
        <f>IF(N30="---","",IF(N30="","",(VLOOKUP(N30,List167823[],2,FALSE))))</f>
        <v/>
      </c>
      <c r="BQ30" s="382" t="str">
        <f>IF(O30="---","",IF(O30="","",(VLOOKUP(O30,List167823[],2,FALSE))))</f>
        <v/>
      </c>
      <c r="BR30" s="382" t="str">
        <f>IF(P30="---","",IF(P30="","",(VLOOKUP(P30,List167823[],2,FALSE))))</f>
        <v/>
      </c>
      <c r="BS30" s="382" t="str">
        <f>IF(Q30="---","",IF(Q30="","",(VLOOKUP(Q30,List167823[],2,FALSE))))</f>
        <v/>
      </c>
      <c r="BT30" s="382" t="str">
        <f>IF(R30="---","",IF(R30="","",(VLOOKUP(R30,List167823[],2,FALSE))))</f>
        <v/>
      </c>
      <c r="BU30" s="222" t="s">
        <v>154</v>
      </c>
      <c r="BV30" s="382" t="str">
        <f>IF(Y30="---","",IF(Y30="","",VLOOKUP(Y30,List167823[],2,FALSE)))</f>
        <v/>
      </c>
      <c r="BW30" s="382" t="str">
        <f>IF(Z30="---","",IF(Z30="","",VLOOKUP(Z30,List167823[],2,FALSE)))</f>
        <v/>
      </c>
      <c r="BX30" s="382" t="str">
        <f>IF(AA30="---","",IF(AA30="","",VLOOKUP(AA30,List167823[],2,FALSE)))</f>
        <v/>
      </c>
      <c r="BY30" s="382" t="str">
        <f>IF(AB30="---","",IF(AB30="","",VLOOKUP(AB30,List167823[],2,FALSE)))</f>
        <v/>
      </c>
      <c r="BZ30" s="382" t="str">
        <f>IF(AC30="---","",IF(AC30="","",VLOOKUP(AC30,List167823[],2,FALSE)))</f>
        <v/>
      </c>
      <c r="CA30" s="382" t="str">
        <f>IF(AD30="---","",IF(AD30="","",VLOOKUP(AD30,List167823[],2,FALSE)))</f>
        <v/>
      </c>
      <c r="CB30" s="382" t="str">
        <f>IF(AE30="---","",IF(AE30="","",VLOOKUP(AE30,List167823[],2,FALSE)))</f>
        <v/>
      </c>
      <c r="CC30" s="382" t="str">
        <f>IF(AF30="---","",IF(AF30="","",VLOOKUP(AF30,List167823[],2,FALSE)))</f>
        <v/>
      </c>
      <c r="CD30" s="382" t="str">
        <f>IF(AG30="---","",IF(AG30="","",VLOOKUP(AG30,List167823[],2,FALSE)))</f>
        <v/>
      </c>
      <c r="CE30" s="382" t="str">
        <f>IF(AH30="---","",IF(AH30="","",VLOOKUP(AH30,List167823[],2,FALSE)))</f>
        <v/>
      </c>
      <c r="CF30" s="222" t="s">
        <v>154</v>
      </c>
      <c r="CG30" s="382" t="str">
        <f>IFERROR(
    IF(H30="---", "NA",
        IF(Y30="---", "NA",
            IF(BJ30 &gt; BK30,
                IF(BV30 &gt; BJ30, 1.1, 0.1),
                IF(BV30 &gt; BJ30, 1, 0)
            )
        )
    ),
    -1
)</f>
        <v>NA</v>
      </c>
      <c r="CH30" s="382" t="str">
        <f>IFERROR(
    IF(I30="---", "NA",
        IF(Z30="---", "NA",IF(J30="---","NA",
            IF(BK30 &gt; BL30,
                IF(MIN(BV30, BK30) = BW30, 0.1,
                    IF(MIN(BV30, BK30) &lt; BW30, 1.1)
                ),
                IF(MIN(BV30, BK30) = BW30, 0,
                    IF(MIN(BV30, BK30) &lt; BW30, 1)
                )
            ))
        )
    ),
-5)</f>
        <v>NA</v>
      </c>
      <c r="CI30" s="382" t="str">
        <f>IFERROR(
    IF(J30="---", "NA",
        IF(AA30="---", "NA",IF(K30="---","NA",
            IF(BL30 &gt; BM30,
                IF(MIN(BW30, BL30) = BX30, 0.1,
                    IF(MIN(BW30, BL30) &lt; BX30, 1.1)
                ),
                IF(MIN(BW30, BL30) = BX30, 0,
                    IF(MIN(BW30, BL30) &lt; BX30, 1)
                )
            ))
        )
    ),
-5)</f>
        <v>NA</v>
      </c>
      <c r="CJ30" s="382" t="str">
        <f>IFERROR(
    IF(K30="---", "NA",
        IF(AB30="---", "NA",IF(L30="---","NA",
            IF(BM30 &gt; BN30,
                IF(MIN(BX30, BM30) = BY30, 0.1,
                    IF(MIN(BX30, BM30) &lt; BY30, 1.1)
                ),
                IF(MIN(BX30, BM30) = BY30, 0,
                    IF(MIN(BX30, BM30) &lt; BY30, 1)
                )
            ))
        )
    ),
-5)</f>
        <v>NA</v>
      </c>
      <c r="CK30" s="382" t="str">
        <f>IFERROR(
    IF(L30="---", "NA",
        IF(AC30="---", "NA",IF(M30="---","NA",
            IF(BN30 &gt; BO30,
                IF(MIN(BY30, BN30) = BZ30, 0.1,
                    IF(MIN(BY30, BN30) &lt; BZ30, 1.1)
                ),
                IF(MIN(BY30, BN30) = BZ30, 0,
                    IF(MIN(BY30, BN30) &lt; BZ30, 1)
                )
            ))
        )
    ),
-5)</f>
        <v>NA</v>
      </c>
      <c r="CL30" s="382" t="str">
        <f>IFERROR(
    IF(M30="---", "NA",
        IF(AD30="---", "NA",IF(N30="---","NA",
            IF(BO30 &gt; BP30,
                IF(MIN(BZ30, BO30) = CA30, 0.1,
                    IF(MIN(BZ30, BO30) &lt; CA30, 1.1)
                ),
                IF(MIN(BZ30, BO30) = CA30, 0,
                    IF(MIN(BZ30, BO30) &lt; CA30, 1)
                )
            ))
        )
    ),
-5)</f>
        <v>NA</v>
      </c>
      <c r="CM30" s="382" t="str">
        <f>IFERROR(
    IF(N30="---", "NA",
        IF(AE30="---", "NA",IF(O30="---","NA",
            IF(BP30 &gt; BQ30,
                IF(MIN(CA30, BP30) = CB30, 0.1,
                    IF(MIN(CA30, BP30) &lt; CB30, 1.1)
                ),
                IF(MIN(CA30, BP30) = CB30, 0,
                    IF(MIN(CA30, BP30) &lt; CB30, 1)
                )
            ))
        )
    ),
-5)</f>
        <v>NA</v>
      </c>
      <c r="CN30" s="382" t="str">
        <f>IFERROR(
    IF(O30="---", "NA",
        IF(AF30="---", "NA",IF(P30="---","NA",
            IF(BQ30 &gt; BR30,
                IF(MIN(CB30, BQ30) = CC30, 0.1,
                    IF(MIN(CB30, BQ30) &lt; CC30, 1.1)
                ),
                IF(MIN(CB30, BQ30) = CC30, 0,
                    IF(MIN(CB30, BQ30) &lt; CC30, 1)
                )
            ))
        )
    ),
-5)</f>
        <v>NA</v>
      </c>
      <c r="CO30" s="382" t="str">
        <f>IFERROR(
    IF(P30="---", "NA",
        IF(AG30="---", "NA",IF(Q30="---","NA",
            IF(BR30 &gt; BS30,
                IF(MIN(CC30, BR30) = CD30, 0.1,
                    IF(MIN(CC30, BR30) &lt; CD30, 1.1)
                ),
                IF(MIN(CC30, BR30) = CD30, 0,
                    IF(MIN(CC30, BR30) &lt; CD30, 1)
                )
            ))
        )
    ),
-5)</f>
        <v>NA</v>
      </c>
      <c r="CP30" s="382" t="str">
        <f>IFERROR(
    IF(Q30="---", "NA",
        IF(AH30="---", "NA",IF(R30="---","NA",
            IF(BS30 &gt; BT30,
                IF(MIN(CD30, BS30) = CE30, 0.1,
                    IF(MIN(CD30, BS30) &lt; CE30, 1.1)
                ),
                IF(MIN(CD30, BS30) = CE30, 0,
                    IF(MIN(CD30, BS30) &lt; CE30, 1)
                )
            ))
        )
    ),
-5)</f>
        <v>NA</v>
      </c>
      <c r="CQ30" s="222" t="s">
        <v>154</v>
      </c>
      <c r="CR30" s="382" t="str">
        <f>IF(AND(OR(CG30=1, CG30=1.1),BK30&gt;=BV30),"Achieved",IF(AND(OR(CG30=1, CG30=1.1),BK30&lt;BV30),"Not Achieved","NA"))</f>
        <v>NA</v>
      </c>
      <c r="CS30" s="382" t="str">
        <f>IF(AND(OR(CH30=1, CH30=1.1),BL30&gt;=BW30),"Achieved",IF(AND(OR(CH30=1, CH30=1.1),BL30&lt;BW30),"Not Achieved","NA"))</f>
        <v>NA</v>
      </c>
      <c r="CT30" s="382" t="str">
        <f>IF(AND(OR(CI30=1, CI30=1.1),BM30&gt;=BX30),"Achieved",IF(AND(OR(CI30=1, CI30=1.1),BM30&lt;BX30),"Not Achieved","NA"))</f>
        <v>NA</v>
      </c>
      <c r="CU30" s="382" t="str">
        <f>IF(AND(OR(CJ30=1, CJ30=1.1),BN30&gt;=BY30),"Achieved",IF(AND(OR(CJ30=1, CJ30=1.1),BN30&lt;BY30),"Not Achieved","NA"))</f>
        <v>NA</v>
      </c>
      <c r="CV30" s="382" t="str">
        <f>IF(AND(OR(CK30=1, CK30=1.1),BO30&gt;=BZ30),"Achieved",IF(AND(OR(CK30=1, CK30=1.1),BO30&lt;BZ30),"Not Achieved","NA"))</f>
        <v>NA</v>
      </c>
      <c r="CW30" s="382" t="str">
        <f>IF(AND(OR(CL30=1, CL30=1.1),BP30&gt;=CA30),"Achieved",IF(AND(OR(CL30=1, CL30=1.1),BP30&lt;CA30),"Not Achieved","NA"))</f>
        <v>NA</v>
      </c>
      <c r="CX30" s="382" t="str">
        <f>IF(AND(OR(CM30=1, CM30=1.1),BQ30&gt;=CB30),"Achieved",IF(AND(OR(CM30=1, CM30=1.1),BQ30&lt;CB30),"Not Achieved","NA"))</f>
        <v>NA</v>
      </c>
      <c r="CY30" s="382" t="str">
        <f>IF(AND(OR(CN30=1, CN30=1.1),BR30&gt;=CC30),"Achieved",IF(AND(OR(CN30=1, CN30=1.1),BR30&lt;CC30),"Not Achieved","NA"))</f>
        <v>NA</v>
      </c>
      <c r="CZ30" s="382" t="str">
        <f>IF(AND(OR(CO30=1, CO30=1.1),BS30&gt;=CD30),"Achieved",IF(AND(OR(CO30=1, CO30=1.1),BS30&lt;CD30),"Not Achieved","NA"))</f>
        <v>NA</v>
      </c>
      <c r="DA30" s="382" t="str">
        <f>IF(AND(OR(CP30=1, CP30=1.1),BT30&gt;=CE30),"Achieved",IF(AND(OR(CP30=1, CP30=1.1),BT30&lt;CE30),"Not Achieved","NA"))</f>
        <v>NA</v>
      </c>
      <c r="DI30" s="433"/>
      <c r="DJ30" s="433"/>
      <c r="DK30" s="433"/>
      <c r="DL30" s="433"/>
      <c r="DM30" s="433"/>
      <c r="DN30" s="433"/>
      <c r="DO30" s="433"/>
      <c r="DP30" s="433"/>
      <c r="DQ30" s="433"/>
      <c r="DR30" s="433"/>
      <c r="DS30" s="433"/>
      <c r="DT30" s="433"/>
      <c r="DU30" s="433"/>
      <c r="DV30" s="433"/>
      <c r="DW30" s="433"/>
    </row>
    <row r="31" spans="2:127" s="385" customFormat="1" ht="13.75" customHeight="1" thickBot="1" x14ac:dyDescent="0.4">
      <c r="B31" s="373"/>
      <c r="C31" s="368"/>
      <c r="D31" s="369"/>
      <c r="E31" s="432" t="s">
        <v>155</v>
      </c>
      <c r="F31" s="425"/>
      <c r="G31" s="426"/>
      <c r="H31" s="192" t="s">
        <v>94</v>
      </c>
      <c r="I31" s="192" t="s">
        <v>94</v>
      </c>
      <c r="J31" s="192" t="s">
        <v>94</v>
      </c>
      <c r="K31" s="192" t="s">
        <v>94</v>
      </c>
      <c r="L31" s="192" t="s">
        <v>94</v>
      </c>
      <c r="M31" s="192" t="s">
        <v>94</v>
      </c>
      <c r="N31" s="192" t="s">
        <v>94</v>
      </c>
      <c r="O31" s="192" t="s">
        <v>94</v>
      </c>
      <c r="P31" s="192" t="s">
        <v>94</v>
      </c>
      <c r="Q31" s="192" t="s">
        <v>94</v>
      </c>
      <c r="R31" s="379" t="s">
        <v>94</v>
      </c>
      <c r="S31" s="384"/>
      <c r="T31" s="384"/>
      <c r="U31" s="384"/>
      <c r="V31" s="384"/>
      <c r="W31" s="384"/>
      <c r="X31" s="384"/>
      <c r="Y31" s="192" t="s">
        <v>94</v>
      </c>
      <c r="Z31" s="192" t="s">
        <v>94</v>
      </c>
      <c r="AA31" s="192" t="s">
        <v>94</v>
      </c>
      <c r="AB31" s="192" t="s">
        <v>94</v>
      </c>
      <c r="AC31" s="192" t="s">
        <v>94</v>
      </c>
      <c r="AD31" s="192" t="s">
        <v>94</v>
      </c>
      <c r="AE31" s="192" t="s">
        <v>94</v>
      </c>
      <c r="AF31" s="192" t="s">
        <v>94</v>
      </c>
      <c r="AG31" s="192" t="s">
        <v>94</v>
      </c>
      <c r="AH31" s="379" t="s">
        <v>94</v>
      </c>
      <c r="AK31" s="427" t="str">
        <f>IFERROR(IF(I31="---","",IF(Y31="---","No Target Set",IF(BV31=BK31,"On Target",IF(BV31&gt;BK31,"Behind",IF(BV31&lt;BK31,"On Target"))))),"")</f>
        <v/>
      </c>
      <c r="AL31" s="427" t="str">
        <f>IFERROR(IF(J31="---","",IF(Z31="---","No Target Set",IF(BW31=BL31,"On Target",IF(BW31&gt;BL31,"Behind",IF(BW31&lt;BL31,"On Target"))))),"")</f>
        <v/>
      </c>
      <c r="AM31" s="427" t="str">
        <f>IFERROR(IF(K31="---","",IF(AA31="---","No Target Set",IF(BX31=BM31,"On Target",IF(BX31&gt;BM31,"Behind",IF(BX31&lt;BM31,"On Target"))))),"")</f>
        <v/>
      </c>
      <c r="AN31" s="427" t="str">
        <f>IFERROR(IF(L31="---","",IF(AB31="---","No Target Set",IF(BY31=BN31,"On Target",IF(BY31&gt;BN31,"Behind",IF(BY31&lt;BN31,"On Target"))))),"")</f>
        <v/>
      </c>
      <c r="AO31" s="427" t="str">
        <f>IFERROR(IF(M31="---","",IF(AC31="---","No Target Set",IF(BZ31=BO31,"On Target",IF(BZ31&gt;BO31,"Behind",IF(BZ31&lt;BO31,"On Target"))))),"")</f>
        <v/>
      </c>
      <c r="AP31" s="427" t="str">
        <f>IFERROR(IF(N31="---","",IF(AD31="---","No Target Set",IF(CA31=BP31,"On Target",IF(CA31&gt;BP31,"Behind",IF(CA31&lt;BP31,"On Target"))))),"")</f>
        <v/>
      </c>
      <c r="AQ31" s="427" t="str">
        <f>IFERROR(IF(O31="---","",IF(AE31="---","No Target Set",IF(CB31=BQ31,"On Target",IF(CB31&gt;BQ31,"Behind",IF(CB31&lt;BQ31,"On Target"))))),"")</f>
        <v/>
      </c>
      <c r="AR31" s="427" t="str">
        <f>IFERROR(IF(P31="---","",IF(AF31="---","No Target Set",IF(CC31=BR31,"On Target",IF(CC31&gt;BR31,"Behind",IF(CC31&lt;BR31,"On Target"))))),"")</f>
        <v/>
      </c>
      <c r="AS31" s="427" t="str">
        <f>IFERROR(IF(Q31="---","",IF(AG31="---","No Target Set",IF(CD31=BS31,"On Target",IF(CD31&gt;BS31,"Behind",IF(CD31&lt;BS31,"On Target"))))),"")</f>
        <v/>
      </c>
      <c r="AT31" s="427" t="str">
        <f>IFERROR(IF(R31="---","",IF(AH31="---","No Target Set",IF(CE31=BT31,"On Target",IF(CE31&gt;BT31,"Behind",IF(CE31&lt;BT31,"On Target"))))),"")</f>
        <v/>
      </c>
      <c r="AU31" s="384"/>
      <c r="AV31" s="428"/>
      <c r="AW31" s="222" t="s">
        <v>156</v>
      </c>
      <c r="AX31" s="382" t="str">
        <f>_xlfn.IFNA(LOOKUP(2,1/(H31:R31&lt;&gt;"---"),H31:R31),"---")</f>
        <v>---</v>
      </c>
      <c r="AY31" s="382" t="e">
        <f>VALUE(IF(AX31="---","",VLOOKUP(AX31,List167823[],2,FALSE)))</f>
        <v>#VALUE!</v>
      </c>
      <c r="AZ31" s="382" t="str">
        <f>_xlfn.IFNA(LOOKUP(2,1/(H31:Q31&lt;&gt;"---"),X31:AF31),"---")</f>
        <v>---</v>
      </c>
      <c r="BA31" s="382" t="e">
        <f>VALUE(IF(AZ31="---","",VLOOKUP(AZ31,List167823[],2,FALSE)))</f>
        <v>#VALUE!</v>
      </c>
      <c r="BB31" s="382" t="str">
        <f>_xlfn.IFNA(LOOKUP(2,1/(AK31:AT31&lt;&gt;""),AK31:AT31),"---")</f>
        <v>---</v>
      </c>
      <c r="BC31" s="382" t="str">
        <f>_xlfn.IFNA(LOOKUP(2,1/(H31:R31&lt;&gt;"---"),H$2:R$2),"---")</f>
        <v>---</v>
      </c>
      <c r="BD31" s="384"/>
      <c r="BE31" s="384"/>
      <c r="BF31" s="384"/>
      <c r="BG31" s="384"/>
      <c r="BH31" s="384"/>
      <c r="BI31" s="222" t="s">
        <v>156</v>
      </c>
      <c r="BJ31" s="382" t="str">
        <f>IF(H31="---","",IF(H31="","",(VLOOKUP(H31,List167823[],2,FALSE))))</f>
        <v/>
      </c>
      <c r="BK31" s="382" t="str">
        <f>IF(I31="---","",IF(I31="","",(VLOOKUP(I31,List167823[],2,FALSE))))</f>
        <v/>
      </c>
      <c r="BL31" s="382" t="str">
        <f>IF(J31="---","",IF(J31="","",(VLOOKUP(J31,List167823[],2,FALSE))))</f>
        <v/>
      </c>
      <c r="BM31" s="382" t="str">
        <f>IF(K31="---","",IF(K31="","",(VLOOKUP(K31,List167823[],2,FALSE))))</f>
        <v/>
      </c>
      <c r="BN31" s="382" t="str">
        <f>IF(L31="---","",IF(L31="","",(VLOOKUP(L31,List167823[],2,FALSE))))</f>
        <v/>
      </c>
      <c r="BO31" s="382" t="str">
        <f>IF(M31="---","",IF(M31="","",(VLOOKUP(M31,List167823[],2,FALSE))))</f>
        <v/>
      </c>
      <c r="BP31" s="382" t="str">
        <f>IF(N31="---","",IF(N31="","",(VLOOKUP(N31,List167823[],2,FALSE))))</f>
        <v/>
      </c>
      <c r="BQ31" s="382" t="str">
        <f>IF(O31="---","",IF(O31="","",(VLOOKUP(O31,List167823[],2,FALSE))))</f>
        <v/>
      </c>
      <c r="BR31" s="382" t="str">
        <f>IF(P31="---","",IF(P31="","",(VLOOKUP(P31,List167823[],2,FALSE))))</f>
        <v/>
      </c>
      <c r="BS31" s="382" t="str">
        <f>IF(Q31="---","",IF(Q31="","",(VLOOKUP(Q31,List167823[],2,FALSE))))</f>
        <v/>
      </c>
      <c r="BT31" s="382" t="str">
        <f>IF(R31="---","",IF(R31="","",(VLOOKUP(R31,List167823[],2,FALSE))))</f>
        <v/>
      </c>
      <c r="BU31" s="222" t="s">
        <v>156</v>
      </c>
      <c r="BV31" s="382" t="str">
        <f>IF(Y31="---","",IF(Y31="","",VLOOKUP(Y31,List167823[],2,FALSE)))</f>
        <v/>
      </c>
      <c r="BW31" s="382" t="str">
        <f>IF(Z31="---","",IF(Z31="","",VLOOKUP(Z31,List167823[],2,FALSE)))</f>
        <v/>
      </c>
      <c r="BX31" s="382" t="str">
        <f>IF(AA31="---","",IF(AA31="","",VLOOKUP(AA31,List167823[],2,FALSE)))</f>
        <v/>
      </c>
      <c r="BY31" s="382" t="str">
        <f>IF(AB31="---","",IF(AB31="","",VLOOKUP(AB31,List167823[],2,FALSE)))</f>
        <v/>
      </c>
      <c r="BZ31" s="382" t="str">
        <f>IF(AC31="---","",IF(AC31="","",VLOOKUP(AC31,List167823[],2,FALSE)))</f>
        <v/>
      </c>
      <c r="CA31" s="382" t="str">
        <f>IF(AD31="---","",IF(AD31="","",VLOOKUP(AD31,List167823[],2,FALSE)))</f>
        <v/>
      </c>
      <c r="CB31" s="382" t="str">
        <f>IF(AE31="---","",IF(AE31="","",VLOOKUP(AE31,List167823[],2,FALSE)))</f>
        <v/>
      </c>
      <c r="CC31" s="382" t="str">
        <f>IF(AF31="---","",IF(AF31="","",VLOOKUP(AF31,List167823[],2,FALSE)))</f>
        <v/>
      </c>
      <c r="CD31" s="382" t="str">
        <f>IF(AG31="---","",IF(AG31="","",VLOOKUP(AG31,List167823[],2,FALSE)))</f>
        <v/>
      </c>
      <c r="CE31" s="382" t="str">
        <f>IF(AH31="---","",IF(AH31="","",VLOOKUP(AH31,List167823[],2,FALSE)))</f>
        <v/>
      </c>
      <c r="CF31" s="222" t="s">
        <v>156</v>
      </c>
      <c r="CG31" s="382" t="str">
        <f>IFERROR(
    IF(H31="---", "NA",
        IF(Y31="---", "NA",
            IF(BJ31 &gt; BK31,
                IF(BV31 &gt; BJ31, 1.1, 0.1),
                IF(BV31 &gt; BJ31, 1, 0)
            )
        )
    ),
    -1
)</f>
        <v>NA</v>
      </c>
      <c r="CH31" s="382" t="str">
        <f>IFERROR(
    IF(I31="---", "NA",
        IF(Z31="---", "NA",IF(J31="---","NA",
            IF(BK31 &gt; BL31,
                IF(MIN(BV31, BK31) = BW31, 0.1,
                    IF(MIN(BV31, BK31) &lt; BW31, 1.1)
                ),
                IF(MIN(BV31, BK31) = BW31, 0,
                    IF(MIN(BV31, BK31) &lt; BW31, 1)
                )
            ))
        )
    ),
-5)</f>
        <v>NA</v>
      </c>
      <c r="CI31" s="382" t="str">
        <f>IFERROR(
    IF(J31="---", "NA",
        IF(AA31="---", "NA",IF(K31="---","NA",
            IF(BL31 &gt; BM31,
                IF(MIN(BW31, BL31) = BX31, 0.1,
                    IF(MIN(BW31, BL31) &lt; BX31, 1.1)
                ),
                IF(MIN(BW31, BL31) = BX31, 0,
                    IF(MIN(BW31, BL31) &lt; BX31, 1)
                )
            ))
        )
    ),
-5)</f>
        <v>NA</v>
      </c>
      <c r="CJ31" s="382" t="str">
        <f>IFERROR(
    IF(K31="---", "NA",
        IF(AB31="---", "NA",IF(L31="---","NA",
            IF(BM31 &gt; BN31,
                IF(MIN(BX31, BM31) = BY31, 0.1,
                    IF(MIN(BX31, BM31) &lt; BY31, 1.1)
                ),
                IF(MIN(BX31, BM31) = BY31, 0,
                    IF(MIN(BX31, BM31) &lt; BY31, 1)
                )
            ))
        )
    ),
-5)</f>
        <v>NA</v>
      </c>
      <c r="CK31" s="382" t="str">
        <f>IFERROR(
    IF(L31="---", "NA",
        IF(AC31="---", "NA",IF(M31="---","NA",
            IF(BN31 &gt; BO31,
                IF(MIN(BY31, BN31) = BZ31, 0.1,
                    IF(MIN(BY31, BN31) &lt; BZ31, 1.1)
                ),
                IF(MIN(BY31, BN31) = BZ31, 0,
                    IF(MIN(BY31, BN31) &lt; BZ31, 1)
                )
            ))
        )
    ),
-5)</f>
        <v>NA</v>
      </c>
      <c r="CL31" s="382" t="str">
        <f>IFERROR(
    IF(M31="---", "NA",
        IF(AD31="---", "NA",IF(N31="---","NA",
            IF(BO31 &gt; BP31,
                IF(MIN(BZ31, BO31) = CA31, 0.1,
                    IF(MIN(BZ31, BO31) &lt; CA31, 1.1)
                ),
                IF(MIN(BZ31, BO31) = CA31, 0,
                    IF(MIN(BZ31, BO31) &lt; CA31, 1)
                )
            ))
        )
    ),
-5)</f>
        <v>NA</v>
      </c>
      <c r="CM31" s="382" t="str">
        <f>IFERROR(
    IF(N31="---", "NA",
        IF(AE31="---", "NA",IF(O31="---","NA",
            IF(BP31 &gt; BQ31,
                IF(MIN(CA31, BP31) = CB31, 0.1,
                    IF(MIN(CA31, BP31) &lt; CB31, 1.1)
                ),
                IF(MIN(CA31, BP31) = CB31, 0,
                    IF(MIN(CA31, BP31) &lt; CB31, 1)
                )
            ))
        )
    ),
-5)</f>
        <v>NA</v>
      </c>
      <c r="CN31" s="382" t="str">
        <f>IFERROR(
    IF(O31="---", "NA",
        IF(AF31="---", "NA",IF(P31="---","NA",
            IF(BQ31 &gt; BR31,
                IF(MIN(CB31, BQ31) = CC31, 0.1,
                    IF(MIN(CB31, BQ31) &lt; CC31, 1.1)
                ),
                IF(MIN(CB31, BQ31) = CC31, 0,
                    IF(MIN(CB31, BQ31) &lt; CC31, 1)
                )
            ))
        )
    ),
-5)</f>
        <v>NA</v>
      </c>
      <c r="CO31" s="382" t="str">
        <f>IFERROR(
    IF(P31="---", "NA",
        IF(AG31="---", "NA",IF(Q31="---","NA",
            IF(BR31 &gt; BS31,
                IF(MIN(CC31, BR31) = CD31, 0.1,
                    IF(MIN(CC31, BR31) &lt; CD31, 1.1)
                ),
                IF(MIN(CC31, BR31) = CD31, 0,
                    IF(MIN(CC31, BR31) &lt; CD31, 1)
                )
            ))
        )
    ),
-5)</f>
        <v>NA</v>
      </c>
      <c r="CP31" s="382" t="str">
        <f>IFERROR(
    IF(Q31="---", "NA",
        IF(AH31="---", "NA",IF(R31="---","NA",
            IF(BS31 &gt; BT31,
                IF(MIN(CD31, BS31) = CE31, 0.1,
                    IF(MIN(CD31, BS31) &lt; CE31, 1.1)
                ),
                IF(MIN(CD31, BS31) = CE31, 0,
                    IF(MIN(CD31, BS31) &lt; CE31, 1)
                )
            ))
        )
    ),
-5)</f>
        <v>NA</v>
      </c>
      <c r="CQ31" s="222" t="s">
        <v>156</v>
      </c>
      <c r="CR31" s="382" t="str">
        <f>IF(AND(OR(CG31=1, CG31=1.1),BK31&gt;=BV31),"Achieved",IF(AND(OR(CG31=1, CG31=1.1),BK31&lt;BV31),"Not Achieved","NA"))</f>
        <v>NA</v>
      </c>
      <c r="CS31" s="382" t="str">
        <f>IF(AND(OR(CH31=1, CH31=1.1),BL31&gt;=BW31),"Achieved",IF(AND(OR(CH31=1, CH31=1.1),BL31&lt;BW31),"Not Achieved","NA"))</f>
        <v>NA</v>
      </c>
      <c r="CT31" s="382" t="str">
        <f>IF(AND(OR(CI31=1, CI31=1.1),BM31&gt;=BX31),"Achieved",IF(AND(OR(CI31=1, CI31=1.1),BM31&lt;BX31),"Not Achieved","NA"))</f>
        <v>NA</v>
      </c>
      <c r="CU31" s="382" t="str">
        <f>IF(AND(OR(CJ31=1, CJ31=1.1),BN31&gt;=BY31),"Achieved",IF(AND(OR(CJ31=1, CJ31=1.1),BN31&lt;BY31),"Not Achieved","NA"))</f>
        <v>NA</v>
      </c>
      <c r="CV31" s="382" t="str">
        <f>IF(AND(OR(CK31=1, CK31=1.1),BO31&gt;=BZ31),"Achieved",IF(AND(OR(CK31=1, CK31=1.1),BO31&lt;BZ31),"Not Achieved","NA"))</f>
        <v>NA</v>
      </c>
      <c r="CW31" s="382" t="str">
        <f>IF(AND(OR(CL31=1, CL31=1.1),BP31&gt;=CA31),"Achieved",IF(AND(OR(CL31=1, CL31=1.1),BP31&lt;CA31),"Not Achieved","NA"))</f>
        <v>NA</v>
      </c>
      <c r="CX31" s="382" t="str">
        <f>IF(AND(OR(CM31=1, CM31=1.1),BQ31&gt;=CB31),"Achieved",IF(AND(OR(CM31=1, CM31=1.1),BQ31&lt;CB31),"Not Achieved","NA"))</f>
        <v>NA</v>
      </c>
      <c r="CY31" s="382" t="str">
        <f>IF(AND(OR(CN31=1, CN31=1.1),BR31&gt;=CC31),"Achieved",IF(AND(OR(CN31=1, CN31=1.1),BR31&lt;CC31),"Not Achieved","NA"))</f>
        <v>NA</v>
      </c>
      <c r="CZ31" s="382" t="str">
        <f>IF(AND(OR(CO31=1, CO31=1.1),BS31&gt;=CD31),"Achieved",IF(AND(OR(CO31=1, CO31=1.1),BS31&lt;CD31),"Not Achieved","NA"))</f>
        <v>NA</v>
      </c>
      <c r="DA31" s="382" t="str">
        <f>IF(AND(OR(CP31=1, CP31=1.1),BT31&gt;=CE31),"Achieved",IF(AND(OR(CP31=1, CP31=1.1),BT31&lt;CE31),"Not Achieved","NA"))</f>
        <v>NA</v>
      </c>
      <c r="DI31" s="433"/>
      <c r="DJ31" s="433"/>
      <c r="DK31" s="433"/>
      <c r="DL31" s="433"/>
      <c r="DM31" s="433"/>
      <c r="DN31" s="433"/>
      <c r="DO31" s="433"/>
      <c r="DP31" s="433"/>
      <c r="DQ31" s="433"/>
      <c r="DR31" s="433"/>
      <c r="DS31" s="433"/>
      <c r="DT31" s="433"/>
      <c r="DU31" s="433"/>
      <c r="DV31" s="433"/>
      <c r="DW31" s="433"/>
    </row>
    <row r="32" spans="2:127" s="385" customFormat="1" ht="13.75" customHeight="1" thickBot="1" x14ac:dyDescent="0.4">
      <c r="B32" s="373"/>
      <c r="C32" s="368"/>
      <c r="D32" s="369"/>
      <c r="E32" s="432" t="s">
        <v>157</v>
      </c>
      <c r="F32" s="425"/>
      <c r="G32" s="426"/>
      <c r="H32" s="192" t="s">
        <v>94</v>
      </c>
      <c r="I32" s="192" t="s">
        <v>94</v>
      </c>
      <c r="J32" s="192" t="s">
        <v>94</v>
      </c>
      <c r="K32" s="192" t="s">
        <v>94</v>
      </c>
      <c r="L32" s="192" t="s">
        <v>94</v>
      </c>
      <c r="M32" s="192" t="s">
        <v>94</v>
      </c>
      <c r="N32" s="192" t="s">
        <v>94</v>
      </c>
      <c r="O32" s="192" t="s">
        <v>94</v>
      </c>
      <c r="P32" s="192" t="s">
        <v>94</v>
      </c>
      <c r="Q32" s="192" t="s">
        <v>94</v>
      </c>
      <c r="R32" s="379" t="s">
        <v>94</v>
      </c>
      <c r="S32" s="384"/>
      <c r="T32" s="384"/>
      <c r="U32" s="384"/>
      <c r="V32" s="384"/>
      <c r="W32" s="384"/>
      <c r="X32" s="384"/>
      <c r="Y32" s="192" t="s">
        <v>94</v>
      </c>
      <c r="Z32" s="192" t="s">
        <v>94</v>
      </c>
      <c r="AA32" s="192" t="s">
        <v>94</v>
      </c>
      <c r="AB32" s="192" t="s">
        <v>94</v>
      </c>
      <c r="AC32" s="192" t="s">
        <v>94</v>
      </c>
      <c r="AD32" s="192" t="s">
        <v>94</v>
      </c>
      <c r="AE32" s="192" t="s">
        <v>94</v>
      </c>
      <c r="AF32" s="192" t="s">
        <v>94</v>
      </c>
      <c r="AG32" s="192" t="s">
        <v>94</v>
      </c>
      <c r="AH32" s="379" t="s">
        <v>94</v>
      </c>
      <c r="AK32" s="427" t="str">
        <f>IFERROR(IF(I32="---","",IF(Y32="---","No Target Set",IF(BV32=BK32,"On Target",IF(BV32&gt;BK32,"Behind",IF(BV32&lt;BK32,"On Target"))))),"")</f>
        <v/>
      </c>
      <c r="AL32" s="427" t="str">
        <f>IFERROR(IF(J32="---","",IF(Z32="---","No Target Set",IF(BW32=BL32,"On Target",IF(BW32&gt;BL32,"Behind",IF(BW32&lt;BL32,"On Target"))))),"")</f>
        <v/>
      </c>
      <c r="AM32" s="427" t="str">
        <f>IFERROR(IF(K32="---","",IF(AA32="---","No Target Set",IF(BX32=BM32,"On Target",IF(BX32&gt;BM32,"Behind",IF(BX32&lt;BM32,"On Target"))))),"")</f>
        <v/>
      </c>
      <c r="AN32" s="427" t="str">
        <f>IFERROR(IF(L32="---","",IF(AB32="---","No Target Set",IF(BY32=BN32,"On Target",IF(BY32&gt;BN32,"Behind",IF(BY32&lt;BN32,"On Target"))))),"")</f>
        <v/>
      </c>
      <c r="AO32" s="427" t="str">
        <f>IFERROR(IF(M32="---","",IF(AC32="---","No Target Set",IF(BZ32=BO32,"On Target",IF(BZ32&gt;BO32,"Behind",IF(BZ32&lt;BO32,"On Target"))))),"")</f>
        <v/>
      </c>
      <c r="AP32" s="427" t="str">
        <f>IFERROR(IF(N32="---","",IF(AD32="---","No Target Set",IF(CA32=BP32,"On Target",IF(CA32&gt;BP32,"Behind",IF(CA32&lt;BP32,"On Target"))))),"")</f>
        <v/>
      </c>
      <c r="AQ32" s="427" t="str">
        <f>IFERROR(IF(O32="---","",IF(AE32="---","No Target Set",IF(CB32=BQ32,"On Target",IF(CB32&gt;BQ32,"Behind",IF(CB32&lt;BQ32,"On Target"))))),"")</f>
        <v/>
      </c>
      <c r="AR32" s="427" t="str">
        <f>IFERROR(IF(P32="---","",IF(AF32="---","No Target Set",IF(CC32=BR32,"On Target",IF(CC32&gt;BR32,"Behind",IF(CC32&lt;BR32,"On Target"))))),"")</f>
        <v/>
      </c>
      <c r="AS32" s="427" t="str">
        <f>IFERROR(IF(Q32="---","",IF(AG32="---","No Target Set",IF(CD32=BS32,"On Target",IF(CD32&gt;BS32,"Behind",IF(CD32&lt;BS32,"On Target"))))),"")</f>
        <v/>
      </c>
      <c r="AT32" s="427" t="str">
        <f>IFERROR(IF(R32="---","",IF(AH32="---","No Target Set",IF(CE32=BT32,"On Target",IF(CE32&gt;BT32,"Behind",IF(CE32&lt;BT32,"On Target"))))),"")</f>
        <v/>
      </c>
      <c r="AU32" s="384"/>
      <c r="AV32" s="428"/>
      <c r="AW32" s="222" t="s">
        <v>158</v>
      </c>
      <c r="AX32" s="382" t="str">
        <f>_xlfn.IFNA(LOOKUP(2,1/(H32:R32&lt;&gt;"---"),H32:R32),"---")</f>
        <v>---</v>
      </c>
      <c r="AY32" s="382" t="e">
        <f>VALUE(IF(AX32="---","",VLOOKUP(AX32,List167823[],2,FALSE)))</f>
        <v>#VALUE!</v>
      </c>
      <c r="AZ32" s="382" t="str">
        <f>_xlfn.IFNA(LOOKUP(2,1/(H32:Q32&lt;&gt;"---"),X32:AF32),"---")</f>
        <v>---</v>
      </c>
      <c r="BA32" s="382" t="e">
        <f>VALUE(IF(AZ32="---","",VLOOKUP(AZ32,List167823[],2,FALSE)))</f>
        <v>#VALUE!</v>
      </c>
      <c r="BB32" s="382" t="str">
        <f>_xlfn.IFNA(LOOKUP(2,1/(AK32:AT32&lt;&gt;""),AK32:AT32),"---")</f>
        <v>---</v>
      </c>
      <c r="BC32" s="382" t="str">
        <f>_xlfn.IFNA(LOOKUP(2,1/(H32:R32&lt;&gt;"---"),H$2:R$2),"---")</f>
        <v>---</v>
      </c>
      <c r="BD32" s="384"/>
      <c r="BE32" s="384"/>
      <c r="BF32" s="384"/>
      <c r="BG32" s="384"/>
      <c r="BH32" s="384"/>
      <c r="BI32" s="222" t="s">
        <v>158</v>
      </c>
      <c r="BJ32" s="382" t="str">
        <f>IF(H32="---","",IF(H32="","",(VLOOKUP(H32,List167823[],2,FALSE))))</f>
        <v/>
      </c>
      <c r="BK32" s="382" t="str">
        <f>IF(I32="---","",IF(I32="","",(VLOOKUP(I32,List167823[],2,FALSE))))</f>
        <v/>
      </c>
      <c r="BL32" s="382" t="str">
        <f>IF(J32="---","",IF(J32="","",(VLOOKUP(J32,List167823[],2,FALSE))))</f>
        <v/>
      </c>
      <c r="BM32" s="382" t="str">
        <f>IF(K32="---","",IF(K32="","",(VLOOKUP(K32,List167823[],2,FALSE))))</f>
        <v/>
      </c>
      <c r="BN32" s="382" t="str">
        <f>IF(L32="---","",IF(L32="","",(VLOOKUP(L32,List167823[],2,FALSE))))</f>
        <v/>
      </c>
      <c r="BO32" s="382" t="str">
        <f>IF(M32="---","",IF(M32="","",(VLOOKUP(M32,List167823[],2,FALSE))))</f>
        <v/>
      </c>
      <c r="BP32" s="382" t="str">
        <f>IF(N32="---","",IF(N32="","",(VLOOKUP(N32,List167823[],2,FALSE))))</f>
        <v/>
      </c>
      <c r="BQ32" s="382" t="str">
        <f>IF(O32="---","",IF(O32="","",(VLOOKUP(O32,List167823[],2,FALSE))))</f>
        <v/>
      </c>
      <c r="BR32" s="382" t="str">
        <f>IF(P32="---","",IF(P32="","",(VLOOKUP(P32,List167823[],2,FALSE))))</f>
        <v/>
      </c>
      <c r="BS32" s="382" t="str">
        <f>IF(Q32="---","",IF(Q32="","",(VLOOKUP(Q32,List167823[],2,FALSE))))</f>
        <v/>
      </c>
      <c r="BT32" s="382" t="str">
        <f>IF(R32="---","",IF(R32="","",(VLOOKUP(R32,List167823[],2,FALSE))))</f>
        <v/>
      </c>
      <c r="BU32" s="222" t="s">
        <v>158</v>
      </c>
      <c r="BV32" s="382" t="str">
        <f>IF(Y32="---","",IF(Y32="","",VLOOKUP(Y32,List167823[],2,FALSE)))</f>
        <v/>
      </c>
      <c r="BW32" s="382" t="str">
        <f>IF(Z32="---","",IF(Z32="","",VLOOKUP(Z32,List167823[],2,FALSE)))</f>
        <v/>
      </c>
      <c r="BX32" s="382" t="str">
        <f>IF(AA32="---","",IF(AA32="","",VLOOKUP(AA32,List167823[],2,FALSE)))</f>
        <v/>
      </c>
      <c r="BY32" s="382" t="str">
        <f>IF(AB32="---","",IF(AB32="","",VLOOKUP(AB32,List167823[],2,FALSE)))</f>
        <v/>
      </c>
      <c r="BZ32" s="382" t="str">
        <f>IF(AC32="---","",IF(AC32="","",VLOOKUP(AC32,List167823[],2,FALSE)))</f>
        <v/>
      </c>
      <c r="CA32" s="382" t="str">
        <f>IF(AD32="---","",IF(AD32="","",VLOOKUP(AD32,List167823[],2,FALSE)))</f>
        <v/>
      </c>
      <c r="CB32" s="382" t="str">
        <f>IF(AE32="---","",IF(AE32="","",VLOOKUP(AE32,List167823[],2,FALSE)))</f>
        <v/>
      </c>
      <c r="CC32" s="382" t="str">
        <f>IF(AF32="---","",IF(AF32="","",VLOOKUP(AF32,List167823[],2,FALSE)))</f>
        <v/>
      </c>
      <c r="CD32" s="382" t="str">
        <f>IF(AG32="---","",IF(AG32="","",VLOOKUP(AG32,List167823[],2,FALSE)))</f>
        <v/>
      </c>
      <c r="CE32" s="382" t="str">
        <f>IF(AH32="---","",IF(AH32="","",VLOOKUP(AH32,List167823[],2,FALSE)))</f>
        <v/>
      </c>
      <c r="CF32" s="222" t="s">
        <v>158</v>
      </c>
      <c r="CG32" s="382" t="str">
        <f>IFERROR(
    IF(H32="---", "NA",
        IF(Y32="---", "NA",
            IF(BJ32 &gt; BK32,
                IF(BV32 &gt; BJ32, 1.1, 0.1),
                IF(BV32 &gt; BJ32, 1, 0)
            )
        )
    ),
    -1
)</f>
        <v>NA</v>
      </c>
      <c r="CH32" s="382" t="str">
        <f>IFERROR(
    IF(I32="---", "NA",
        IF(Z32="---", "NA",IF(J32="---","NA",
            IF(BK32 &gt; BL32,
                IF(MIN(BV32, BK32) = BW32, 0.1,
                    IF(MIN(BV32, BK32) &lt; BW32, 1.1)
                ),
                IF(MIN(BV32, BK32) = BW32, 0,
                    IF(MIN(BV32, BK32) &lt; BW32, 1)
                )
            ))
        )
    ),
-5)</f>
        <v>NA</v>
      </c>
      <c r="CI32" s="382" t="str">
        <f>IFERROR(
    IF(J32="---", "NA",
        IF(AA32="---", "NA",IF(K32="---","NA",
            IF(BL32 &gt; BM32,
                IF(MIN(BW32, BL32) = BX32, 0.1,
                    IF(MIN(BW32, BL32) &lt; BX32, 1.1)
                ),
                IF(MIN(BW32, BL32) = BX32, 0,
                    IF(MIN(BW32, BL32) &lt; BX32, 1)
                )
            ))
        )
    ),
-5)</f>
        <v>NA</v>
      </c>
      <c r="CJ32" s="382" t="str">
        <f>IFERROR(
    IF(K32="---", "NA",
        IF(AB32="---", "NA",IF(L32="---","NA",
            IF(BM32 &gt; BN32,
                IF(MIN(BX32, BM32) = BY32, 0.1,
                    IF(MIN(BX32, BM32) &lt; BY32, 1.1)
                ),
                IF(MIN(BX32, BM32) = BY32, 0,
                    IF(MIN(BX32, BM32) &lt; BY32, 1)
                )
            ))
        )
    ),
-5)</f>
        <v>NA</v>
      </c>
      <c r="CK32" s="382" t="str">
        <f>IFERROR(
    IF(L32="---", "NA",
        IF(AC32="---", "NA",IF(M32="---","NA",
            IF(BN32 &gt; BO32,
                IF(MIN(BY32, BN32) = BZ32, 0.1,
                    IF(MIN(BY32, BN32) &lt; BZ32, 1.1)
                ),
                IF(MIN(BY32, BN32) = BZ32, 0,
                    IF(MIN(BY32, BN32) &lt; BZ32, 1)
                )
            ))
        )
    ),
-5)</f>
        <v>NA</v>
      </c>
      <c r="CL32" s="382" t="str">
        <f>IFERROR(
    IF(M32="---", "NA",
        IF(AD32="---", "NA",IF(N32="---","NA",
            IF(BO32 &gt; BP32,
                IF(MIN(BZ32, BO32) = CA32, 0.1,
                    IF(MIN(BZ32, BO32) &lt; CA32, 1.1)
                ),
                IF(MIN(BZ32, BO32) = CA32, 0,
                    IF(MIN(BZ32, BO32) &lt; CA32, 1)
                )
            ))
        )
    ),
-5)</f>
        <v>NA</v>
      </c>
      <c r="CM32" s="382" t="str">
        <f>IFERROR(
    IF(N32="---", "NA",
        IF(AE32="---", "NA",IF(O32="---","NA",
            IF(BP32 &gt; BQ32,
                IF(MIN(CA32, BP32) = CB32, 0.1,
                    IF(MIN(CA32, BP32) &lt; CB32, 1.1)
                ),
                IF(MIN(CA32, BP32) = CB32, 0,
                    IF(MIN(CA32, BP32) &lt; CB32, 1)
                )
            ))
        )
    ),
-5)</f>
        <v>NA</v>
      </c>
      <c r="CN32" s="382" t="str">
        <f>IFERROR(
    IF(O32="---", "NA",
        IF(AF32="---", "NA",IF(P32="---","NA",
            IF(BQ32 &gt; BR32,
                IF(MIN(CB32, BQ32) = CC32, 0.1,
                    IF(MIN(CB32, BQ32) &lt; CC32, 1.1)
                ),
                IF(MIN(CB32, BQ32) = CC32, 0,
                    IF(MIN(CB32, BQ32) &lt; CC32, 1)
                )
            ))
        )
    ),
-5)</f>
        <v>NA</v>
      </c>
      <c r="CO32" s="382" t="str">
        <f>IFERROR(
    IF(P32="---", "NA",
        IF(AG32="---", "NA",IF(Q32="---","NA",
            IF(BR32 &gt; BS32,
                IF(MIN(CC32, BR32) = CD32, 0.1,
                    IF(MIN(CC32, BR32) &lt; CD32, 1.1)
                ),
                IF(MIN(CC32, BR32) = CD32, 0,
                    IF(MIN(CC32, BR32) &lt; CD32, 1)
                )
            ))
        )
    ),
-5)</f>
        <v>NA</v>
      </c>
      <c r="CP32" s="382" t="str">
        <f>IFERROR(
    IF(Q32="---", "NA",
        IF(AH32="---", "NA",IF(R32="---","NA",
            IF(BS32 &gt; BT32,
                IF(MIN(CD32, BS32) = CE32, 0.1,
                    IF(MIN(CD32, BS32) &lt; CE32, 1.1)
                ),
                IF(MIN(CD32, BS32) = CE32, 0,
                    IF(MIN(CD32, BS32) &lt; CE32, 1)
                )
            ))
        )
    ),
-5)</f>
        <v>NA</v>
      </c>
      <c r="CQ32" s="222" t="s">
        <v>158</v>
      </c>
      <c r="CR32" s="382" t="str">
        <f>IF(AND(OR(CG32=1, CG32=1.1),BK32&gt;=BV32),"Achieved",IF(AND(OR(CG32=1, CG32=1.1),BK32&lt;BV32),"Not Achieved","NA"))</f>
        <v>NA</v>
      </c>
      <c r="CS32" s="382" t="str">
        <f>IF(AND(OR(CH32=1, CH32=1.1),BL32&gt;=BW32),"Achieved",IF(AND(OR(CH32=1, CH32=1.1),BL32&lt;BW32),"Not Achieved","NA"))</f>
        <v>NA</v>
      </c>
      <c r="CT32" s="382" t="str">
        <f>IF(AND(OR(CI32=1, CI32=1.1),BM32&gt;=BX32),"Achieved",IF(AND(OR(CI32=1, CI32=1.1),BM32&lt;BX32),"Not Achieved","NA"))</f>
        <v>NA</v>
      </c>
      <c r="CU32" s="382" t="str">
        <f>IF(AND(OR(CJ32=1, CJ32=1.1),BN32&gt;=BY32),"Achieved",IF(AND(OR(CJ32=1, CJ32=1.1),BN32&lt;BY32),"Not Achieved","NA"))</f>
        <v>NA</v>
      </c>
      <c r="CV32" s="382" t="str">
        <f>IF(AND(OR(CK32=1, CK32=1.1),BO32&gt;=BZ32),"Achieved",IF(AND(OR(CK32=1, CK32=1.1),BO32&lt;BZ32),"Not Achieved","NA"))</f>
        <v>NA</v>
      </c>
      <c r="CW32" s="382" t="str">
        <f>IF(AND(OR(CL32=1, CL32=1.1),BP32&gt;=CA32),"Achieved",IF(AND(OR(CL32=1, CL32=1.1),BP32&lt;CA32),"Not Achieved","NA"))</f>
        <v>NA</v>
      </c>
      <c r="CX32" s="382" t="str">
        <f>IF(AND(OR(CM32=1, CM32=1.1),BQ32&gt;=CB32),"Achieved",IF(AND(OR(CM32=1, CM32=1.1),BQ32&lt;CB32),"Not Achieved","NA"))</f>
        <v>NA</v>
      </c>
      <c r="CY32" s="382" t="str">
        <f>IF(AND(OR(CN32=1, CN32=1.1),BR32&gt;=CC32),"Achieved",IF(AND(OR(CN32=1, CN32=1.1),BR32&lt;CC32),"Not Achieved","NA"))</f>
        <v>NA</v>
      </c>
      <c r="CZ32" s="382" t="str">
        <f>IF(AND(OR(CO32=1, CO32=1.1),BS32&gt;=CD32),"Achieved",IF(AND(OR(CO32=1, CO32=1.1),BS32&lt;CD32),"Not Achieved","NA"))</f>
        <v>NA</v>
      </c>
      <c r="DA32" s="382" t="str">
        <f>IF(AND(OR(CP32=1, CP32=1.1),BT32&gt;=CE32),"Achieved",IF(AND(OR(CP32=1, CP32=1.1),BT32&lt;CE32),"Not Achieved","NA"))</f>
        <v>NA</v>
      </c>
      <c r="DI32" s="433"/>
      <c r="DJ32" s="433"/>
      <c r="DK32" s="433"/>
      <c r="DL32" s="433"/>
      <c r="DM32" s="433"/>
      <c r="DN32" s="433"/>
      <c r="DO32" s="433"/>
      <c r="DP32" s="433"/>
      <c r="DQ32" s="433"/>
      <c r="DR32" s="433"/>
      <c r="DS32" s="433"/>
      <c r="DT32" s="433"/>
      <c r="DU32" s="433"/>
      <c r="DV32" s="433"/>
      <c r="DW32" s="433"/>
    </row>
    <row r="33" spans="2:127" s="385" customFormat="1" ht="13.75" customHeight="1" thickBot="1" x14ac:dyDescent="0.4">
      <c r="B33" s="374"/>
      <c r="C33" s="370"/>
      <c r="D33" s="371"/>
      <c r="E33" s="434" t="s">
        <v>159</v>
      </c>
      <c r="F33" s="425"/>
      <c r="G33" s="426"/>
      <c r="H33" s="191" t="s">
        <v>94</v>
      </c>
      <c r="I33" s="191" t="s">
        <v>94</v>
      </c>
      <c r="J33" s="191" t="s">
        <v>94</v>
      </c>
      <c r="K33" s="191" t="s">
        <v>94</v>
      </c>
      <c r="L33" s="191" t="s">
        <v>94</v>
      </c>
      <c r="M33" s="191" t="s">
        <v>94</v>
      </c>
      <c r="N33" s="191" t="s">
        <v>94</v>
      </c>
      <c r="O33" s="191" t="s">
        <v>94</v>
      </c>
      <c r="P33" s="191" t="s">
        <v>94</v>
      </c>
      <c r="Q33" s="191" t="s">
        <v>94</v>
      </c>
      <c r="R33" s="380" t="s">
        <v>94</v>
      </c>
      <c r="S33" s="384"/>
      <c r="T33" s="384"/>
      <c r="U33" s="384"/>
      <c r="V33" s="384"/>
      <c r="W33" s="384"/>
      <c r="X33" s="384"/>
      <c r="Y33" s="191" t="s">
        <v>94</v>
      </c>
      <c r="Z33" s="191" t="s">
        <v>94</v>
      </c>
      <c r="AA33" s="191" t="s">
        <v>94</v>
      </c>
      <c r="AB33" s="191" t="s">
        <v>94</v>
      </c>
      <c r="AC33" s="191" t="s">
        <v>94</v>
      </c>
      <c r="AD33" s="192" t="s">
        <v>94</v>
      </c>
      <c r="AE33" s="192" t="s">
        <v>94</v>
      </c>
      <c r="AF33" s="192" t="s">
        <v>94</v>
      </c>
      <c r="AG33" s="192" t="s">
        <v>94</v>
      </c>
      <c r="AH33" s="380" t="s">
        <v>94</v>
      </c>
      <c r="AK33" s="427" t="str">
        <f>IFERROR(IF(I33="---","",IF(Y33="---","No Target Set",IF(BV33=BK33,"On Target",IF(BV33&gt;BK33,"Behind",IF(BV33&lt;BK33,"On Target"))))),"")</f>
        <v/>
      </c>
      <c r="AL33" s="427" t="str">
        <f>IFERROR(IF(J33="---","",IF(Z33="---","No Target Set",IF(BW33=BL33,"On Target",IF(BW33&gt;BL33,"Behind",IF(BW33&lt;BL33,"On Target"))))),"")</f>
        <v/>
      </c>
      <c r="AM33" s="427" t="str">
        <f>IFERROR(IF(K33="---","",IF(AA33="---","No Target Set",IF(BX33=BM33,"On Target",IF(BX33&gt;BM33,"Behind",IF(BX33&lt;BM33,"On Target"))))),"")</f>
        <v/>
      </c>
      <c r="AN33" s="427" t="str">
        <f>IFERROR(IF(L33="---","",IF(AB33="---","No Target Set",IF(BY33=BN33,"On Target",IF(BY33&gt;BN33,"Behind",IF(BY33&lt;BN33,"On Target"))))),"")</f>
        <v/>
      </c>
      <c r="AO33" s="427" t="str">
        <f>IFERROR(IF(M33="---","",IF(AC33="---","No Target Set",IF(BZ33=BO33,"On Target",IF(BZ33&gt;BO33,"Behind",IF(BZ33&lt;BO33,"On Target"))))),"")</f>
        <v/>
      </c>
      <c r="AP33" s="427" t="str">
        <f>IFERROR(IF(N33="---","",IF(AD33="---","No Target Set",IF(CA33=BP33,"On Target",IF(CA33&gt;BP33,"Behind",IF(CA33&lt;BP33,"On Target"))))),"")</f>
        <v/>
      </c>
      <c r="AQ33" s="427" t="str">
        <f>IFERROR(IF(O33="---","",IF(AE33="---","No Target Set",IF(CB33=BQ33,"On Target",IF(CB33&gt;BQ33,"Behind",IF(CB33&lt;BQ33,"On Target"))))),"")</f>
        <v/>
      </c>
      <c r="AR33" s="427" t="str">
        <f>IFERROR(IF(P33="---","",IF(AF33="---","No Target Set",IF(CC33=BR33,"On Target",IF(CC33&gt;BR33,"Behind",IF(CC33&lt;BR33,"On Target"))))),"")</f>
        <v/>
      </c>
      <c r="AS33" s="427" t="str">
        <f>IFERROR(IF(Q33="---","",IF(AG33="---","No Target Set",IF(CD33=BS33,"On Target",IF(CD33&gt;BS33,"Behind",IF(CD33&lt;BS33,"On Target"))))),"")</f>
        <v/>
      </c>
      <c r="AT33" s="427" t="str">
        <f>IFERROR(IF(R33="---","",IF(AH33="---","No Target Set",IF(CE33=BT33,"On Target",IF(CE33&gt;BT33,"Behind",IF(CE33&lt;BT33,"On Target"))))),"")</f>
        <v/>
      </c>
      <c r="AU33" s="384"/>
      <c r="AV33" s="428"/>
      <c r="AW33" s="222" t="s">
        <v>160</v>
      </c>
      <c r="AX33" s="382" t="str">
        <f>_xlfn.IFNA(LOOKUP(2,1/(H33:R33&lt;&gt;"---"),H33:R33),"---")</f>
        <v>---</v>
      </c>
      <c r="AY33" s="382" t="e">
        <f>VALUE(IF(AX33="---","",VLOOKUP(AX33,List167823[],2,FALSE)))</f>
        <v>#VALUE!</v>
      </c>
      <c r="AZ33" s="382" t="str">
        <f>_xlfn.IFNA(LOOKUP(2,1/(H33:Q33&lt;&gt;"---"),X33:AF33),"---")</f>
        <v>---</v>
      </c>
      <c r="BA33" s="382" t="e">
        <f>VALUE(IF(AZ33="---","",VLOOKUP(AZ33,List167823[],2,FALSE)))</f>
        <v>#VALUE!</v>
      </c>
      <c r="BB33" s="382" t="str">
        <f>_xlfn.IFNA(LOOKUP(2,1/(AK33:AT33&lt;&gt;""),AK33:AT33),"---")</f>
        <v>---</v>
      </c>
      <c r="BC33" s="382" t="str">
        <f>_xlfn.IFNA(LOOKUP(2,1/(H33:R33&lt;&gt;"---"),H$2:R$2),"---")</f>
        <v>---</v>
      </c>
      <c r="BD33" s="384"/>
      <c r="BE33" s="384"/>
      <c r="BF33" s="384"/>
      <c r="BG33" s="384"/>
      <c r="BH33" s="384"/>
      <c r="BI33" s="222" t="s">
        <v>160</v>
      </c>
      <c r="BJ33" s="382" t="str">
        <f>IF(H33="---","",IF(H33="","",(VLOOKUP(H33,List167823[],2,FALSE))))</f>
        <v/>
      </c>
      <c r="BK33" s="382" t="str">
        <f>IF(I33="---","",IF(I33="","",(VLOOKUP(I33,List167823[],2,FALSE))))</f>
        <v/>
      </c>
      <c r="BL33" s="382" t="str">
        <f>IF(J33="---","",IF(J33="","",(VLOOKUP(J33,List167823[],2,FALSE))))</f>
        <v/>
      </c>
      <c r="BM33" s="382" t="str">
        <f>IF(K33="---","",IF(K33="","",(VLOOKUP(K33,List167823[],2,FALSE))))</f>
        <v/>
      </c>
      <c r="BN33" s="382" t="str">
        <f>IF(L33="---","",IF(L33="","",(VLOOKUP(L33,List167823[],2,FALSE))))</f>
        <v/>
      </c>
      <c r="BO33" s="382" t="str">
        <f>IF(M33="---","",IF(M33="","",(VLOOKUP(M33,List167823[],2,FALSE))))</f>
        <v/>
      </c>
      <c r="BP33" s="382" t="str">
        <f>IF(N33="---","",IF(N33="","",(VLOOKUP(N33,List167823[],2,FALSE))))</f>
        <v/>
      </c>
      <c r="BQ33" s="382" t="str">
        <f>IF(O33="---","",IF(O33="","",(VLOOKUP(O33,List167823[],2,FALSE))))</f>
        <v/>
      </c>
      <c r="BR33" s="382" t="str">
        <f>IF(P33="---","",IF(P33="","",(VLOOKUP(P33,List167823[],2,FALSE))))</f>
        <v/>
      </c>
      <c r="BS33" s="382" t="str">
        <f>IF(Q33="---","",IF(Q33="","",(VLOOKUP(Q33,List167823[],2,FALSE))))</f>
        <v/>
      </c>
      <c r="BT33" s="382" t="str">
        <f>IF(R33="---","",IF(R33="","",(VLOOKUP(R33,List167823[],2,FALSE))))</f>
        <v/>
      </c>
      <c r="BU33" s="222" t="s">
        <v>160</v>
      </c>
      <c r="BV33" s="382" t="str">
        <f>IF(Y33="---","",IF(Y33="","",VLOOKUP(Y33,List167823[],2,FALSE)))</f>
        <v/>
      </c>
      <c r="BW33" s="382" t="str">
        <f>IF(Z33="---","",IF(Z33="","",VLOOKUP(Z33,List167823[],2,FALSE)))</f>
        <v/>
      </c>
      <c r="BX33" s="382" t="str">
        <f>IF(AA33="---","",IF(AA33="","",VLOOKUP(AA33,List167823[],2,FALSE)))</f>
        <v/>
      </c>
      <c r="BY33" s="382" t="str">
        <f>IF(AB33="---","",IF(AB33="","",VLOOKUP(AB33,List167823[],2,FALSE)))</f>
        <v/>
      </c>
      <c r="BZ33" s="382" t="str">
        <f>IF(AC33="---","",IF(AC33="","",VLOOKUP(AC33,List167823[],2,FALSE)))</f>
        <v/>
      </c>
      <c r="CA33" s="382" t="str">
        <f>IF(AD33="---","",IF(AD33="","",VLOOKUP(AD33,List167823[],2,FALSE)))</f>
        <v/>
      </c>
      <c r="CB33" s="382" t="str">
        <f>IF(AE33="---","",IF(AE33="","",VLOOKUP(AE33,List167823[],2,FALSE)))</f>
        <v/>
      </c>
      <c r="CC33" s="382" t="str">
        <f>IF(AF33="---","",IF(AF33="","",VLOOKUP(AF33,List167823[],2,FALSE)))</f>
        <v/>
      </c>
      <c r="CD33" s="382" t="str">
        <f>IF(AG33="---","",IF(AG33="","",VLOOKUP(AG33,List167823[],2,FALSE)))</f>
        <v/>
      </c>
      <c r="CE33" s="382" t="str">
        <f>IF(AH33="---","",IF(AH33="","",VLOOKUP(AH33,List167823[],2,FALSE)))</f>
        <v/>
      </c>
      <c r="CF33" s="222" t="s">
        <v>160</v>
      </c>
      <c r="CG33" s="382" t="str">
        <f>IFERROR(
    IF(H33="---", "NA",
        IF(Y33="---", "NA",
            IF(BJ33 &gt; BK33,
                IF(BV33 &gt; BJ33, 1.1, 0.1),
                IF(BV33 &gt; BJ33, 1, 0)
            )
        )
    ),
    -1
)</f>
        <v>NA</v>
      </c>
      <c r="CH33" s="382" t="str">
        <f>IFERROR(
    IF(I33="---", "NA",
        IF(Z33="---", "NA",IF(J33="---","NA",
            IF(BK33 &gt; BL33,
                IF(MIN(BV33, BK33) = BW33, 0.1,
                    IF(MIN(BV33, BK33) &lt; BW33, 1.1)
                ),
                IF(MIN(BV33, BK33) = BW33, 0,
                    IF(MIN(BV33, BK33) &lt; BW33, 1)
                )
            ))
        )
    ),
-5)</f>
        <v>NA</v>
      </c>
      <c r="CI33" s="382" t="str">
        <f>IFERROR(
    IF(J33="---", "NA",
        IF(AA33="---", "NA",IF(K33="---","NA",
            IF(BL33 &gt; BM33,
                IF(MIN(BW33, BL33) = BX33, 0.1,
                    IF(MIN(BW33, BL33) &lt; BX33, 1.1)
                ),
                IF(MIN(BW33, BL33) = BX33, 0,
                    IF(MIN(BW33, BL33) &lt; BX33, 1)
                )
            ))
        )
    ),
-5)</f>
        <v>NA</v>
      </c>
      <c r="CJ33" s="382" t="str">
        <f>IFERROR(
    IF(K33="---", "NA",
        IF(AB33="---", "NA",IF(L33="---","NA",
            IF(BM33 &gt; BN33,
                IF(MIN(BX33, BM33) = BY33, 0.1,
                    IF(MIN(BX33, BM33) &lt; BY33, 1.1)
                ),
                IF(MIN(BX33, BM33) = BY33, 0,
                    IF(MIN(BX33, BM33) &lt; BY33, 1)
                )
            ))
        )
    ),
-5)</f>
        <v>NA</v>
      </c>
      <c r="CK33" s="382" t="str">
        <f>IFERROR(
    IF(L33="---", "NA",
        IF(AC33="---", "NA",IF(M33="---","NA",
            IF(BN33 &gt; BO33,
                IF(MIN(BY33, BN33) = BZ33, 0.1,
                    IF(MIN(BY33, BN33) &lt; BZ33, 1.1)
                ),
                IF(MIN(BY33, BN33) = BZ33, 0,
                    IF(MIN(BY33, BN33) &lt; BZ33, 1)
                )
            ))
        )
    ),
-5)</f>
        <v>NA</v>
      </c>
      <c r="CL33" s="382" t="str">
        <f>IFERROR(
    IF(M33="---", "NA",
        IF(AD33="---", "NA",IF(N33="---","NA",
            IF(BO33 &gt; BP33,
                IF(MIN(BZ33, BO33) = CA33, 0.1,
                    IF(MIN(BZ33, BO33) &lt; CA33, 1.1)
                ),
                IF(MIN(BZ33, BO33) = CA33, 0,
                    IF(MIN(BZ33, BO33) &lt; CA33, 1)
                )
            ))
        )
    ),
-5)</f>
        <v>NA</v>
      </c>
      <c r="CM33" s="382" t="str">
        <f>IFERROR(
    IF(N33="---", "NA",
        IF(AE33="---", "NA",IF(O33="---","NA",
            IF(BP33 &gt; BQ33,
                IF(MIN(CA33, BP33) = CB33, 0.1,
                    IF(MIN(CA33, BP33) &lt; CB33, 1.1)
                ),
                IF(MIN(CA33, BP33) = CB33, 0,
                    IF(MIN(CA33, BP33) &lt; CB33, 1)
                )
            ))
        )
    ),
-5)</f>
        <v>NA</v>
      </c>
      <c r="CN33" s="382" t="str">
        <f>IFERROR(
    IF(O33="---", "NA",
        IF(AF33="---", "NA",IF(P33="---","NA",
            IF(BQ33 &gt; BR33,
                IF(MIN(CB33, BQ33) = CC33, 0.1,
                    IF(MIN(CB33, BQ33) &lt; CC33, 1.1)
                ),
                IF(MIN(CB33, BQ33) = CC33, 0,
                    IF(MIN(CB33, BQ33) &lt; CC33, 1)
                )
            ))
        )
    ),
-5)</f>
        <v>NA</v>
      </c>
      <c r="CO33" s="382" t="str">
        <f>IFERROR(
    IF(P33="---", "NA",
        IF(AG33="---", "NA",IF(Q33="---","NA",
            IF(BR33 &gt; BS33,
                IF(MIN(CC33, BR33) = CD33, 0.1,
                    IF(MIN(CC33, BR33) &lt; CD33, 1.1)
                ),
                IF(MIN(CC33, BR33) = CD33, 0,
                    IF(MIN(CC33, BR33) &lt; CD33, 1)
                )
            ))
        )
    ),
-5)</f>
        <v>NA</v>
      </c>
      <c r="CP33" s="382" t="str">
        <f>IFERROR(
    IF(Q33="---", "NA",
        IF(AH33="---", "NA",IF(R33="---","NA",
            IF(BS33 &gt; BT33,
                IF(MIN(CD33, BS33) = CE33, 0.1,
                    IF(MIN(CD33, BS33) &lt; CE33, 1.1)
                ),
                IF(MIN(CD33, BS33) = CE33, 0,
                    IF(MIN(CD33, BS33) &lt; CE33, 1)
                )
            ))
        )
    ),
-5)</f>
        <v>NA</v>
      </c>
      <c r="CQ33" s="222" t="s">
        <v>160</v>
      </c>
      <c r="CR33" s="382" t="str">
        <f>IF(AND(OR(CG33=1, CG33=1.1),BK33&gt;=BV33),"Achieved",IF(AND(OR(CG33=1, CG33=1.1),BK33&lt;BV33),"Not Achieved","NA"))</f>
        <v>NA</v>
      </c>
      <c r="CS33" s="382" t="str">
        <f>IF(AND(OR(CH33=1, CH33=1.1),BL33&gt;=BW33),"Achieved",IF(AND(OR(CH33=1, CH33=1.1),BL33&lt;BW33),"Not Achieved","NA"))</f>
        <v>NA</v>
      </c>
      <c r="CT33" s="382" t="str">
        <f>IF(AND(OR(CI33=1, CI33=1.1),BM33&gt;=BX33),"Achieved",IF(AND(OR(CI33=1, CI33=1.1),BM33&lt;BX33),"Not Achieved","NA"))</f>
        <v>NA</v>
      </c>
      <c r="CU33" s="382" t="str">
        <f>IF(AND(OR(CJ33=1, CJ33=1.1),BN33&gt;=BY33),"Achieved",IF(AND(OR(CJ33=1, CJ33=1.1),BN33&lt;BY33),"Not Achieved","NA"))</f>
        <v>NA</v>
      </c>
      <c r="CV33" s="382" t="str">
        <f>IF(AND(OR(CK33=1, CK33=1.1),BO33&gt;=BZ33),"Achieved",IF(AND(OR(CK33=1, CK33=1.1),BO33&lt;BZ33),"Not Achieved","NA"))</f>
        <v>NA</v>
      </c>
      <c r="CW33" s="382" t="str">
        <f>IF(AND(OR(CL33=1, CL33=1.1),BP33&gt;=CA33),"Achieved",IF(AND(OR(CL33=1, CL33=1.1),BP33&lt;CA33),"Not Achieved","NA"))</f>
        <v>NA</v>
      </c>
      <c r="CX33" s="382" t="str">
        <f>IF(AND(OR(CM33=1, CM33=1.1),BQ33&gt;=CB33),"Achieved",IF(AND(OR(CM33=1, CM33=1.1),BQ33&lt;CB33),"Not Achieved","NA"))</f>
        <v>NA</v>
      </c>
      <c r="CY33" s="382" t="str">
        <f>IF(AND(OR(CN33=1, CN33=1.1),BR33&gt;=CC33),"Achieved",IF(AND(OR(CN33=1, CN33=1.1),BR33&lt;CC33),"Not Achieved","NA"))</f>
        <v>NA</v>
      </c>
      <c r="CZ33" s="382" t="str">
        <f>IF(AND(OR(CO33=1, CO33=1.1),BS33&gt;=CD33),"Achieved",IF(AND(OR(CO33=1, CO33=1.1),BS33&lt;CD33),"Not Achieved","NA"))</f>
        <v>NA</v>
      </c>
      <c r="DA33" s="382" t="str">
        <f>IF(AND(OR(CP33=1, CP33=1.1),BT33&gt;=CE33),"Achieved",IF(AND(OR(CP33=1, CP33=1.1),BT33&lt;CE33),"Not Achieved","NA"))</f>
        <v>NA</v>
      </c>
      <c r="DI33" s="433"/>
      <c r="DJ33" s="433"/>
      <c r="DK33" s="433"/>
      <c r="DL33" s="433"/>
      <c r="DM33" s="433"/>
      <c r="DN33" s="433"/>
      <c r="DO33" s="433"/>
      <c r="DP33" s="433"/>
      <c r="DQ33" s="433"/>
      <c r="DR33" s="433"/>
      <c r="DS33" s="433"/>
      <c r="DT33" s="433"/>
      <c r="DU33" s="433"/>
      <c r="DV33" s="433"/>
      <c r="DW33" s="433"/>
    </row>
    <row r="34" spans="2:127" s="385" customFormat="1" ht="13.75" customHeight="1" thickBot="1" x14ac:dyDescent="0.4">
      <c r="B34" s="435" t="s">
        <v>161</v>
      </c>
      <c r="C34" s="436"/>
      <c r="D34" s="436"/>
      <c r="E34" s="436"/>
      <c r="F34" s="436"/>
      <c r="G34" s="437"/>
      <c r="H34" s="438" t="str">
        <f>IF(COUNTIF(Year0Range,BE5)+COUNTIF(Year0Range,BE4)+COUNTIF(Year0Range,"*60")&gt;0,COUNTIF(Year0Range,BE4),"")</f>
        <v/>
      </c>
      <c r="I34" s="438" t="str">
        <f>IF(COUNTIF(Year1Range,BE4)+COUNTIF(Year1Range,BE5)+COUNTIF(Year1Range,"*60")&gt;0,COUNTIF(Year1Range,BE4),"")</f>
        <v/>
      </c>
      <c r="J34" s="438" t="str">
        <f>IF(COUNTIF(Year2Range,BE4)+COUNTIF(Year2Range,BE5)+COUNTIF(Year2Range,"*60")&gt;0,COUNTIF(Year2Range,BE4),"")</f>
        <v/>
      </c>
      <c r="K34" s="438" t="str">
        <f>IF(COUNTIF(Year3Range,BE4)+COUNTIF(Year3Range,BE5)+COUNTIF(Year3Range,"*60")&gt;0,COUNTIF(Year3Range,BE4),"")</f>
        <v/>
      </c>
      <c r="L34" s="438" t="str">
        <f>IF(COUNTIF(Year4Range,BE4)+COUNTIF(Year4Range,BE5)+COUNTIF(Year4Range,"*60")&gt;0,COUNTIF(Year4Range,BE4),"")</f>
        <v/>
      </c>
      <c r="M34" s="438" t="str">
        <f>IF(COUNTIF(Year5Range,BE4)+COUNTIF(Year5Range,BE5)+COUNTIF(Year5Range,"*60")&gt;0,COUNTIF(Year5Range,BE4),"")</f>
        <v/>
      </c>
      <c r="N34" s="438" t="str">
        <f>IF(COUNTIF(Year6Range,BE4)+COUNTIF(Year6Range,BE5)+COUNTIF(Year6Range,"*60")&gt;0,COUNTIF(Year6Range,BE4),"")</f>
        <v/>
      </c>
      <c r="O34" s="438" t="str">
        <f>IF(COUNTIF(Year7Range,BE4)+COUNTIF(Year7Range,BE5)+COUNTIF(Year7Range,"*60")&gt;0,COUNTIF(Year7Range,BE4),"")</f>
        <v/>
      </c>
      <c r="P34" s="438" t="str">
        <f>IF(COUNTIF(Year8Range,BE4)+COUNTIF(Year8Range,BE5)+COUNTIF(Year8Range,"*60")&gt;0,COUNTIF(Year8Range,BE4),"")</f>
        <v/>
      </c>
      <c r="Q34" s="438" t="str">
        <f>IF(COUNTIF(Year9Range,BE4)+COUNTIF(Year9Range,BE5)+COUNTIF(Year9Range,"*60")&gt;0,COUNTIF(Year9Range,BE4),"")</f>
        <v/>
      </c>
      <c r="R34" s="438" t="str">
        <f>IF(COUNTIF(Year10Range,BE4)+COUNTIF(Year10Range,BE5)+COUNTIF(Year10Range,"*60")&gt;0,COUNTIF(Year10Range,BE4),"")</f>
        <v/>
      </c>
      <c r="S34" s="384"/>
      <c r="T34" s="384"/>
      <c r="U34" s="384"/>
      <c r="V34" s="384"/>
      <c r="W34" s="384"/>
      <c r="X34" s="384"/>
      <c r="Y34" s="438" t="str">
        <f>IF(COUNTIF(Year1Expected,BE5)+COUNTIF(Year1Expected,BE4)+COUNTIF(Year1Expected,"*60")&gt;0,COUNTIF(Year1Expected,$BE$4),"")</f>
        <v/>
      </c>
      <c r="Z34" s="438" t="str">
        <f>IF(COUNTIF(Year2Expected,$BE$5)+COUNTIF(Year2Expected,$BE$4)+COUNTIF(Year2Expected,"*60")&gt;0,COUNTIF(Year2Expected,$BE$4),"")</f>
        <v/>
      </c>
      <c r="AA34" s="438" t="str">
        <f>IF(COUNTIF(Year3Expected,BE5)+COUNTIF(Year3Expected,BE4)+COUNTIF(Year3Expected,"*60")&gt;0,COUNTIF(Year3Expected,$BE$4),"")</f>
        <v/>
      </c>
      <c r="AB34" s="438" t="str">
        <f>IF(COUNTIF(Year4Expected,BE5)+COUNTIF(Year4Expected,BE4)+COUNTIF(Year4Expected,"*60")&gt;0,COUNTIF(Year4Expected,$BE$4),"")</f>
        <v/>
      </c>
      <c r="AC34" s="438" t="str">
        <f>IF(COUNTIF(Year5Expected,BE5)+COUNTIF(Year5Expected,BE4)+COUNTIF(Year5Expected,"*60")&gt;0,COUNTIF(Year5Expected,$BE$4),"")</f>
        <v/>
      </c>
      <c r="AD34" s="438" t="str">
        <f>IF(COUNTIF(Year6Expected,BE5)+COUNTIF(Year6Expected,BE4)+COUNTIF(Year6Expected,"*60")&gt;0,COUNTIF(Year6Expected,$BE$4),"")</f>
        <v/>
      </c>
      <c r="AE34" s="438" t="str">
        <f>IF(COUNTIF(Year7Expected,BE5)+COUNTIF(Year7Expected,BE4)+COUNTIF(Year7Expected,"*60")&gt;0,COUNTIF(Year7Expected,$BE$4),"")</f>
        <v/>
      </c>
      <c r="AF34" s="438" t="str">
        <f>IF(COUNTIF(Year8Expected,BE5)+COUNTIF(Year8Expected,BE4)+COUNTIF(Year8Expected,"*60")&gt;0,COUNTIF(Year8Expected,$BE$4),"")</f>
        <v/>
      </c>
      <c r="AG34" s="438" t="str">
        <f>IF(COUNTIF(Year9Expected,BE5)+COUNTIF(Year9Expected,BE4)+COUNTIF(Year9Expected,"*60")&gt;0,COUNTIF(Year9Expected,$BE$4),"")</f>
        <v/>
      </c>
      <c r="AH34" s="438" t="str">
        <f>IF(COUNTIF(Year10Expected,BE5)+COUNTIF(Year10Expected,BE4)+COUNTIF(Year10Expected,"*60")&gt;0,COUNTIF(Year10Expected,$BE$4),"")</f>
        <v/>
      </c>
      <c r="AK34" s="384"/>
      <c r="AL34" s="384"/>
      <c r="AM34" s="384"/>
      <c r="AN34" s="384"/>
      <c r="AO34" s="384"/>
      <c r="AP34" s="384"/>
      <c r="AQ34" s="384"/>
      <c r="AR34" s="384"/>
      <c r="AS34" s="384"/>
      <c r="AT34" s="384"/>
      <c r="AU34" s="384"/>
      <c r="AV34" s="384"/>
      <c r="AW34" s="384"/>
      <c r="AX34" s="384" t="e">
        <f>LOOKUP(2,1/(H37:R37&lt;&gt;""),H$2:R$2)</f>
        <v>#N/A</v>
      </c>
      <c r="AY34" s="384"/>
      <c r="AZ34" s="384" t="e">
        <f>AX34</f>
        <v>#N/A</v>
      </c>
      <c r="BA34" s="384"/>
      <c r="BB34" s="384"/>
      <c r="BC34" s="384"/>
      <c r="BD34" s="384"/>
      <c r="BE34" s="384"/>
      <c r="BF34" s="384"/>
      <c r="BG34" s="384"/>
      <c r="BH34" s="384"/>
      <c r="BI34" s="222" t="s">
        <v>162</v>
      </c>
      <c r="BJ34" s="439">
        <f>COUNTIF(BJ3:BJ33,1)</f>
        <v>0</v>
      </c>
      <c r="BK34" s="439">
        <f>COUNTIF(BK3:BK33,1)</f>
        <v>0</v>
      </c>
      <c r="BL34" s="439">
        <f>COUNTIF(BL3:BL33,1)</f>
        <v>0</v>
      </c>
      <c r="BM34" s="439">
        <f>COUNTIF(BM3:BM33,1)</f>
        <v>0</v>
      </c>
      <c r="BN34" s="439">
        <f>COUNTIF(BN3:BN33,1)</f>
        <v>0</v>
      </c>
      <c r="BO34" s="439">
        <f>COUNTIF(BO3:BO33,1)</f>
        <v>0</v>
      </c>
      <c r="BP34" s="439">
        <f>COUNTIF(BP3:BP33,1)</f>
        <v>0</v>
      </c>
      <c r="BQ34" s="439">
        <f>COUNTIF(BQ3:BQ33,1)</f>
        <v>0</v>
      </c>
      <c r="BR34" s="439">
        <f>COUNTIF(BR3:BR33,1)</f>
        <v>0</v>
      </c>
      <c r="BS34" s="439">
        <f>COUNTIF(BS3:BS33,1)</f>
        <v>0</v>
      </c>
      <c r="BT34" s="439">
        <f>COUNTIF(BT3:BT33,1)</f>
        <v>0</v>
      </c>
      <c r="BU34" s="222" t="s">
        <v>162</v>
      </c>
      <c r="BV34" s="440">
        <f>COUNTIF(BV3:BV33,1)</f>
        <v>0</v>
      </c>
      <c r="BW34" s="440">
        <f>COUNTIF(BW3:BW33,1)</f>
        <v>0</v>
      </c>
      <c r="BX34" s="440">
        <f>COUNTIF(BX3:BX33,1)</f>
        <v>0</v>
      </c>
      <c r="BY34" s="440">
        <f>COUNTIF(BY3:BY33,1)</f>
        <v>0</v>
      </c>
      <c r="BZ34" s="440">
        <f>COUNTIF(BZ3:BZ33,1)</f>
        <v>0</v>
      </c>
      <c r="CA34" s="440">
        <f>COUNTIF(CA3:CA33,1)</f>
        <v>0</v>
      </c>
      <c r="CB34" s="440">
        <f>COUNTIF(CB3:CB33,1)</f>
        <v>0</v>
      </c>
      <c r="CC34" s="440">
        <f>COUNTIF(CC3:CC33,1)</f>
        <v>0</v>
      </c>
      <c r="CD34" s="440">
        <f>COUNTIF(CD3:CD33,1)</f>
        <v>0</v>
      </c>
      <c r="CE34" s="440">
        <f>COUNTIF(CE3:CE33,1)</f>
        <v>0</v>
      </c>
      <c r="CF34" s="441" t="s">
        <v>258</v>
      </c>
      <c r="CG34" s="222">
        <f>COUNTIF(CG3:CG33,1.1)+COUNTIF(CG3:CG33,1)</f>
        <v>0</v>
      </c>
      <c r="CH34" s="222">
        <f>COUNTIF(CH3:CH33,1.1)+COUNTIF(CH3:CH33,1)</f>
        <v>0</v>
      </c>
      <c r="CI34" s="222">
        <f>COUNTIF(CI3:CI33,1.1)+COUNTIF(CI3:CI33,1)</f>
        <v>0</v>
      </c>
      <c r="CJ34" s="222">
        <f>COUNTIF(CJ3:CJ33,1.1)+COUNTIF(CJ3:CJ33,1)</f>
        <v>0</v>
      </c>
      <c r="CK34" s="222">
        <f>COUNTIF(CK3:CK33,1.1)+COUNTIF(CK3:CK33,1)</f>
        <v>0</v>
      </c>
      <c r="CL34" s="222">
        <f>COUNTIF(CL3:CL33,1.1)+COUNTIF(CL3:CL33,1)</f>
        <v>0</v>
      </c>
      <c r="CM34" s="222">
        <f>COUNTIF(CM3:CM33,1.1)+COUNTIF(CM3:CM33,1)</f>
        <v>0</v>
      </c>
      <c r="CN34" s="222">
        <f>COUNTIF(CN3:CN33,1.1)+COUNTIF(CN3:CN33,1)</f>
        <v>0</v>
      </c>
      <c r="CO34" s="222">
        <f>COUNTIF(CO3:CO33,1.1)+COUNTIF(CO3:CO33,1)</f>
        <v>0</v>
      </c>
      <c r="CP34" s="222">
        <f>COUNTIF(CP3:CP33,1.1)+COUNTIF(CP3:CP33,1)</f>
        <v>0</v>
      </c>
      <c r="CQ34" s="223" t="s">
        <v>259</v>
      </c>
      <c r="CR34" s="442">
        <f>COUNTIF(CR3:CR33,"Achieved")</f>
        <v>0</v>
      </c>
      <c r="CS34" s="442">
        <f>COUNTIF(CS3:CS33,"Achieved")</f>
        <v>0</v>
      </c>
      <c r="CT34" s="442">
        <f>COUNTIF(CT3:CT33,"Achieved")</f>
        <v>0</v>
      </c>
      <c r="CU34" s="442">
        <f>COUNTIF(CU3:CU33,"Achieved")</f>
        <v>0</v>
      </c>
      <c r="CV34" s="442">
        <f>COUNTIF(CV3:CV33,"Achieved")</f>
        <v>0</v>
      </c>
      <c r="CW34" s="442">
        <f>COUNTIF(CW3:CW33,"Achieved")</f>
        <v>0</v>
      </c>
      <c r="CX34" s="442">
        <f>COUNTIF(CX3:CX33,"Achieved")</f>
        <v>0</v>
      </c>
      <c r="CY34" s="442">
        <f>COUNTIF(CY3:CY33,"Achieved")</f>
        <v>0</v>
      </c>
      <c r="CZ34" s="442">
        <f>COUNTIF(CZ3:CZ33,"Achieved")</f>
        <v>0</v>
      </c>
      <c r="DA34" s="442">
        <f>COUNTIF(DA3:DA33,"Achieved")</f>
        <v>0</v>
      </c>
      <c r="DI34" s="433"/>
      <c r="DJ34" s="433"/>
      <c r="DK34" s="433"/>
      <c r="DL34" s="433"/>
      <c r="DM34" s="433"/>
      <c r="DN34" s="433"/>
      <c r="DO34" s="433"/>
      <c r="DP34" s="433"/>
      <c r="DQ34" s="433"/>
      <c r="DR34" s="433"/>
      <c r="DS34" s="433"/>
      <c r="DT34" s="433"/>
      <c r="DU34" s="433"/>
      <c r="DV34" s="433"/>
      <c r="DW34" s="433"/>
    </row>
    <row r="35" spans="2:127" s="385" customFormat="1" ht="13.75" customHeight="1" thickBot="1" x14ac:dyDescent="0.4">
      <c r="B35" s="435" t="s">
        <v>163</v>
      </c>
      <c r="C35" s="436"/>
      <c r="D35" s="436"/>
      <c r="E35" s="436"/>
      <c r="F35" s="436"/>
      <c r="G35" s="437"/>
      <c r="H35" s="438" t="str">
        <f>IF(COUNTIF(Year0Range,BE5)+COUNTIF(Year0Range,BE4)+COUNTIF(Year0Range,"*60")&gt;0,COUNTIF(Year0Range,BE5),"")</f>
        <v/>
      </c>
      <c r="I35" s="187" t="str">
        <f>IF(COUNTIF(Year1Range,BE4)+COUNTIF(Year1Range,BE5)+COUNTIF(Year1Range,"*60")&gt;0,COUNTIF(Year1Range,BE5),"")</f>
        <v/>
      </c>
      <c r="J35" s="187" t="str">
        <f>IF(COUNTIF(Year2Range,BE5)+COUNTIF(Year2Range,BE4)+COUNTIF(Year2Range,"*60")&gt;0,COUNTIF(Year2Range,BE5),"")</f>
        <v/>
      </c>
      <c r="K35" s="187" t="str">
        <f>IF(COUNTIF(Year3Range,BE4)+COUNTIF(Year3Range,BE5)+COUNTIF(Year3Range,"*60")&gt;0,COUNTIF(Year3Range,BE5),"")</f>
        <v/>
      </c>
      <c r="L35" s="187" t="str">
        <f>IF(COUNTIF(Year4Range,BE4)+COUNTIF(Year4Range,BE5)+COUNTIF(Year4Range,"*60")&gt;0,COUNTIF(Year4Range,BE5),"")</f>
        <v/>
      </c>
      <c r="M35" s="187" t="str">
        <f>IF(COUNTIF(Year5Range,BE5)+COUNTIF(Year5Range,BE4)+COUNTIF(Year5Range,"*60")&gt;0,COUNTIF(Year5Range,BE5),"")</f>
        <v/>
      </c>
      <c r="N35" s="187" t="str">
        <f>IF(COUNTIF(Year6Range,BE4)+COUNTIF(Year6Range,BE5)+COUNTIF(Year6Range,"*60")&gt;0,COUNTIF(Year6Range,BE5),"")</f>
        <v/>
      </c>
      <c r="O35" s="187" t="str">
        <f>IF(COUNTIF(Year7Range,BE4)+COUNTIF(Year7Range,BE5)+COUNTIF(Year7Range,"*60")&gt;0,COUNTIF(Year7Range,BE5),"")</f>
        <v/>
      </c>
      <c r="P35" s="187" t="str">
        <f>IF(COUNTIF(Year8Range,BE4)+COUNTIF(Year8Range,BE5)+COUNTIF(Year8Range,"*60")&gt;0,COUNTIF(Year8Range,BE5),"")</f>
        <v/>
      </c>
      <c r="Q35" s="187" t="str">
        <f>IF(COUNTIF(Year9Range,BE4)+COUNTIF(Year9Range,BE5)+COUNTIF(Year9Range,"*60")&gt;0,COUNTIF(Year9Range,BE5),"")</f>
        <v/>
      </c>
      <c r="R35" s="187" t="str">
        <f>IF(COUNTIF(Year10Range,BE5)+COUNTIF(Year10Range,BE5)+COUNTIF(Year10Range,"*60")&gt;0,COUNTIF(Year10Range,BE5),"")</f>
        <v/>
      </c>
      <c r="S35" s="384"/>
      <c r="T35" s="384"/>
      <c r="U35" s="384"/>
      <c r="V35" s="384"/>
      <c r="W35" s="384"/>
      <c r="X35" s="384"/>
      <c r="Y35" s="438" t="str">
        <f>IF(COUNTIF(Year1Expected,BE5)+COUNTIF(Year1Expected,BE4)+COUNTIF(Year1Expected,"*60")&gt;0,COUNTIF(Year1Expected,$BE$5),"")</f>
        <v/>
      </c>
      <c r="Z35" s="438" t="str">
        <f>IF(COUNTIF(Year2Expected,$BE$5)+COUNTIF(Year2Expected,$BE$4)+COUNTIF(Year2Expected,"*60")&gt;0,COUNTIF(Year2Expected,$BE$5),"")</f>
        <v/>
      </c>
      <c r="AA35" s="438" t="str">
        <f>IF(COUNTIF(Year3Expected,BE5)+COUNTIF(Year3Expected,BE4)+COUNTIF(Year3Expected,"*60")&gt;0,COUNTIF(Year3Expected,$BE$5),"")</f>
        <v/>
      </c>
      <c r="AB35" s="438" t="str">
        <f>IF(COUNTIF(Year4Expected,BE5)+COUNTIF(Year4Expected,BE4)+COUNTIF(Year4Expected,"*60")&gt;0,COUNTIF(Year4Expected,$BE$5),"")</f>
        <v/>
      </c>
      <c r="AC35" s="438" t="str">
        <f>IF(COUNTIF(Year5Expected,BE5)+COUNTIF(Year5Expected,BE4)+COUNTIF(Year5Expected,"*60")&gt;0,COUNTIF(Year5Expected,$BE$5),"")</f>
        <v/>
      </c>
      <c r="AD35" s="438" t="str">
        <f>IF(COUNTIF(Year6Expected,BE5)+COUNTIF(Year6Expected,BE4)+COUNTIF(Year6Expected,"*60")&gt;0,COUNTIF(Year6Expected,$BE$5),"")</f>
        <v/>
      </c>
      <c r="AE35" s="438" t="str">
        <f>IF(COUNTIF(Year7Expected,BE5)+COUNTIF(Year7Expected,BE4)+COUNTIF(Year7Expected,"*60")&gt;0,COUNTIF(Year7Expected,$BE$5),"")</f>
        <v/>
      </c>
      <c r="AF35" s="438" t="str">
        <f>IF(COUNTIF(Year8Expected,BE5)+COUNTIF(Year8Expected,BE4)+COUNTIF(Year8Expected,"*60")&gt;0,COUNTIF(Year8Expected,$BE$5),"")</f>
        <v/>
      </c>
      <c r="AG35" s="438" t="str">
        <f>IF(COUNTIF(Year9Expected,BE5)+COUNTIF(Year9Expected,BE4)+COUNTIF(Year9Expected,"*60")&gt;0,COUNTIF(Year9Expected,$BE$5),"")</f>
        <v/>
      </c>
      <c r="AH35" s="438" t="str">
        <f>IF(COUNTIF(Year10Expected,BE5)+COUNTIF(Year10Expected,BE4)+COUNTIF(Year10Expected,"*60")&gt;0,COUNTIF(Year10Expected,$BE$5),"")</f>
        <v/>
      </c>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222" t="s">
        <v>164</v>
      </c>
      <c r="BJ35" s="439">
        <f>COUNTIF(BJ3:BJ33,0.5)</f>
        <v>0</v>
      </c>
      <c r="BK35" s="439">
        <f>COUNTIF(BK3:BK33,0.5)</f>
        <v>0</v>
      </c>
      <c r="BL35" s="439">
        <f>COUNTIF(BL3:BL33,0.5)</f>
        <v>0</v>
      </c>
      <c r="BM35" s="439">
        <f>COUNTIF(BM3:BM33,0.5)</f>
        <v>0</v>
      </c>
      <c r="BN35" s="439">
        <f>COUNTIF(BN3:BN33,0.5)</f>
        <v>0</v>
      </c>
      <c r="BO35" s="439">
        <f>COUNTIF(BO3:BO33,0.5)</f>
        <v>0</v>
      </c>
      <c r="BP35" s="439">
        <f>COUNTIF(BP3:BP33,0.5)</f>
        <v>0</v>
      </c>
      <c r="BQ35" s="439">
        <f>COUNTIF(BQ3:BQ33,0.5)</f>
        <v>0</v>
      </c>
      <c r="BR35" s="439">
        <f>COUNTIF(BR3:BR33,0.5)</f>
        <v>0</v>
      </c>
      <c r="BS35" s="439">
        <f>COUNTIF(BS3:BS33,0.5)</f>
        <v>0</v>
      </c>
      <c r="BT35" s="439">
        <f>COUNTIF(BT3:BT33,0.5)</f>
        <v>0</v>
      </c>
      <c r="BU35" s="222" t="s">
        <v>164</v>
      </c>
      <c r="BV35" s="440">
        <f>COUNTIF(BV3:BV33,0.5)</f>
        <v>0</v>
      </c>
      <c r="BW35" s="440">
        <f>COUNTIF(BW3:BW33,0.5)</f>
        <v>0</v>
      </c>
      <c r="BX35" s="440">
        <f>COUNTIF(BX3:BX33,0.5)</f>
        <v>0</v>
      </c>
      <c r="BY35" s="440">
        <f>COUNTIF(BY3:BY33,0.5)</f>
        <v>0</v>
      </c>
      <c r="BZ35" s="440">
        <f>COUNTIF(BZ3:BZ33,0.5)</f>
        <v>0</v>
      </c>
      <c r="CA35" s="440">
        <f>COUNTIF(CA3:CA33,0.5)</f>
        <v>0</v>
      </c>
      <c r="CB35" s="440">
        <f>COUNTIF(CB3:CB33,0.5)</f>
        <v>0</v>
      </c>
      <c r="CC35" s="440">
        <f>COUNTIF(CC3:CC33,0.5)</f>
        <v>0</v>
      </c>
      <c r="CD35" s="440">
        <f>COUNTIF(CD3:CD33,0.5)</f>
        <v>0</v>
      </c>
      <c r="CE35" s="440">
        <f>COUNTIF(CE3:CE33,0.5)</f>
        <v>0</v>
      </c>
      <c r="CF35" s="441" t="s">
        <v>260</v>
      </c>
      <c r="CG35" s="222" t="str" cm="1">
        <f t="array" ref="CG35">_xlfn.TEXTJOIN(", ", TRUE, IF((CG3:CG33=1.1) + (CG3:CG33=1), $CF$3:$CF$33, ""))</f>
        <v/>
      </c>
      <c r="CH35" s="222" t="str" cm="1">
        <f t="array" ref="CH35">_xlfn.TEXTJOIN(", ", TRUE, IF((CH3:CH33=1.1) + (CH3:CH33=1), $CF$3:$CF$33, ""))</f>
        <v/>
      </c>
      <c r="CI35" s="222" t="str" cm="1">
        <f t="array" ref="CI35">_xlfn.TEXTJOIN(", ", TRUE, IF((CI3:CI33=1.1) + (CI3:CI33=1), $CF$3:$CF$33, ""))</f>
        <v/>
      </c>
      <c r="CJ35" s="222" t="str" cm="1">
        <f t="array" ref="CJ35">_xlfn.TEXTJOIN(", ", TRUE, IF((CJ3:CJ33=1.1) + (CJ3:CJ33=1), $CF$3:$CF$33, ""))</f>
        <v/>
      </c>
      <c r="CK35" s="222" t="str" cm="1">
        <f t="array" ref="CK35">_xlfn.TEXTJOIN(", ", TRUE, IF((CK3:CK33=1.1) + (CK3:CK33=1), $CF$3:$CF$33, ""))</f>
        <v/>
      </c>
      <c r="CL35" s="222" t="str" cm="1">
        <f t="array" ref="CL35">_xlfn.TEXTJOIN(", ", TRUE, IF((CL3:CL33=1.1) + (CL3:CL33=1), $CF$3:$CF$33, ""))</f>
        <v/>
      </c>
      <c r="CM35" s="222" t="str" cm="1">
        <f t="array" ref="CM35">_xlfn.TEXTJOIN(", ", TRUE, IF((CM3:CM33=1.1) + (CM3:CM33=1), $CF$3:$CF$33, ""))</f>
        <v/>
      </c>
      <c r="CN35" s="222" t="str" cm="1">
        <f t="array" ref="CN35">_xlfn.TEXTJOIN(", ", TRUE, IF((CN3:CN33=1.1) + (CN3:CN33=1), $CF$3:$CF$33, ""))</f>
        <v/>
      </c>
      <c r="CO35" s="222" t="str" cm="1">
        <f t="array" ref="CO35">_xlfn.TEXTJOIN(", ", TRUE, IF((CO3:CO33=1.1) + (CO3:CO33=1), $CF$3:$CF$33, ""))</f>
        <v/>
      </c>
      <c r="CP35" s="222" t="str" cm="1">
        <f t="array" ref="CP35">_xlfn.TEXTJOIN(", ", TRUE, IF((CP3:CP33=1.1) + (CP3:CP33=1), $CF$3:$CF$33, ""))</f>
        <v/>
      </c>
      <c r="CQ35" s="223" t="s">
        <v>261</v>
      </c>
      <c r="CR35" s="442">
        <f>COUNTIF(CR3:CR33,"Not Achieved")</f>
        <v>0</v>
      </c>
      <c r="CS35" s="442">
        <f>COUNTIF(CS3:CS33,"Not Achieved")</f>
        <v>0</v>
      </c>
      <c r="CT35" s="442">
        <f>COUNTIF(CT3:CT33,"Not Achieved")</f>
        <v>0</v>
      </c>
      <c r="CU35" s="442">
        <f>COUNTIF(CU3:CU33,"Not Achieved")</f>
        <v>0</v>
      </c>
      <c r="CV35" s="442">
        <f>COUNTIF(CV3:CV33,"Not Achieved")</f>
        <v>0</v>
      </c>
      <c r="CW35" s="442">
        <f>COUNTIF(CW3:CW33,"Not Achieved")</f>
        <v>0</v>
      </c>
      <c r="CX35" s="442">
        <f>COUNTIF(CX3:CX33,"Not Achieved")</f>
        <v>0</v>
      </c>
      <c r="CY35" s="442">
        <f>COUNTIF(CY3:CY33,"Not Achieved")</f>
        <v>0</v>
      </c>
      <c r="CZ35" s="442">
        <f>COUNTIF(CZ3:CZ33,"Not Achieved")</f>
        <v>0</v>
      </c>
      <c r="DA35" s="442">
        <f>COUNTIF(DA3:DA33,"Not Achieved")</f>
        <v>0</v>
      </c>
      <c r="DI35" s="433"/>
      <c r="DJ35" s="433"/>
      <c r="DK35" s="433"/>
      <c r="DL35" s="433"/>
      <c r="DM35" s="433"/>
      <c r="DN35" s="433"/>
      <c r="DO35" s="433"/>
      <c r="DP35" s="433"/>
      <c r="DQ35" s="433"/>
      <c r="DR35" s="433"/>
      <c r="DS35" s="433"/>
      <c r="DT35" s="433"/>
      <c r="DU35" s="433"/>
      <c r="DV35" s="433"/>
      <c r="DW35" s="433"/>
    </row>
    <row r="36" spans="2:127" ht="13.75" customHeight="1" thickBot="1" x14ac:dyDescent="0.4">
      <c r="B36" s="435" t="s">
        <v>165</v>
      </c>
      <c r="C36" s="436"/>
      <c r="D36" s="436"/>
      <c r="E36" s="436"/>
      <c r="F36" s="436"/>
      <c r="G36" s="437"/>
      <c r="H36" s="438" t="str">
        <f>IF(COUNTIF(Year0Range,BE5)+COUNTIF(Year0Range,BE4)+COUNTIF(Year0Range,"*60")&gt;0,COUNTIF(Year0Range,"*60"),"")</f>
        <v/>
      </c>
      <c r="I36" s="187" t="str">
        <f>IF(COUNTIF(Year1Range,BE4)+COUNTIF(Year1Range,BE5)+COUNTIF(Year1Range,"*60")&gt;0,COUNTIF(Year1Range,"*60"),"")</f>
        <v/>
      </c>
      <c r="J36" s="187" t="str">
        <f>IF(COUNTIF(Year2Range,BE5)+COUNTIF(Year2Range,BE4)+COUNTIF(Year2Range,"*60")&gt;0,COUNTIF(Year2Range,"*60"),"")</f>
        <v/>
      </c>
      <c r="K36" s="187" t="str">
        <f>IF(COUNTIF(Year3Range,BE4)+COUNTIF(Year3Range,BE5)+COUNTIF(Year3Range,"*60")&gt;0,COUNTIF(Year3Range,"*60"),"")</f>
        <v/>
      </c>
      <c r="L36" s="187" t="str">
        <f>IF(COUNTIF(Year4Range,BE4)+COUNTIF(Year4Range,BE5)+COUNTIF(Year4Range,"*60")&gt;0,COUNTIF(Year4Range,"*60"),"")</f>
        <v/>
      </c>
      <c r="M36" s="187" t="str">
        <f>IF(COUNTIF(Year5Range,BE4)+COUNTIF(Year5Range,BE5)+COUNTIF(Year5Range,"*60")&gt;0,COUNTIF(Year5Range,"*60"),"")</f>
        <v/>
      </c>
      <c r="N36" s="187" t="str">
        <f>IF(COUNTIF(Year6Range,BE4)+COUNTIF(Year6Range,BE5)+COUNTIF(Year6Range,"*60")&gt;0,COUNTIF(Year6Range,"*60"),"")</f>
        <v/>
      </c>
      <c r="O36" s="187" t="str">
        <f>IF(COUNTIF(Year7Range,BE4)+COUNTIF(Year7Range,BE5)+COUNTIF(Year7Range,"*60")&gt;0,COUNTIF(Year7Range,"*60"),"")</f>
        <v/>
      </c>
      <c r="P36" s="187" t="str">
        <f>IF(COUNTIF(Year8Range,BE4)+COUNTIF(Year8Range,BE5)+COUNTIF(Year8Range,"*60")&gt;0,COUNTIF(Year8Range,"*60"),"")</f>
        <v/>
      </c>
      <c r="Q36" s="187" t="str">
        <f>IF(COUNTIF(Year9Range,BE4)+COUNTIF(Year9Range,BE5)+COUNTIF(Year9Range,"*60")&gt;0,COUNTIF(Year9Range,"*60"),"")</f>
        <v/>
      </c>
      <c r="R36" s="187" t="str">
        <f>IF(COUNTIF(Year10Range,BN4)+COUNTIF(Year10Range,BE5)+COUNTIF(Year10Range,"*60")&gt;0,COUNTIF(Year10Range,"*60"),"")</f>
        <v/>
      </c>
      <c r="Y36" s="438" t="str">
        <f>IF(COUNTIF(Year1Expected,BE5)+COUNTIF(Year1Expected,BE4)+COUNTIF(Year1Expected,"*60")&gt;0,COUNTIF(Year1Expected,"*60"),"")</f>
        <v/>
      </c>
      <c r="Z36" s="438" t="str">
        <f>IF(COUNTIF(Year2Expected,$BE$5)+COUNTIF(Year2Expected,$BE$4)+COUNTIF(Year2Expected,"*60")&gt;0,COUNTIF(Year2Expected,"*60"),"")</f>
        <v/>
      </c>
      <c r="AA36" s="438" t="str">
        <f>IF(COUNTIF(Year3Expected,BE5)+COUNTIF(Year3Expected,BE4)+COUNTIF(Year3Expected,"*60")&gt;0,COUNTIF(Year3Expected,"*60"),"")</f>
        <v/>
      </c>
      <c r="AB36" s="438" t="str">
        <f>IF(COUNTIF(Year4Expected,BE5)+COUNTIF(Year4Expected,BE4)+COUNTIF(Year4Expected,"*60")&gt;0,COUNTIF(Year4Expected,"*60"),"")</f>
        <v/>
      </c>
      <c r="AC36" s="438" t="str">
        <f>IF(COUNTIF(Year5Expected,BE5)+COUNTIF(Year5Expected,BE4)+COUNTIF(Year5Expected,"*60")&gt;0,COUNTIF(Year5Expected,"*60"),"")</f>
        <v/>
      </c>
      <c r="AD36" s="438" t="str">
        <f>IF(COUNTIF(Year6Expected,BE5)+COUNTIF(Year6Expected,BE4)+COUNTIF(Year6Expected,"*60")&gt;0,COUNTIF(Year6Expected,"*60"),"")</f>
        <v/>
      </c>
      <c r="AE36" s="438" t="str">
        <f>IF(COUNTIF(Year7Expected,BE5)+COUNTIF(Year7Expected,BE4)+COUNTIF(Year7Expected,"*60")&gt;0,COUNTIF(Year7Expected,"*60"),"")</f>
        <v/>
      </c>
      <c r="AF36" s="438" t="str">
        <f>IF(COUNTIF(Year8Expected,BE5)+COUNTIF(Year8Expected,BE4)+COUNTIF(Year8Expected,"*60")&gt;0,COUNTIF(Year8Expected,"*60"),"")</f>
        <v/>
      </c>
      <c r="AG36" s="438" t="str">
        <f>IF(COUNTIF(Year9Expected,BE5)+COUNTIF(Year9Expected,BE4)+COUNTIF(Year9Expected,"*60")&gt;0,COUNTIF(Year9Expected,"*60"),"")</f>
        <v/>
      </c>
      <c r="AH36" s="438" t="str">
        <f>IF(COUNTIF(Year10Expected,BE5)+COUNTIF(Year10Expected,BE4)+COUNTIF(Year10Expected,"*60")&gt;0,COUNTIF(Year10Expected,"*60"),"")</f>
        <v/>
      </c>
      <c r="BI36" s="222" t="s">
        <v>166</v>
      </c>
      <c r="BJ36" s="439">
        <f>COUNTIF(BJ3:BJ33,0)</f>
        <v>0</v>
      </c>
      <c r="BK36" s="439">
        <f>COUNTIF(BK3:BK33,0)</f>
        <v>0</v>
      </c>
      <c r="BL36" s="439">
        <f>COUNTIF(BL3:BL33,0)</f>
        <v>0</v>
      </c>
      <c r="BM36" s="439">
        <f>COUNTIF(BM3:BM33,0)</f>
        <v>0</v>
      </c>
      <c r="BN36" s="439">
        <f>COUNTIF(BN3:BN33,0)</f>
        <v>0</v>
      </c>
      <c r="BO36" s="439">
        <f>COUNTIF(BO3:BO33,0)</f>
        <v>0</v>
      </c>
      <c r="BP36" s="439">
        <f>COUNTIF(BP3:BP33,0)</f>
        <v>0</v>
      </c>
      <c r="BQ36" s="439">
        <f>COUNTIF(BQ3:BQ33,0)</f>
        <v>0</v>
      </c>
      <c r="BR36" s="439">
        <f>COUNTIF(BR3:BR33,0)</f>
        <v>0</v>
      </c>
      <c r="BS36" s="439">
        <f>COUNTIF(BS3:BS33,0)</f>
        <v>0</v>
      </c>
      <c r="BT36" s="439">
        <f>COUNTIF(BT3:BT33,0)</f>
        <v>0</v>
      </c>
      <c r="BU36" s="222" t="s">
        <v>166</v>
      </c>
      <c r="BV36" s="440">
        <f>COUNTIF(BV3:BV33,0)</f>
        <v>0</v>
      </c>
      <c r="BW36" s="440">
        <f>COUNTIF(BW3:BW33,0)</f>
        <v>0</v>
      </c>
      <c r="BX36" s="440">
        <f>COUNTIF(BX3:BX33,0)</f>
        <v>0</v>
      </c>
      <c r="BY36" s="440">
        <f>COUNTIF(BY3:BY33,0)</f>
        <v>0</v>
      </c>
      <c r="BZ36" s="440">
        <f>COUNTIF(BZ3:BZ33,0)</f>
        <v>0</v>
      </c>
      <c r="CA36" s="440">
        <f>COUNTIF(CA3:CA33,0)</f>
        <v>0</v>
      </c>
      <c r="CB36" s="440">
        <f>COUNTIF(CB3:CB33,0)</f>
        <v>0</v>
      </c>
      <c r="CC36" s="440">
        <f>COUNTIF(CC3:CC33,0)</f>
        <v>0</v>
      </c>
      <c r="CD36" s="440">
        <f>COUNTIF(CD3:CD33,0)</f>
        <v>0</v>
      </c>
      <c r="CE36" s="440">
        <f>COUNTIF(CE3:CE33,0)</f>
        <v>0</v>
      </c>
      <c r="CF36" s="441" t="s">
        <v>262</v>
      </c>
      <c r="CG36" s="222" t="str" cm="1">
        <f t="array" ref="CG36">_xlfn.TEXTJOIN(", ", TRUE, IF((CG3:CG33=1.1) + (CG3:CG33=0.1),  $CF$3:$CF$33, ""))</f>
        <v/>
      </c>
      <c r="CH36" s="222" t="str" cm="1">
        <f t="array" ref="CH36">_xlfn.TEXTJOIN(", ", TRUE, IF((CH3:CH33=1.1) + (CH3:CH33=0.1),  $CF$3:$CF$33, ""))</f>
        <v/>
      </c>
      <c r="CI36" s="222" t="str" cm="1">
        <f t="array" ref="CI36">_xlfn.TEXTJOIN(", ", TRUE, IF((CI3:CI33=1.1) + (CI3:CI33=0.1),  $CF$3:$CF$33, ""))</f>
        <v/>
      </c>
      <c r="CJ36" s="222" t="str" cm="1">
        <f t="array" ref="CJ36">_xlfn.TEXTJOIN(", ", TRUE, IF((CJ3:CJ33=1.1) + (CJ3:CJ33=0.1),  $CF$3:$CF$33, ""))</f>
        <v/>
      </c>
      <c r="CK36" s="222" t="str" cm="1">
        <f t="array" ref="CK36">_xlfn.TEXTJOIN(", ", TRUE, IF((CK3:CK33=1.1) + (CK3:CK33=0.1),  $CF$3:$CF$33, ""))</f>
        <v/>
      </c>
      <c r="CL36" s="222" t="str" cm="1">
        <f t="array" ref="CL36">_xlfn.TEXTJOIN(", ", TRUE, IF((CL3:CL33=1.1) + (CL3:CL33=0.1),  $CF$3:$CF$33, ""))</f>
        <v/>
      </c>
      <c r="CM36" s="222" t="str" cm="1">
        <f t="array" ref="CM36">_xlfn.TEXTJOIN(", ", TRUE, IF((CM3:CM33=1.1) + (CM3:CM33=0.1),  $CF$3:$CF$33, ""))</f>
        <v/>
      </c>
      <c r="CN36" s="222" t="str" cm="1">
        <f t="array" ref="CN36">_xlfn.TEXTJOIN(", ", TRUE, IF((CN3:CN33=1.1) + (CN3:CN33=0.1),  $CF$3:$CF$33, ""))</f>
        <v/>
      </c>
      <c r="CO36" s="222" t="str" cm="1">
        <f t="array" ref="CO36">_xlfn.TEXTJOIN(", ", TRUE, IF((CO3:CO33=1.1) + (CO3:CO33=0.1),  $CF$3:$CF$33, ""))</f>
        <v/>
      </c>
      <c r="CP36" s="222" t="str" cm="1">
        <f t="array" ref="CP36">_xlfn.TEXTJOIN(", ", TRUE, IF((CP3:CP33=1.1) + (CP3:CP33=0.1),  $CF$3:$CF$33, ""))</f>
        <v/>
      </c>
      <c r="CQ36" s="222" t="s">
        <v>263</v>
      </c>
      <c r="CR36" s="442">
        <f>COUNTIF(CG3:CG33,1.1)+COUNTIF(CG3:CG33,0.1)</f>
        <v>0</v>
      </c>
      <c r="CS36" s="442">
        <f>COUNTIF(CH3:CH33,1.1)+COUNTIF(CH3:CH33,0.1)</f>
        <v>0</v>
      </c>
      <c r="CT36" s="442">
        <f>COUNTIF(CI3:CI33,1.1)+COUNTIF(CI3:CI33,0.1)</f>
        <v>0</v>
      </c>
      <c r="CU36" s="442">
        <f>COUNTIF(CJ3:CJ33,1.1)+COUNTIF(CJ3:CJ33,0.1)</f>
        <v>0</v>
      </c>
      <c r="CV36" s="442">
        <f>COUNTIF(CK3:CK33,1.1)+COUNTIF(CK3:CK33,0.1)</f>
        <v>0</v>
      </c>
      <c r="CW36" s="442">
        <f>COUNTIF(CL3:CL33,1.1)+COUNTIF(CL3:CL33,0.1)</f>
        <v>0</v>
      </c>
      <c r="CX36" s="442">
        <f>COUNTIF(CM3:CM33,1.1)+COUNTIF(CM3:CM33,0.1)</f>
        <v>0</v>
      </c>
      <c r="CY36" s="442">
        <f>COUNTIF(CN3:CN33,1.1)+COUNTIF(CN3:CN33,0.1)</f>
        <v>0</v>
      </c>
      <c r="CZ36" s="442">
        <f>COUNTIF(CO3:CO33,1.1)+COUNTIF(CO3:CO33,0.1)</f>
        <v>0</v>
      </c>
      <c r="DA36" s="442">
        <f>COUNTIF(CP3:CP33,1.1)+COUNTIF(CP3:CP33,0.1)</f>
        <v>0</v>
      </c>
      <c r="DI36" s="403"/>
      <c r="DJ36" s="403"/>
      <c r="DK36" s="403"/>
      <c r="DL36" s="403"/>
      <c r="DM36" s="403"/>
      <c r="DN36" s="403"/>
      <c r="DO36" s="403"/>
      <c r="DP36" s="403"/>
      <c r="DQ36" s="403"/>
      <c r="DR36" s="403"/>
      <c r="DS36" s="403"/>
      <c r="DT36" s="403"/>
      <c r="DU36" s="403"/>
      <c r="DV36" s="403"/>
      <c r="DW36" s="403"/>
    </row>
    <row r="37" spans="2:127" ht="13.75" customHeight="1" thickBot="1" x14ac:dyDescent="0.4">
      <c r="B37" s="301" t="s">
        <v>167</v>
      </c>
      <c r="C37" s="299"/>
      <c r="D37" s="299"/>
      <c r="E37" s="299"/>
      <c r="F37" s="300"/>
      <c r="G37" s="226"/>
      <c r="H37" s="443" t="str">
        <f>IF(ISERROR(AVERAGE(BJ27:BJ33,BJ12:BJ26, BJ3:BJ11)),"",AVERAGE(BJ27:BJ33,BJ12:BJ26, BJ3:BJ11))</f>
        <v/>
      </c>
      <c r="I37" s="443" t="str">
        <f>IF(ISERROR(AVERAGE(BK27:BK33,BK12:BK26, BK3:BK11)),"",AVERAGE(BK27:BK33,BK12:BK26, BK3:BK11))</f>
        <v/>
      </c>
      <c r="J37" s="443" t="str">
        <f>IF(ISERROR(AVERAGE(BL27:BL33,BL12:BL26, BL3:BL11)),"",AVERAGE(BL27:BL33,BL12:BL26, BL3:BL11))</f>
        <v/>
      </c>
      <c r="K37" s="443" t="str">
        <f>IF(ISERROR(AVERAGE(BM27:BM33,BM12:BM26, BM3:BM11)),"",AVERAGE(BM27:BM33,BM12:BM26, BM3:BM11))</f>
        <v/>
      </c>
      <c r="L37" s="443" t="str">
        <f>IF(ISERROR(AVERAGE(BN27:BN33,BN12:BN26, BN3:BN11)),"",AVERAGE(BN27:BN33,BN12:BN26, BN3:BN11))</f>
        <v/>
      </c>
      <c r="M37" s="443" t="str">
        <f>IF(ISERROR(AVERAGE(BO27:BO33,BO12:BO26, BO3:BO11)),"",AVERAGE(BO27:BO33,BO12:BO26, BO3:BO11))</f>
        <v/>
      </c>
      <c r="N37" s="443" t="str">
        <f>IF(ISERROR(AVERAGE(BP27:BP33,BP12:BP26, BP3:BP11)),"",AVERAGE(BP27:BP33,BP12:BP26, BP3:BP11))</f>
        <v/>
      </c>
      <c r="O37" s="443" t="str">
        <f>IF(ISERROR(AVERAGE(BQ27:BQ33,BQ12:BQ26, BQ3:BQ11)),"",AVERAGE(BQ27:BQ33,BQ12:BQ26, BQ3:BQ11))</f>
        <v/>
      </c>
      <c r="P37" s="443" t="str">
        <f>IF(ISERROR(AVERAGE(BR27:BR33,BR12:BR26, BR3:BR11)),"",AVERAGE(BR27:BR33,BR12:BR26, BR3:BR11))</f>
        <v/>
      </c>
      <c r="Q37" s="443" t="str">
        <f>IF(ISERROR(AVERAGE(BS27:BS33,BS12:BS26, BS3:BS11)),"",AVERAGE(BS27:BS33,BS12:BS26, BS3:BS11))</f>
        <v/>
      </c>
      <c r="R37" s="443" t="str">
        <f>IF(ISERROR(AVERAGE(BT27:BT33,BT12:BT26, BT3:BT11)),"",AVERAGE(BT27:BT33,BT12:BT26, BT3:BT11))</f>
        <v/>
      </c>
      <c r="Y37" s="443" t="str">
        <f>IF(ISERROR(AVERAGE(BV27:BV33,BV12:BV26, BV3:BV11)),"",AVERAGE(BV27:BV33,BV12:BV26, BV3:BV11))</f>
        <v/>
      </c>
      <c r="Z37" s="443" t="str">
        <f>IF(ISERROR(AVERAGE(BW27:BW33,BW12:BW26, BW3:BW11)),"",AVERAGE(BW27:BW33,BW12:BW26, BW3:BW11))</f>
        <v/>
      </c>
      <c r="AA37" s="443" t="str">
        <f>IF(ISERROR(AVERAGE(BX27:BX33,BX12:BX26, BX3:BX11)),"",AVERAGE(BX27:BX33,BX12:BX26, BX3:BX11))</f>
        <v/>
      </c>
      <c r="AB37" s="443" t="str">
        <f>IF(ISERROR(AVERAGE(BY27:BY33,BY12:BY26, BY3:BY11)),"",AVERAGE(BY27:BY33,BY12:BY26, BY3:BY11))</f>
        <v/>
      </c>
      <c r="AC37" s="443" t="str">
        <f>IF(ISERROR(AVERAGE(BZ27:BZ33,BZ12:BZ26, BZ3:BZ11)),"",AVERAGE(BZ27:BZ33,BZ12:BZ26, BZ3:BZ11))</f>
        <v/>
      </c>
      <c r="AD37" s="443" t="str">
        <f>IF(ISERROR(AVERAGE(CA27:CA33,CA12:CA26, CA3:CA11)),"",AVERAGE(CA27:CA33,CA12:CA26, CA3:CA11))</f>
        <v/>
      </c>
      <c r="AE37" s="443" t="str">
        <f>IF(ISERROR(AVERAGE(CB27:CB33,CB12:CB26, CB3:CB11)),"",AVERAGE(CB27:CB33,CB12:CB26, CB3:CB11))</f>
        <v/>
      </c>
      <c r="AF37" s="443" t="str">
        <f>IF(ISERROR(AVERAGE(CC27:CC33,CC12:CC26, CC3:CC11)),"",AVERAGE(CC27:CC33,CC12:CC26, CC3:CC11))</f>
        <v/>
      </c>
      <c r="AG37" s="443" t="str">
        <f>IF(ISERROR(AVERAGE(CD27:CD33,CD12:CD26, CD3:CD11)),"",AVERAGE(CD27:CD33,CD12:CD26, CD3:CD11))</f>
        <v/>
      </c>
      <c r="AH37" s="443" t="str">
        <f>IF(ISERROR(AVERAGE(CE27:CE33,CE12:CE26, CE3:CE11)),"",AVERAGE(CE27:CE33,CE12:CE26, CE3:CE11))</f>
        <v/>
      </c>
      <c r="AI37" s="384"/>
      <c r="AJ37" s="384"/>
      <c r="AX37" s="444" t="s">
        <v>98</v>
      </c>
      <c r="AY37" s="445" t="s">
        <v>102</v>
      </c>
      <c r="AZ37" s="446" t="s">
        <v>105</v>
      </c>
      <c r="BA37" s="384" t="s">
        <v>168</v>
      </c>
      <c r="BB37" s="447"/>
      <c r="BC37" s="447"/>
      <c r="BD37" s="447"/>
      <c r="BE37" s="447"/>
      <c r="BG37" s="385"/>
      <c r="BH37" s="385"/>
      <c r="BI37" s="222" t="s">
        <v>167</v>
      </c>
      <c r="BJ37" s="448" t="str">
        <f>IF(ISERROR(AVERAGE(BJ27:BJ33,BJ12:BJ26,BJ3:BJ11)),"",(AVERAGE(BJ27:BJ33,BJ12:BJ26,BJ3:BJ11)))</f>
        <v/>
      </c>
      <c r="BK37" s="448" t="str">
        <f>IF(ISERROR(AVERAGE(BK27:BK33,BK12:BK26,BK3:BK11)),"",(AVERAGE(BK27:BK33,BK12:BK26,BK3:BK11)))</f>
        <v/>
      </c>
      <c r="BL37" s="448" t="str">
        <f>IF(ISERROR(AVERAGE(BL27:BL33,BL12:BL26,BL3:BL11)),"",(AVERAGE(BL27:BL33,BL12:BL26,BL3:BL11)))</f>
        <v/>
      </c>
      <c r="BM37" s="448" t="str">
        <f>IF(ISERROR(AVERAGE(BM27:BM33,BM12:BM26,BM3:BM11)),"",(AVERAGE(BM27:BM33,BM12:BM26,BM3:BM11)))</f>
        <v/>
      </c>
      <c r="BN37" s="448" t="str">
        <f>IF(ISERROR(AVERAGE(BN27:BN33,BN12:BN26,BN3:BN11)),"",(AVERAGE(BN27:BN33,BN12:BN26,BN3:BN11)))</f>
        <v/>
      </c>
      <c r="BO37" s="448" t="str">
        <f>IF(ISERROR(AVERAGE(BO27:BO33,BO12:BO26,BO3:BO11)),"",(AVERAGE(BO27:BO33,BO12:BO26,BO3:BO11)))</f>
        <v/>
      </c>
      <c r="BP37" s="448" t="str">
        <f>IF(ISERROR(AVERAGE(BP27:BP33,BP12:BP26,BP3:BP11)),"",(AVERAGE(BP27:BP33,BP12:BP26,BP3:BP11)))</f>
        <v/>
      </c>
      <c r="BQ37" s="448" t="str">
        <f>IF(ISERROR(AVERAGE(BQ27:BQ33,BQ12:BQ26,BQ3:BQ11)),"",(AVERAGE(BQ27:BQ33,BQ12:BQ26,BQ3:BQ11)))</f>
        <v/>
      </c>
      <c r="BR37" s="448" t="str">
        <f>IF(ISERROR(AVERAGE(BR27:BR33,BR12:BR26,BR3:BR11)),"",(AVERAGE(BR27:BR33,BR12:BR26,BR3:BR11)))</f>
        <v/>
      </c>
      <c r="BS37" s="448" t="str">
        <f>IF(ISERROR(AVERAGE(BS27:BS33,BS12:BS26,BS3:BS11)),"",(AVERAGE(BS27:BS33,BS12:BS26,BS3:BS11)))</f>
        <v/>
      </c>
      <c r="BT37" s="448" t="str">
        <f>IF(ISERROR(AVERAGE(BT27:BT33,BT12:BT26,BT3:BT11)),"",(AVERAGE(BT27:BT33,BT12:BT26,BT3:BT11)))</f>
        <v/>
      </c>
      <c r="BU37" s="222" t="s">
        <v>167</v>
      </c>
      <c r="BV37" s="448" t="str">
        <f>IF(ISERROR(AVERAGE(BV27:BV33,BV12:BV26,BV3:BV11)),"",(AVERAGE(BV27:BV33,BV12:BV26,BV3:BV11)))</f>
        <v/>
      </c>
      <c r="BW37" s="448" t="str">
        <f>IF(ISERROR(AVERAGE(BW27:BW33,BW12:BW26,BW3:BW11)),"",(AVERAGE(BW27:BW33,BW12:BW26,BW3:BW11)))</f>
        <v/>
      </c>
      <c r="BX37" s="448" t="str">
        <f>IF(ISERROR(AVERAGE(BX27:BX33,BX12:BX26,BX3:BX11)),"",(AVERAGE(BX27:BX33,BX12:BX26,BX3:BX11)))</f>
        <v/>
      </c>
      <c r="BY37" s="448" t="str">
        <f>IF(ISERROR(AVERAGE(BY27:BY33,BY12:BY26,BY3:BY11)),"",(AVERAGE(BY27:BY33,BY12:BY26,BY3:BY11)))</f>
        <v/>
      </c>
      <c r="BZ37" s="448" t="str">
        <f>IF(ISERROR(AVERAGE(BZ27:BZ33,BZ12:BZ26,BZ3:BZ11)),"",(AVERAGE(BZ27:BZ33,BZ12:BZ26,BZ3:BZ11)))</f>
        <v/>
      </c>
      <c r="CA37" s="448" t="str">
        <f>IF(ISERROR(AVERAGE(CA27:CA33,CA12:CA26,CA3:CA11)),"",(AVERAGE(CA27:CA33,CA12:CA26,CA3:CA11)))</f>
        <v/>
      </c>
      <c r="CB37" s="448" t="str">
        <f>IF(ISERROR(AVERAGE(CB27:CB33,CB12:CB26,CB3:CB11)),"",(AVERAGE(CB27:CB33,CB12:CB26,CB3:CB11)))</f>
        <v/>
      </c>
      <c r="CC37" s="448" t="str">
        <f>IF(ISERROR(AVERAGE(CC27:CC33,CC12:CC26,CC3:CC11)),"",(AVERAGE(CC27:CC33,CC12:CC26,CC3:CC11)))</f>
        <v/>
      </c>
      <c r="CD37" s="448" t="str">
        <f>IF(ISERROR(AVERAGE(CD27:CD33,CD12:CD26,CD3:CD11)),"",(AVERAGE(CD27:CD33,CD12:CD26,CD3:CD11)))</f>
        <v/>
      </c>
      <c r="CE37" s="448" t="str">
        <f>IF(ISERROR(AVERAGE(CE27:CE33,CE12:CE26,CE3:CE11)),"",(AVERAGE(CE27:CE33,CE12:CE26,CE3:CE11)))</f>
        <v/>
      </c>
      <c r="CF37" s="441" t="s">
        <v>259</v>
      </c>
      <c r="CG37" s="222" t="str" cm="1">
        <f t="array" ref="CG37">_xlfn.TEXTJOIN(", ", TRUE, IF(CR3:CR33="Achieved", $CF$3:$CF$33, ""))</f>
        <v/>
      </c>
      <c r="CH37" s="222" t="str" cm="1">
        <f t="array" ref="CH37">_xlfn.TEXTJOIN(", ", TRUE, IF(CS3:CS33="Achieved", $CF$3:$CF$33, ""))</f>
        <v/>
      </c>
      <c r="CI37" s="222" t="str" cm="1">
        <f t="array" ref="CI37">_xlfn.TEXTJOIN(", ", TRUE, IF(CT3:CT33="Achieved", $CF$3:$CF$33, ""))</f>
        <v/>
      </c>
      <c r="CJ37" s="222" t="str" cm="1">
        <f t="array" ref="CJ37">_xlfn.TEXTJOIN(", ", TRUE, IF(CU3:CU33="Achieved", $CF$3:$CF$33, ""))</f>
        <v/>
      </c>
      <c r="CK37" s="222" t="str" cm="1">
        <f t="array" ref="CK37">_xlfn.TEXTJOIN(", ", TRUE, IF(CV3:CV33="Achieved", $CF$3:$CF$33, ""))</f>
        <v/>
      </c>
      <c r="CL37" s="222" t="str" cm="1">
        <f t="array" ref="CL37">_xlfn.TEXTJOIN(", ", TRUE, IF(CW3:CW33="Achieved", $CF$3:$CF$33, ""))</f>
        <v/>
      </c>
      <c r="CM37" s="222" t="str" cm="1">
        <f t="array" ref="CM37">_xlfn.TEXTJOIN(", ", TRUE, IF(CX3:CX33="Achieved", $CF$3:$CF$33, ""))</f>
        <v/>
      </c>
      <c r="CN37" s="222" t="str" cm="1">
        <f t="array" ref="CN37">_xlfn.TEXTJOIN(", ", TRUE, IF(CY3:CY33="Achieved", $CF$3:$CF$33, ""))</f>
        <v/>
      </c>
      <c r="CO37" s="222" t="str" cm="1">
        <f t="array" ref="CO37">_xlfn.TEXTJOIN(", ", TRUE, IF(CZ3:CZ33="Achieved", $CF$3:$CF$33, ""))</f>
        <v/>
      </c>
      <c r="CP37" s="222" t="str" cm="1">
        <f t="array" ref="CP37">_xlfn.TEXTJOIN(", ", TRUE, IF(DA3:DA33="Achieved", $CF$3:$CF$33, ""))</f>
        <v/>
      </c>
      <c r="CQ37" s="222" t="s">
        <v>264</v>
      </c>
      <c r="CR37" s="449" t="str">
        <f>IF(SUM(CR34:CR35)=0,"",CR34/SUM(CR34:CR35))</f>
        <v/>
      </c>
      <c r="CS37" s="449" t="str">
        <f>IF(SUM(CS34:CS35)=0,"",CS34/SUM(CS34:CS35))</f>
        <v/>
      </c>
      <c r="CT37" s="449" t="str">
        <f>IF(SUM(CT34:CT35)=0,"",CT34/SUM(CT34:CT35))</f>
        <v/>
      </c>
      <c r="CU37" s="449" t="str">
        <f>IF(SUM(CU34:CU35)=0,"",CU34/SUM(CU34:CU35))</f>
        <v/>
      </c>
      <c r="CV37" s="449" t="str">
        <f>IF(SUM(CV34:CV35)=0,"",CV34/SUM(CV34:CV35))</f>
        <v/>
      </c>
      <c r="CW37" s="449" t="str">
        <f>IF(SUM(CW34:CW35)=0,"",CW34/SUM(CW34:CW35))</f>
        <v/>
      </c>
      <c r="CX37" s="449" t="str">
        <f>IF(SUM(CX34:CX35)=0,"",CX34/SUM(CX34:CX35))</f>
        <v/>
      </c>
      <c r="CY37" s="449" t="str">
        <f>IF(SUM(CY34:CY35)=0,"",CY34/SUM(CY34:CY35))</f>
        <v/>
      </c>
      <c r="CZ37" s="449" t="str">
        <f>IF(SUM(CZ34:CZ35)=0,"",CZ34/SUM(CZ34:CZ35))</f>
        <v/>
      </c>
      <c r="DA37" s="449" t="str">
        <f>IF(SUM(DA34:DA35)=0,"",DA34/SUM(DA34:DA35))</f>
        <v/>
      </c>
      <c r="DI37" s="403"/>
      <c r="DJ37" s="403"/>
      <c r="DK37" s="403"/>
      <c r="DL37" s="403"/>
      <c r="DM37" s="403"/>
      <c r="DN37" s="403"/>
      <c r="DO37" s="403"/>
      <c r="DP37" s="403"/>
      <c r="DQ37" s="403"/>
      <c r="DR37" s="403"/>
      <c r="DS37" s="403"/>
      <c r="DT37" s="403"/>
      <c r="DU37" s="403"/>
      <c r="DV37" s="403"/>
      <c r="DW37" s="403"/>
    </row>
    <row r="38" spans="2:127" ht="13.75" customHeight="1" thickBot="1" x14ac:dyDescent="0.4">
      <c r="B38" s="294" t="s">
        <v>267</v>
      </c>
      <c r="C38" s="295"/>
      <c r="D38" s="295"/>
      <c r="E38" s="295"/>
      <c r="F38" s="295"/>
      <c r="G38" s="296"/>
      <c r="H38" s="450"/>
      <c r="I38" s="450" t="str">
        <f>IF(I37="","",_xlfn.CONCAT(CG34," / ",CR34))</f>
        <v/>
      </c>
      <c r="J38" s="450" t="str">
        <f>IF(J37="","",_xlfn.CONCAT(CH34," / ",CS34))</f>
        <v/>
      </c>
      <c r="K38" s="450" t="str">
        <f>IF(K37="","",_xlfn.CONCAT(CI34," / ",CT34))</f>
        <v/>
      </c>
      <c r="L38" s="450" t="str">
        <f>IF(L37="","",_xlfn.CONCAT(CJ34," / ",CU34))</f>
        <v/>
      </c>
      <c r="M38" s="450" t="str">
        <f>IF(M37="","",_xlfn.CONCAT(CK34," / ",CV34))</f>
        <v/>
      </c>
      <c r="N38" s="438" t="str">
        <f>IF(N37="","",_xlfn.CONCAT(CL34," / ",CW34))</f>
        <v/>
      </c>
      <c r="O38" s="438" t="str">
        <f>IF(O37="","",_xlfn.CONCAT(CM34," / ",CX34))</f>
        <v/>
      </c>
      <c r="P38" s="438" t="str">
        <f>IF(P37="","",_xlfn.CONCAT(CN34," / ",CY34))</f>
        <v/>
      </c>
      <c r="Q38" s="438" t="str">
        <f>IF(Q37="","",_xlfn.CONCAT(CO34," / ",CZ34))</f>
        <v/>
      </c>
      <c r="R38" s="438" t="str">
        <f>IF(R37="","",_xlfn.CONCAT(CP34," / ",DA34))</f>
        <v/>
      </c>
      <c r="AA38" s="451"/>
      <c r="AD38" s="451"/>
      <c r="AE38" s="451"/>
      <c r="AF38" s="451"/>
      <c r="AG38" s="451"/>
      <c r="AH38" s="451"/>
      <c r="AI38" s="451"/>
      <c r="AJ38" s="451"/>
      <c r="AW38" s="403" t="s">
        <v>171</v>
      </c>
      <c r="AX38" s="401">
        <f>COUNTIF(AY3:AY11,BF4)</f>
        <v>0</v>
      </c>
      <c r="AY38" s="401">
        <f>VALUE(COUNTIF(AY3:AY11,BF5))</f>
        <v>0</v>
      </c>
      <c r="AZ38" s="401">
        <f>VALUE(COUNTIF(AY3:AY11,0))</f>
        <v>0</v>
      </c>
      <c r="BA38" s="401" t="e">
        <f>AVERAGEIF(AY3:AY11,"&gt;=0")</f>
        <v>#DIV/0!</v>
      </c>
      <c r="BI38" s="222" t="s">
        <v>169</v>
      </c>
      <c r="BJ38" s="381" t="str">
        <f>IF(ISERROR(AVERAGE(BJ3:BJ11)),"",(AVERAGE(BJ3:BJ11)))</f>
        <v/>
      </c>
      <c r="BK38" s="381" t="str">
        <f>IF(ISERROR(AVERAGE(BK3:BK11)),"",(AVERAGE(BK3:BK11)))</f>
        <v/>
      </c>
      <c r="BL38" s="381" t="str">
        <f>IF(ISERROR(AVERAGE(BL3:BL11)),"",(AVERAGE(BL3:BL11)))</f>
        <v/>
      </c>
      <c r="BM38" s="381" t="str">
        <f>IF(ISERROR(AVERAGE(BM3:BM11)),"",(AVERAGE(BM3:BM11)))</f>
        <v/>
      </c>
      <c r="BN38" s="381" t="str">
        <f>IF(ISERROR(AVERAGE(BN3:BN11)),"",(AVERAGE(BN3:BN11)))</f>
        <v/>
      </c>
      <c r="BO38" s="381" t="str">
        <f>IF(ISERROR(AVERAGE(BO3:BO11)),"",(AVERAGE(BO3:BO11)))</f>
        <v/>
      </c>
      <c r="BP38" s="381" t="str">
        <f>IF(ISERROR(AVERAGE(BP3:BP11)),"",(AVERAGE(BP3:BP11)))</f>
        <v/>
      </c>
      <c r="BQ38" s="381" t="str">
        <f>IF(ISERROR(AVERAGE(BQ3:BQ11)),"",(AVERAGE(BQ3:BQ11)))</f>
        <v/>
      </c>
      <c r="BR38" s="381" t="str">
        <f>IF(ISERROR(AVERAGE(BR3:BR11)),"",(AVERAGE(BR3:BR11)))</f>
        <v/>
      </c>
      <c r="BS38" s="381" t="str">
        <f>IF(ISERROR(AVERAGE(BS3:BS11)),"",(AVERAGE(BS3:BS11)))</f>
        <v/>
      </c>
      <c r="BT38" s="381" t="str">
        <f>IF(ISERROR(AVERAGE(BT3:BT11)),"",(AVERAGE(BT3:BT11)))</f>
        <v/>
      </c>
      <c r="BU38" s="222" t="s">
        <v>169</v>
      </c>
      <c r="BV38" s="381" t="str">
        <f>IF(ISERROR(AVERAGE(BV3:BV11)),"",(AVERAGE(BV3:BV11)))</f>
        <v/>
      </c>
      <c r="BW38" s="381" t="str">
        <f>IF(ISERROR(AVERAGE(BW3:BW11)),"",(AVERAGE(BW3:BW11)))</f>
        <v/>
      </c>
      <c r="BX38" s="381" t="str">
        <f>IF(ISERROR(AVERAGE(BX3:BX11)),"",(AVERAGE(BX3:BX11)))</f>
        <v/>
      </c>
      <c r="BY38" s="381" t="str">
        <f>IF(ISERROR(AVERAGE(BY3:BY11)),"",(AVERAGE(BY3:BY11)))</f>
        <v/>
      </c>
      <c r="BZ38" s="381" t="str">
        <f>IF(ISERROR(AVERAGE(BZ3:BZ11)),"",(AVERAGE(BZ3:BZ11)))</f>
        <v/>
      </c>
      <c r="CA38" s="381" t="str">
        <f>IF(ISERROR(AVERAGE(CA3:CA11)),"",(AVERAGE(CA3:CA11)))</f>
        <v/>
      </c>
      <c r="CB38" s="381" t="str">
        <f>IF(ISERROR(AVERAGE(CB3:CB11)),"",(AVERAGE(CB3:CB11)))</f>
        <v/>
      </c>
      <c r="CC38" s="381" t="str">
        <f>IF(ISERROR(AVERAGE(CC3:CC11)),"",(AVERAGE(CC3:CC11)))</f>
        <v/>
      </c>
      <c r="CD38" s="381" t="str">
        <f>IF(ISERROR(AVERAGE(CD3:CD11)),"",(AVERAGE(CD3:CD11)))</f>
        <v/>
      </c>
      <c r="CE38" s="381" t="str">
        <f>IF(ISERROR(AVERAGE(CE3:CE11)),"",(AVERAGE(CE3:CE11)))</f>
        <v/>
      </c>
      <c r="CF38" s="222"/>
      <c r="CG38"/>
      <c r="CJ38" s="384"/>
      <c r="CL38" s="384"/>
      <c r="CN38" s="384"/>
      <c r="CQ38" s="222" t="s">
        <v>265</v>
      </c>
      <c r="CR38" s="222" t="str">
        <f>IF(CR37="","ADEQUATE",IF(CR37&gt;0.5,"ADEQUATE",IF(BK35&gt;=BV35,"ADEQUATE","INADEQUATE")))</f>
        <v>ADEQUATE</v>
      </c>
      <c r="CS38" s="222" t="str">
        <f>IF(CS37="","ADEQUATE",IF(CS37&gt;0.5,"ADEQUATE",IF(BL35&gt;=BW35,"ADEQUATE","INADEQUATE")))</f>
        <v>ADEQUATE</v>
      </c>
      <c r="CT38" s="222" t="str">
        <f>IF(CT37="","ADEQUATE",IF(CT37&gt;0.5,"ADEQUATE",IF(BM35&gt;=BX35,"ADEQUATE","INADEQUATE")))</f>
        <v>ADEQUATE</v>
      </c>
      <c r="CU38" s="222" t="str">
        <f>IF(CU37="","ADEQUATE",IF(CU37&gt;0.5,"ADEQUATE",IF(BN35&gt;=BY35,"ADEQUATE","INADEQUATE")))</f>
        <v>ADEQUATE</v>
      </c>
      <c r="CV38" s="222" t="str">
        <f>IF(CV37="","ADEQUATE",IF(CV37&gt;0.5,"ADEQUATE",IF(BO35&gt;=BZ35,"ADEQUATE","INADEQUATE")))</f>
        <v>ADEQUATE</v>
      </c>
      <c r="CW38" s="222" t="str">
        <f>IF(CW37="","ADEQUATE",IF(CW37&gt;0.5,"ADEQUATE",IF(BP35&gt;=CA35,"ADEQUATE","INADEQUATE")))</f>
        <v>ADEQUATE</v>
      </c>
      <c r="CX38" s="222" t="str">
        <f>IF(CX37="","ADEQUATE",IF(CX37&gt;0.5,"ADEQUATE",IF(BQ35&gt;=CB35,"ADEQUATE","INADEQUATE")))</f>
        <v>ADEQUATE</v>
      </c>
      <c r="CY38" s="222" t="str">
        <f>IF(CY37="","ADEQUATE",IF(CY37&gt;0.5,"ADEQUATE",IF(BR35&gt;=CC35,"ADEQUATE","INADEQUATE")))</f>
        <v>ADEQUATE</v>
      </c>
      <c r="CZ38" s="222" t="str">
        <f>IF(CZ37="","ADEQUATE",IF(CZ37&gt;0.5,"ADEQUATE",IF(BS35&gt;=CD35,"ADEQUATE","INADEQUATE")))</f>
        <v>ADEQUATE</v>
      </c>
      <c r="DA38" s="222" t="str">
        <f>IF(DA37="","ADEQUATE",IF(DA37&gt;0.5,"ADEQUATE",IF(BT35&gt;=CE35,"ADEQUATE","INADEQUATE")))</f>
        <v>ADEQUATE</v>
      </c>
      <c r="DI38" s="403"/>
      <c r="DJ38" s="403"/>
      <c r="DK38" s="403"/>
      <c r="DL38" s="403"/>
      <c r="DM38" s="403"/>
      <c r="DN38" s="403"/>
      <c r="DO38" s="403"/>
      <c r="DP38" s="403"/>
      <c r="DQ38" s="403"/>
      <c r="DR38" s="403"/>
      <c r="DS38" s="403"/>
      <c r="DT38" s="403"/>
      <c r="DU38" s="403"/>
      <c r="DV38" s="403"/>
      <c r="DW38" s="403"/>
    </row>
    <row r="39" spans="2:127" ht="13.75" customHeight="1" thickBot="1" x14ac:dyDescent="0.4">
      <c r="B39" s="301" t="s">
        <v>268</v>
      </c>
      <c r="C39" s="299"/>
      <c r="D39" s="299"/>
      <c r="E39" s="299"/>
      <c r="F39" s="299"/>
      <c r="G39" s="300"/>
      <c r="H39" s="452"/>
      <c r="I39" s="452" t="str">
        <f>IF(I37="","",IF(I40="Yes",CR38,"N/A"))</f>
        <v/>
      </c>
      <c r="J39" s="452" t="str">
        <f>IF(J37="","",IF(J40="Yes",CS38,"N/A"))</f>
        <v/>
      </c>
      <c r="K39" s="452" t="str">
        <f>IF(K37="","",IF(K40="Yes",CT38,"N/A"))</f>
        <v/>
      </c>
      <c r="L39" s="452" t="str">
        <f>IF(L37="","",IF(L40="Yes",CU38,"N/A"))</f>
        <v/>
      </c>
      <c r="M39" s="452" t="str">
        <f>IF(M37="","",IF(M40="Yes",CV38,"N/A"))</f>
        <v/>
      </c>
      <c r="N39" s="452" t="str">
        <f>IF(N37="","",IF(N40="Yes",CW38,"N/A"))</f>
        <v/>
      </c>
      <c r="O39" s="452" t="str">
        <f>IF(O37="","",IF(O40="Yes",CX38,"N/A"))</f>
        <v/>
      </c>
      <c r="P39" s="452" t="str">
        <f>IF(P37="","",IF(P40="Yes",CY38,"N/A"))</f>
        <v/>
      </c>
      <c r="Q39" s="452" t="str">
        <f>IF(Q37="","",IF(Q40="Yes",CZ38,"N/A"))</f>
        <v/>
      </c>
      <c r="R39" s="452" t="str">
        <f>IF(R37="","",IF(R40="Yes",DA38,"N/A"))</f>
        <v/>
      </c>
      <c r="AA39" s="451"/>
      <c r="AD39" s="451"/>
      <c r="AE39" s="451"/>
      <c r="AF39" s="451"/>
      <c r="AG39" s="451"/>
      <c r="AH39" s="451"/>
      <c r="AI39" s="451"/>
      <c r="AJ39" s="451"/>
      <c r="AW39" s="403" t="s">
        <v>173</v>
      </c>
      <c r="AX39" s="401">
        <f>COUNTIF(AY12:AY26,BF4)</f>
        <v>0</v>
      </c>
      <c r="AY39" s="401">
        <f>VALUE(COUNTIF(AY12:AY26,BF5))</f>
        <v>0</v>
      </c>
      <c r="AZ39" s="401">
        <f>VALUE(COUNTIF(AY12:AY26,0))</f>
        <v>0</v>
      </c>
      <c r="BA39" s="401" t="e">
        <f>AVERAGEIF(AY12:AY26,"&gt;=0")</f>
        <v>#DIV/0!</v>
      </c>
      <c r="BI39" s="222" t="s">
        <v>172</v>
      </c>
      <c r="BJ39" s="383" t="str">
        <f>IF(ISERROR(AVERAGE(BJ12:BJ26)),"",(AVERAGE(BJ12:BJ26)))</f>
        <v/>
      </c>
      <c r="BK39" s="383" t="str">
        <f>IF(ISERROR(AVERAGE(BK12:BK26)),"",(AVERAGE(BK12:BK26)))</f>
        <v/>
      </c>
      <c r="BL39" s="383" t="str">
        <f>IF(ISERROR(AVERAGE(BL12:BL26)),"",(AVERAGE(BL12:BL26)))</f>
        <v/>
      </c>
      <c r="BM39" s="383" t="str">
        <f>IF(ISERROR(AVERAGE(BM12:BM26)),"",(AVERAGE(BM12:BM26)))</f>
        <v/>
      </c>
      <c r="BN39" s="383" t="str">
        <f>IF(ISERROR(AVERAGE(BN12:BN26)),"",(AVERAGE(BN12:BN26)))</f>
        <v/>
      </c>
      <c r="BO39" s="383" t="str">
        <f>IF(ISERROR(AVERAGE(BO12:BO26)),"",(AVERAGE(BO12:BO26)))</f>
        <v/>
      </c>
      <c r="BP39" s="383" t="str">
        <f>IF(ISERROR(AVERAGE(BP12:BP26)),"",(AVERAGE(BP12:BP26)))</f>
        <v/>
      </c>
      <c r="BQ39" s="383" t="str">
        <f>IF(ISERROR(AVERAGE(BQ12:BQ26)),"",(AVERAGE(BQ12:BQ26)))</f>
        <v/>
      </c>
      <c r="BR39" s="383" t="str">
        <f>IF(ISERROR(AVERAGE(BR12:BR26)),"",(AVERAGE(BR12:BR26)))</f>
        <v/>
      </c>
      <c r="BS39" s="383" t="str">
        <f>IF(ISERROR(AVERAGE(BS12:BS26)),"",(AVERAGE(BS12:BS26)))</f>
        <v/>
      </c>
      <c r="BT39" s="383" t="str">
        <f>IF(ISERROR(AVERAGE(BT12:BT26)),"",(AVERAGE(BT12:BT26)))</f>
        <v/>
      </c>
      <c r="BU39" s="222" t="s">
        <v>172</v>
      </c>
      <c r="BV39" s="383" t="str">
        <f>IF(ISERROR(AVERAGE(BV12:BV26)),"",(AVERAGE(BV12:BV26)))</f>
        <v/>
      </c>
      <c r="BW39" s="383" t="str">
        <f>IF(ISERROR(AVERAGE(BW12:BW26)),"",(AVERAGE(BW12:BW26)))</f>
        <v/>
      </c>
      <c r="BX39" s="383" t="str">
        <f>IF(ISERROR(AVERAGE(BX12:BX26)),"",(AVERAGE(BX12:BX26)))</f>
        <v/>
      </c>
      <c r="BY39" s="383" t="str">
        <f>IF(ISERROR(AVERAGE(BY12:BY26)),"",(AVERAGE(BY12:BY26)))</f>
        <v/>
      </c>
      <c r="BZ39" s="383" t="str">
        <f>IF(ISERROR(AVERAGE(BZ12:BZ26)),"",(AVERAGE(BZ12:BZ26)))</f>
        <v/>
      </c>
      <c r="CA39" s="383" t="str">
        <f>IF(ISERROR(AVERAGE(CA12:CA26)),"",(AVERAGE(CA12:CA26)))</f>
        <v/>
      </c>
      <c r="CB39" s="383" t="str">
        <f>IF(ISERROR(AVERAGE(CB12:CB26)),"",(AVERAGE(CB12:CB26)))</f>
        <v/>
      </c>
      <c r="CC39" s="383" t="str">
        <f>IF(ISERROR(AVERAGE(CC12:CC26)),"",(AVERAGE(CC12:CC26)))</f>
        <v/>
      </c>
      <c r="CD39" s="383" t="str">
        <f>IF(ISERROR(AVERAGE(CD12:CD26)),"",(AVERAGE(CD12:CD26)))</f>
        <v/>
      </c>
      <c r="CE39" s="383" t="str">
        <f>IF(ISERROR(AVERAGE(CE12:CE26)),"",(AVERAGE(CE12:CE26)))</f>
        <v/>
      </c>
      <c r="CF39" s="222"/>
      <c r="CJ39" s="384"/>
      <c r="CL39" s="384"/>
      <c r="CN39" s="384"/>
      <c r="CQ39" s="222" t="s">
        <v>266</v>
      </c>
      <c r="CR39" s="222" t="str">
        <f>IF(CR36&gt;0,"New IAP","No")</f>
        <v>No</v>
      </c>
      <c r="CS39" s="222" t="str">
        <f>IF(CS36&gt;0,"New IAP","No")</f>
        <v>No</v>
      </c>
      <c r="CT39" s="222" t="str">
        <f>IF(CT36&gt;0,"New IAP","No")</f>
        <v>No</v>
      </c>
      <c r="CU39" s="222" t="str">
        <f>IF(CU36&gt;0,"New IAP","No")</f>
        <v>No</v>
      </c>
      <c r="CV39" s="222" t="str">
        <f>IF(CV36&gt;0,"New IAP","No")</f>
        <v>No</v>
      </c>
      <c r="CW39" s="222" t="str">
        <f>IF(CW36&gt;0,"New IAP","No")</f>
        <v>No</v>
      </c>
      <c r="CX39" s="222" t="str">
        <f>IF(CX36&gt;0,"New IAP","No")</f>
        <v>No</v>
      </c>
      <c r="CY39" s="222" t="str">
        <f>IF(CY36&gt;0,"New IAP","No")</f>
        <v>No</v>
      </c>
      <c r="CZ39" s="222" t="str">
        <f>IF(CZ36&gt;0,"New IAP","No")</f>
        <v>No</v>
      </c>
      <c r="DA39" s="222" t="str">
        <f>IF(DA36&gt;0,"New IAP","No")</f>
        <v>No</v>
      </c>
      <c r="DI39" s="403"/>
      <c r="DJ39" s="403"/>
      <c r="DK39" s="403"/>
      <c r="DL39" s="403"/>
      <c r="DM39" s="403"/>
      <c r="DN39" s="403"/>
      <c r="DO39" s="403"/>
      <c r="DP39" s="403"/>
      <c r="DQ39" s="403"/>
      <c r="DR39" s="403"/>
      <c r="DS39" s="403"/>
      <c r="DT39" s="403"/>
      <c r="DU39" s="403"/>
      <c r="DV39" s="403"/>
      <c r="DW39" s="403"/>
    </row>
    <row r="40" spans="2:127" ht="13.75" customHeight="1" thickBot="1" x14ac:dyDescent="0.4">
      <c r="B40" s="294" t="s">
        <v>269</v>
      </c>
      <c r="C40" s="295"/>
      <c r="D40" s="295"/>
      <c r="E40" s="295"/>
      <c r="F40" s="295"/>
      <c r="G40" s="296"/>
      <c r="H40" s="187"/>
      <c r="I40" s="183" t="s">
        <v>94</v>
      </c>
      <c r="J40" s="183" t="s">
        <v>94</v>
      </c>
      <c r="K40" s="183" t="s">
        <v>94</v>
      </c>
      <c r="L40" s="183" t="s">
        <v>94</v>
      </c>
      <c r="M40" s="183" t="s">
        <v>94</v>
      </c>
      <c r="N40" s="183" t="s">
        <v>94</v>
      </c>
      <c r="O40" s="183" t="s">
        <v>94</v>
      </c>
      <c r="P40" s="183" t="s">
        <v>94</v>
      </c>
      <c r="Q40" s="183" t="s">
        <v>94</v>
      </c>
      <c r="R40" s="183" t="s">
        <v>94</v>
      </c>
      <c r="AA40" s="451"/>
      <c r="AD40" s="451"/>
      <c r="AE40" s="451"/>
      <c r="AF40" s="451"/>
      <c r="AG40" s="451"/>
      <c r="AH40" s="451"/>
      <c r="AI40" s="451"/>
      <c r="AJ40" s="451"/>
      <c r="AW40" s="403" t="s">
        <v>176</v>
      </c>
      <c r="AX40" s="401">
        <f>COUNTIF(AY27:AY33,BF4)</f>
        <v>0</v>
      </c>
      <c r="AY40" s="401">
        <f>COUNTIF(AY27:AY33,BF5)</f>
        <v>0</v>
      </c>
      <c r="AZ40" s="401">
        <f>VALUE(COUNTIF(AY27:AY33,0))</f>
        <v>0</v>
      </c>
      <c r="BA40" s="401" t="e">
        <f>AVERAGEIF(AY27:AY33,"&gt;=0")</f>
        <v>#DIV/0!</v>
      </c>
      <c r="BI40" s="222" t="s">
        <v>174</v>
      </c>
      <c r="BJ40" s="382" t="str">
        <f>IF(ISERROR(AVERAGE(BJ27:BJ33)),"",(AVERAGE(BJ27:BJ33)))</f>
        <v/>
      </c>
      <c r="BK40" s="382" t="str">
        <f>IF(ISERROR(AVERAGE(BK27:BK33)),"",(AVERAGE(BK27:BK33)))</f>
        <v/>
      </c>
      <c r="BL40" s="382" t="str">
        <f>IF(ISERROR(AVERAGE(BL27:BL33)),"",(AVERAGE(BL27:BL33)))</f>
        <v/>
      </c>
      <c r="BM40" s="382" t="str">
        <f>IF(ISERROR(AVERAGE(BM27:BM33)),"",(AVERAGE(BM27:BM33)))</f>
        <v/>
      </c>
      <c r="BN40" s="382" t="str">
        <f>IF(ISERROR(AVERAGE(BN27:BN33)),"",(AVERAGE(BN27:BN33)))</f>
        <v/>
      </c>
      <c r="BO40" s="382" t="str">
        <f>IF(ISERROR(AVERAGE(BO27:BO33)),"",(AVERAGE(BO27:BO33)))</f>
        <v/>
      </c>
      <c r="BP40" s="382" t="str">
        <f>IF(ISERROR(AVERAGE(BP27:BP33)),"",(AVERAGE(BP27:BP33)))</f>
        <v/>
      </c>
      <c r="BQ40" s="382" t="str">
        <f>IF(ISERROR(AVERAGE(BQ27:BQ33)),"",(AVERAGE(BQ27:BQ33)))</f>
        <v/>
      </c>
      <c r="BR40" s="382" t="str">
        <f>IF(ISERROR(AVERAGE(BR27:BR33)),"",(AVERAGE(BR27:BR33)))</f>
        <v/>
      </c>
      <c r="BS40" s="382" t="str">
        <f>IF(ISERROR(AVERAGE(BS27:BS33)),"",(AVERAGE(BS27:BS33)))</f>
        <v/>
      </c>
      <c r="BT40" s="382" t="str">
        <f>IF(ISERROR(AVERAGE(BT27:BT33)),"",(AVERAGE(BT27:BT33)))</f>
        <v/>
      </c>
      <c r="BU40" s="222" t="s">
        <v>174</v>
      </c>
      <c r="BV40" s="382" t="str">
        <f>IF(ISERROR(AVERAGE(BV27:BV33)),"",(AVERAGE(BV27:BV33)))</f>
        <v/>
      </c>
      <c r="BW40" s="382" t="str">
        <f>IF(ISERROR(AVERAGE(BW27:BW33)),"",(AVERAGE(BW27:BW33)))</f>
        <v/>
      </c>
      <c r="BX40" s="382" t="str">
        <f>IF(ISERROR(AVERAGE(BX27:BX33)),"",(AVERAGE(BX27:BX33)))</f>
        <v/>
      </c>
      <c r="BY40" s="382" t="str">
        <f>IF(ISERROR(AVERAGE(BY27:BY33)),"",(AVERAGE(BY27:BY33)))</f>
        <v/>
      </c>
      <c r="BZ40" s="382" t="str">
        <f>IF(ISERROR(AVERAGE(BZ27:BZ33)),"",(AVERAGE(BZ27:BZ33)))</f>
        <v/>
      </c>
      <c r="CA40" s="382" t="str">
        <f>IF(ISERROR(AVERAGE(CA27:CA33)),"",(AVERAGE(CA27:CA33)))</f>
        <v/>
      </c>
      <c r="CB40" s="382" t="str">
        <f>IF(ISERROR(AVERAGE(CB27:CB33)),"",(AVERAGE(CB27:CB33)))</f>
        <v/>
      </c>
      <c r="CC40" s="382" t="str">
        <f>IF(ISERROR(AVERAGE(CC27:CC33)),"",(AVERAGE(CC27:CC33)))</f>
        <v/>
      </c>
      <c r="CD40" s="382" t="str">
        <f>IF(ISERROR(AVERAGE(CD27:CD33)),"",(AVERAGE(CD27:CD33)))</f>
        <v/>
      </c>
      <c r="CE40" s="382" t="str">
        <f>IF(ISERROR(AVERAGE(CE27:CE33)),"",(AVERAGE(CE27:CE33)))</f>
        <v/>
      </c>
      <c r="DI40" s="403"/>
      <c r="DJ40" s="403"/>
      <c r="DK40" s="403"/>
      <c r="DL40" s="403"/>
      <c r="DM40" s="403"/>
      <c r="DN40" s="403"/>
      <c r="DO40" s="403"/>
      <c r="DP40" s="403"/>
      <c r="DQ40" s="403"/>
      <c r="DR40" s="403"/>
      <c r="DS40" s="403"/>
      <c r="DT40" s="403"/>
      <c r="DU40" s="403"/>
      <c r="DV40" s="403"/>
      <c r="DW40" s="403"/>
    </row>
    <row r="41" spans="2:127" ht="13.75" customHeight="1" thickBot="1" x14ac:dyDescent="0.4">
      <c r="B41" s="294" t="s">
        <v>270</v>
      </c>
      <c r="C41" s="295"/>
      <c r="D41" s="295"/>
      <c r="E41" s="295"/>
      <c r="F41" s="295"/>
      <c r="G41" s="296"/>
      <c r="H41" s="193"/>
      <c r="I41" s="194" t="str">
        <f>IF(COUNTIF(Year1Range,$BE$5)+COUNTIF(Year1Range,$BE$4)+COUNTIF(Year1Range,"*60")&gt;0,CR39,"")</f>
        <v/>
      </c>
      <c r="J41" s="194" t="str">
        <f>IF(COUNTIF(Year2Range,$BE$5)+COUNTIF(Year2Range,$BE$4)+COUNTIF(Year2Range,"*60")&gt;0,CS39,"")</f>
        <v/>
      </c>
      <c r="K41" s="194" t="str">
        <f>IF(COUNTIF(Year3Range,$BE$5)+COUNTIF(Year3Range,$BE$4)+COUNTIF(Year3Range,"*60")&gt;0,CT39,"")</f>
        <v/>
      </c>
      <c r="L41" s="194" t="str">
        <f>IF(COUNTIF(Year4Range,$BE$5)+COUNTIF(Year4Range,$BE$4)+COUNTIF(Year4Range,"*60")&gt;0,CU39,"")</f>
        <v/>
      </c>
      <c r="M41" s="194" t="str">
        <f>IF(COUNTIF(Year5Range,$BE$5)+COUNTIF(Year5Range,$BE$4)+COUNTIF(Year5Range,"*60")&gt;0,CV39,"")</f>
        <v/>
      </c>
      <c r="N41" s="188" t="str">
        <f>IF(COUNTIF(Year6Range,$BE$5)+COUNTIF(Year6Range,$BE$4)+COUNTIF(Year6Range,"*60")&gt;0,CW39,"")</f>
        <v/>
      </c>
      <c r="O41" s="188" t="str">
        <f>IF(COUNTIF(Year7Range,$BE$5)+COUNTIF(Year7Range,$BE$4)+COUNTIF(Year7Range,"*60")&gt;0,CX39,"")</f>
        <v/>
      </c>
      <c r="P41" s="188" t="str">
        <f>IF(COUNTIF(Year8Range,$BE$5)+COUNTIF(Year8Range,$BE$4)+COUNTIF(Year8Range,"*60")&gt;0,CY39,"")</f>
        <v/>
      </c>
      <c r="Q41" s="188" t="str">
        <f>IF(COUNTIF(Year9Range,$BE$5)+COUNTIF(Year9Range,$BE$4)+COUNTIF(Year9Range,"*60")&gt;0,CZ39,"")</f>
        <v/>
      </c>
      <c r="R41" s="188" t="str">
        <f>IF(COUNTIF(Year10Range,$BE$5)+COUNTIF(Year10Range,$BE$4)+COUNTIF(Year10Range,"*60")&gt;0,DA39,"")</f>
        <v/>
      </c>
      <c r="AA41" s="451"/>
      <c r="AD41" s="451"/>
      <c r="AE41" s="451"/>
      <c r="AF41" s="451"/>
      <c r="AG41" s="451"/>
      <c r="AH41" s="451"/>
      <c r="AI41" s="451"/>
      <c r="AJ41" s="451"/>
      <c r="AW41" s="384" t="s">
        <v>177</v>
      </c>
      <c r="AX41" s="401">
        <f>VALUE(SUM(AX38:AX40))</f>
        <v>0</v>
      </c>
      <c r="AY41" s="401">
        <f>VALUE(SUM(AY38:AY40))</f>
        <v>0</v>
      </c>
      <c r="AZ41" s="401">
        <f>VALUE(SUM(AZ38:AZ40))</f>
        <v>0</v>
      </c>
      <c r="BA41" s="401" t="e">
        <f>AVERAGEIF(AY3:AY33,"&gt;=0")</f>
        <v>#DIV/0!</v>
      </c>
      <c r="BL41" s="384"/>
      <c r="BM41" s="384"/>
      <c r="BN41" s="384"/>
      <c r="BO41" s="384"/>
      <c r="BP41" s="384"/>
      <c r="BQ41" s="384"/>
      <c r="BR41" s="384"/>
      <c r="BS41" s="384"/>
      <c r="BT41" s="384"/>
      <c r="BU41" s="384"/>
      <c r="BV41" s="384"/>
      <c r="BW41" s="384"/>
      <c r="BX41" s="384"/>
      <c r="BY41" s="384"/>
      <c r="BZ41" s="384"/>
      <c r="CA41" s="384"/>
      <c r="CB41" s="384"/>
      <c r="CC41" s="384"/>
      <c r="CD41" s="384"/>
      <c r="CE41" s="384"/>
      <c r="DI41" s="403"/>
      <c r="DJ41" s="403"/>
      <c r="DK41" s="403"/>
      <c r="DL41" s="403"/>
      <c r="DM41" s="403"/>
      <c r="DN41" s="403"/>
      <c r="DO41" s="403"/>
      <c r="DP41" s="403"/>
      <c r="DQ41" s="403"/>
      <c r="DR41" s="403"/>
      <c r="DS41" s="403"/>
      <c r="DT41" s="403"/>
      <c r="DU41" s="403"/>
      <c r="DV41" s="403"/>
      <c r="DW41" s="403"/>
    </row>
    <row r="42" spans="2:127" ht="13.75" customHeight="1" thickBot="1" x14ac:dyDescent="0.4">
      <c r="AA42" s="451"/>
      <c r="AD42" s="451"/>
      <c r="AE42" s="451"/>
      <c r="AF42" s="451"/>
      <c r="AG42" s="451"/>
      <c r="AH42" s="451"/>
      <c r="AI42" s="451"/>
      <c r="AJ42" s="451"/>
      <c r="AW42" s="403" t="s">
        <v>178</v>
      </c>
      <c r="BA42" s="401" t="str">
        <f>IF(ISERROR(AVERAGE(AY27:AY33,AY12:AY26,AY3:AY8)),"",(AVERAGE(AY27:AY33,AY12:AY26,AY3:AY8)))</f>
        <v/>
      </c>
      <c r="BL42" s="384"/>
      <c r="BM42" s="384"/>
      <c r="BN42" s="384"/>
      <c r="BO42" s="384"/>
      <c r="BP42" s="384"/>
      <c r="BQ42" s="384"/>
      <c r="BR42" s="384"/>
      <c r="BS42" s="384"/>
      <c r="BT42" s="384"/>
      <c r="BU42" s="384"/>
      <c r="BV42" s="384"/>
      <c r="BW42" s="384"/>
      <c r="BX42" s="384"/>
      <c r="BY42" s="384"/>
      <c r="BZ42" s="384"/>
      <c r="CA42" s="384"/>
      <c r="CB42" s="384"/>
      <c r="CC42" s="384"/>
      <c r="CD42" s="384"/>
      <c r="CE42" s="384"/>
    </row>
    <row r="43" spans="2:127" ht="13.75" customHeight="1" thickBot="1" x14ac:dyDescent="0.4">
      <c r="B43" s="184"/>
      <c r="C43" s="299" t="s">
        <v>271</v>
      </c>
      <c r="D43" s="299"/>
      <c r="E43" s="299"/>
      <c r="F43" s="300"/>
      <c r="G43" s="301" t="s">
        <v>272</v>
      </c>
      <c r="H43" s="299"/>
      <c r="I43" s="299"/>
      <c r="J43" s="300"/>
      <c r="K43" s="301" t="s">
        <v>273</v>
      </c>
      <c r="L43" s="299"/>
      <c r="M43" s="300"/>
      <c r="N43" s="384"/>
      <c r="O43" s="384"/>
      <c r="P43" s="384"/>
      <c r="AA43" s="451"/>
      <c r="AD43" s="451"/>
      <c r="AE43" s="451"/>
      <c r="AF43" s="451"/>
      <c r="AG43" s="451"/>
      <c r="AH43" s="451"/>
      <c r="AI43" s="451"/>
      <c r="AJ43" s="451"/>
      <c r="AX43" s="444" t="s">
        <v>98</v>
      </c>
      <c r="AY43" s="445" t="s">
        <v>102</v>
      </c>
      <c r="AZ43" s="446" t="s">
        <v>105</v>
      </c>
      <c r="BA43" s="384" t="s">
        <v>168</v>
      </c>
      <c r="BL43" s="384"/>
      <c r="BM43" s="384"/>
      <c r="BN43" s="384"/>
      <c r="BO43" s="384"/>
      <c r="BP43" s="384"/>
      <c r="BQ43" s="384"/>
      <c r="BR43" s="384"/>
      <c r="BS43" s="384"/>
      <c r="BT43" s="384"/>
      <c r="BU43" s="384"/>
      <c r="BV43" s="384"/>
      <c r="BW43" s="384"/>
      <c r="BX43" s="384"/>
      <c r="BY43" s="384"/>
      <c r="BZ43" s="384"/>
      <c r="CA43" s="384"/>
      <c r="CB43" s="384"/>
      <c r="CC43" s="384"/>
      <c r="CD43" s="384"/>
      <c r="CE43" s="384"/>
    </row>
    <row r="44" spans="2:127" ht="28" customHeight="1" thickBot="1" x14ac:dyDescent="0.4">
      <c r="B44" s="185" t="s">
        <v>72</v>
      </c>
      <c r="C44" s="297" t="str">
        <f>CG35</f>
        <v/>
      </c>
      <c r="D44" s="298"/>
      <c r="E44" s="298"/>
      <c r="F44" s="298"/>
      <c r="G44" s="298" t="str">
        <f>CG37</f>
        <v/>
      </c>
      <c r="H44" s="298"/>
      <c r="I44" s="298"/>
      <c r="J44" s="298"/>
      <c r="K44" s="298" t="str">
        <f>CG36</f>
        <v/>
      </c>
      <c r="L44" s="298"/>
      <c r="M44" s="298"/>
      <c r="N44" s="384"/>
      <c r="O44" s="384"/>
      <c r="P44" s="384"/>
      <c r="AA44" s="451"/>
      <c r="AD44" s="451"/>
      <c r="AE44" s="451"/>
      <c r="AF44" s="451"/>
      <c r="AG44" s="451"/>
      <c r="AH44" s="451"/>
      <c r="AI44" s="451"/>
      <c r="AJ44" s="451"/>
      <c r="AW44" s="403" t="s">
        <v>180</v>
      </c>
      <c r="AX44" s="401">
        <f>COUNTIF(BA3:BA11,BF4)</f>
        <v>0</v>
      </c>
      <c r="AY44" s="401">
        <f>COUNTIF(BA3:BA11,BF5)</f>
        <v>0</v>
      </c>
      <c r="AZ44" s="401">
        <f>COUNTIF(BA3:BA11,0)</f>
        <v>0</v>
      </c>
      <c r="BA44" s="401" t="e">
        <f>AVERAGEIF(BA3:BA8,"&gt;=0")</f>
        <v>#DIV/0!</v>
      </c>
      <c r="BL44" s="384"/>
      <c r="BM44" s="384"/>
      <c r="BN44" s="384"/>
      <c r="BO44" s="384"/>
      <c r="BP44" s="384"/>
      <c r="BQ44" s="384"/>
      <c r="BR44" s="384"/>
      <c r="BS44" s="384"/>
      <c r="BT44" s="384"/>
      <c r="BU44" s="384"/>
      <c r="BV44" s="384"/>
      <c r="BW44" s="384"/>
      <c r="BX44" s="384"/>
      <c r="BY44" s="384"/>
      <c r="BZ44" s="384"/>
      <c r="CA44" s="384"/>
      <c r="CB44" s="384"/>
      <c r="CC44" s="384"/>
      <c r="CD44" s="384"/>
      <c r="CE44" s="384"/>
    </row>
    <row r="45" spans="2:127" ht="28" customHeight="1" thickBot="1" x14ac:dyDescent="0.4">
      <c r="B45" s="184" t="s">
        <v>73</v>
      </c>
      <c r="C45" s="302" t="str">
        <f>CH35</f>
        <v/>
      </c>
      <c r="D45" s="303"/>
      <c r="E45" s="303"/>
      <c r="F45" s="303"/>
      <c r="G45" s="303" t="str">
        <f>CH37</f>
        <v/>
      </c>
      <c r="H45" s="303"/>
      <c r="I45" s="303"/>
      <c r="J45" s="303"/>
      <c r="K45" s="303" t="str">
        <f>CH36</f>
        <v/>
      </c>
      <c r="L45" s="303"/>
      <c r="M45" s="303"/>
      <c r="N45" s="384"/>
      <c r="O45" s="384"/>
      <c r="P45" s="384"/>
      <c r="AA45" s="451"/>
      <c r="AD45" s="451"/>
      <c r="AE45" s="451"/>
      <c r="AF45" s="451"/>
      <c r="AG45" s="451"/>
      <c r="AH45" s="451"/>
      <c r="AI45" s="451"/>
      <c r="AJ45" s="451"/>
      <c r="AW45" s="403" t="s">
        <v>182</v>
      </c>
      <c r="AX45" s="401">
        <f>COUNTIF(BA12:BA26,BF4)</f>
        <v>0</v>
      </c>
      <c r="AY45" s="401">
        <f>COUNTIF(BA12:BA26,BF5)</f>
        <v>0</v>
      </c>
      <c r="AZ45" s="401">
        <f>COUNTIF(BA12:BA26,0)</f>
        <v>0</v>
      </c>
      <c r="BA45" s="401" t="e">
        <f>AVERAGEIF(BA12:BA26,"&gt;=0")</f>
        <v>#DIV/0!</v>
      </c>
      <c r="BL45" s="384"/>
      <c r="BM45" s="384"/>
      <c r="BN45" s="384"/>
      <c r="BO45" s="384"/>
      <c r="BP45" s="384"/>
      <c r="BQ45" s="384"/>
      <c r="BR45" s="384"/>
      <c r="BS45" s="384"/>
      <c r="BT45" s="384"/>
      <c r="BU45" s="384"/>
      <c r="BV45" s="384"/>
      <c r="BW45" s="384"/>
      <c r="BX45" s="384"/>
      <c r="BY45" s="384"/>
      <c r="BZ45" s="384"/>
      <c r="CA45" s="384"/>
      <c r="CB45" s="384"/>
      <c r="CC45" s="384"/>
      <c r="CD45" s="384"/>
      <c r="CE45" s="384"/>
    </row>
    <row r="46" spans="2:127" ht="28" customHeight="1" thickBot="1" x14ac:dyDescent="0.4">
      <c r="B46" s="184" t="s">
        <v>74</v>
      </c>
      <c r="C46" s="302" t="str">
        <f>CI35</f>
        <v/>
      </c>
      <c r="D46" s="303"/>
      <c r="E46" s="303"/>
      <c r="F46" s="303"/>
      <c r="G46" s="303" t="str">
        <f>CI37</f>
        <v/>
      </c>
      <c r="H46" s="303"/>
      <c r="I46" s="303"/>
      <c r="J46" s="303"/>
      <c r="K46" s="303" t="str">
        <f>CI36</f>
        <v/>
      </c>
      <c r="L46" s="303"/>
      <c r="M46" s="303"/>
      <c r="N46" s="384"/>
      <c r="O46" s="384"/>
      <c r="P46" s="384"/>
      <c r="AA46" s="451"/>
      <c r="AD46" s="451"/>
      <c r="AE46" s="451"/>
      <c r="AF46" s="451"/>
      <c r="AG46" s="451"/>
      <c r="AH46" s="451"/>
      <c r="AI46" s="451"/>
      <c r="AJ46" s="451"/>
      <c r="AW46" s="403" t="s">
        <v>187</v>
      </c>
      <c r="AX46" s="401">
        <f>COUNTIF(BA27:BA33,BF4)</f>
        <v>0</v>
      </c>
      <c r="AY46" s="401">
        <f>COUNTIF(BA27:BA33,BF5)</f>
        <v>0</v>
      </c>
      <c r="AZ46" s="401">
        <f>COUNTIF(BA27:BA33,0)</f>
        <v>0</v>
      </c>
      <c r="BA46" s="401" t="e">
        <f>AVERAGEIF(BA27:BA33,"&gt;=0")</f>
        <v>#DIV/0!</v>
      </c>
      <c r="BL46" s="384"/>
      <c r="BM46" s="384"/>
      <c r="BN46" s="384"/>
      <c r="BO46" s="384"/>
      <c r="BP46" s="384"/>
      <c r="BQ46" s="384"/>
      <c r="BR46" s="384"/>
      <c r="BS46" s="384"/>
      <c r="BT46" s="384"/>
      <c r="BU46" s="384"/>
      <c r="BV46" s="384"/>
      <c r="BW46" s="384"/>
      <c r="BX46" s="384"/>
      <c r="BY46" s="384"/>
      <c r="BZ46" s="384"/>
      <c r="CA46" s="384"/>
      <c r="CB46" s="384"/>
      <c r="CC46" s="384"/>
      <c r="CD46" s="384"/>
      <c r="CE46" s="384"/>
    </row>
    <row r="47" spans="2:127" ht="28" customHeight="1" thickBot="1" x14ac:dyDescent="0.4">
      <c r="B47" s="184" t="s">
        <v>75</v>
      </c>
      <c r="C47" s="302" t="str">
        <f>CJ35</f>
        <v/>
      </c>
      <c r="D47" s="303"/>
      <c r="E47" s="303"/>
      <c r="F47" s="303"/>
      <c r="G47" s="303" t="str">
        <f>CJ37</f>
        <v/>
      </c>
      <c r="H47" s="303"/>
      <c r="I47" s="303"/>
      <c r="J47" s="303"/>
      <c r="K47" s="303" t="str">
        <f>CJ36</f>
        <v/>
      </c>
      <c r="L47" s="303"/>
      <c r="M47" s="303"/>
      <c r="N47" s="384"/>
      <c r="O47" s="384"/>
      <c r="P47" s="384"/>
      <c r="AA47" s="451"/>
      <c r="AD47" s="451"/>
      <c r="AE47" s="451"/>
      <c r="AF47" s="451"/>
      <c r="AG47" s="451"/>
      <c r="AH47" s="451"/>
      <c r="AI47" s="451"/>
      <c r="AJ47" s="451"/>
      <c r="AW47" s="384" t="s">
        <v>190</v>
      </c>
      <c r="AX47" s="401">
        <f>SUM(AX44:AX46)</f>
        <v>0</v>
      </c>
      <c r="AY47" s="401">
        <f>SUM(AY44:AY46)</f>
        <v>0</v>
      </c>
      <c r="AZ47" s="401">
        <f>SUM(AZ44:AZ46)</f>
        <v>0</v>
      </c>
      <c r="BA47" s="401"/>
      <c r="BL47" s="384"/>
      <c r="BM47" s="384"/>
      <c r="BN47" s="384"/>
      <c r="BO47" s="384"/>
      <c r="BP47" s="384"/>
      <c r="BQ47" s="384"/>
      <c r="BR47" s="384"/>
      <c r="BS47" s="384"/>
      <c r="BT47" s="384"/>
      <c r="BU47" s="384"/>
      <c r="BV47" s="384"/>
      <c r="BW47" s="384"/>
      <c r="BX47" s="384"/>
      <c r="BY47" s="384"/>
      <c r="BZ47" s="384"/>
      <c r="CA47" s="384"/>
      <c r="CB47" s="384"/>
      <c r="CC47" s="384"/>
      <c r="CD47" s="384"/>
      <c r="CE47" s="384"/>
    </row>
    <row r="48" spans="2:127" ht="28" customHeight="1" thickBot="1" x14ac:dyDescent="0.4">
      <c r="B48" s="184" t="s">
        <v>76</v>
      </c>
      <c r="C48" s="302" t="str">
        <f>CK35</f>
        <v/>
      </c>
      <c r="D48" s="303"/>
      <c r="E48" s="303"/>
      <c r="F48" s="303"/>
      <c r="G48" s="303" t="str">
        <f>CK37</f>
        <v/>
      </c>
      <c r="H48" s="303"/>
      <c r="I48" s="303"/>
      <c r="J48" s="303"/>
      <c r="K48" s="303" t="str">
        <f>CK36</f>
        <v/>
      </c>
      <c r="L48" s="303"/>
      <c r="M48" s="303"/>
      <c r="N48" s="384"/>
      <c r="O48" s="384"/>
      <c r="P48" s="384"/>
      <c r="AA48" s="451"/>
      <c r="AD48" s="451"/>
      <c r="AE48" s="451"/>
      <c r="AF48" s="451"/>
      <c r="AG48" s="451"/>
      <c r="AH48" s="451"/>
      <c r="AI48" s="451"/>
      <c r="AJ48" s="451"/>
      <c r="AW48" s="403" t="s">
        <v>191</v>
      </c>
      <c r="AX48" s="401"/>
      <c r="AY48" s="401"/>
      <c r="AZ48" s="401"/>
      <c r="BA48" s="401" t="str">
        <f>IF(ISERROR(AVERAGE(BA27:BA33,BA12:BA26,BA3:BA8)),"",(AVERAGE(BA27:BA33,BA12:BA26,BA3:BA8)))</f>
        <v/>
      </c>
      <c r="BL48" s="384"/>
      <c r="BM48" s="384"/>
      <c r="BN48" s="384"/>
      <c r="BO48" s="384"/>
      <c r="BP48" s="384"/>
      <c r="BQ48" s="384"/>
      <c r="BR48" s="384"/>
      <c r="BS48" s="384"/>
      <c r="BT48" s="384"/>
      <c r="BU48" s="384"/>
      <c r="BV48" s="384"/>
      <c r="BW48" s="384"/>
      <c r="BX48" s="384"/>
      <c r="BY48" s="384"/>
      <c r="BZ48" s="384"/>
      <c r="CA48" s="384"/>
      <c r="CB48" s="384"/>
      <c r="CC48" s="384"/>
      <c r="CD48" s="384"/>
      <c r="CE48" s="384"/>
    </row>
    <row r="49" spans="2:92" ht="28" hidden="1" customHeight="1" thickBot="1" x14ac:dyDescent="0.4">
      <c r="B49" s="184" t="s">
        <v>77</v>
      </c>
      <c r="C49" s="302" t="str">
        <f>CL35</f>
        <v/>
      </c>
      <c r="D49" s="303"/>
      <c r="E49" s="303"/>
      <c r="F49" s="303"/>
      <c r="G49" s="303" t="str">
        <f>CL37</f>
        <v/>
      </c>
      <c r="H49" s="303"/>
      <c r="I49" s="303"/>
      <c r="J49" s="303"/>
      <c r="K49" s="303" t="str">
        <f>CL36</f>
        <v/>
      </c>
      <c r="L49" s="303"/>
      <c r="M49" s="303"/>
      <c r="N49" s="384"/>
      <c r="O49" s="384"/>
      <c r="P49" s="384"/>
      <c r="AA49" s="451"/>
      <c r="AD49" s="451"/>
      <c r="AE49" s="451"/>
      <c r="AF49" s="451"/>
      <c r="AG49" s="451"/>
      <c r="AH49" s="451"/>
      <c r="AI49" s="451"/>
      <c r="AJ49" s="451"/>
      <c r="BL49" s="384"/>
      <c r="BM49" s="384"/>
      <c r="BN49" s="384"/>
      <c r="BO49" s="384"/>
      <c r="BP49" s="384"/>
      <c r="BQ49" s="384"/>
      <c r="BR49" s="384"/>
      <c r="BS49" s="384"/>
      <c r="BT49" s="384"/>
      <c r="BU49" s="384"/>
      <c r="BV49" s="384"/>
      <c r="BW49" s="384"/>
      <c r="BX49" s="384"/>
      <c r="BY49" s="384"/>
      <c r="BZ49" s="384"/>
      <c r="CA49" s="384"/>
      <c r="CB49" s="384"/>
      <c r="CC49" s="384"/>
      <c r="CD49" s="384"/>
      <c r="CE49" s="384"/>
    </row>
    <row r="50" spans="2:92" ht="28" hidden="1" customHeight="1" thickBot="1" x14ac:dyDescent="0.4">
      <c r="B50" s="184" t="s">
        <v>78</v>
      </c>
      <c r="C50" s="302" t="str">
        <f>CM35</f>
        <v/>
      </c>
      <c r="D50" s="303"/>
      <c r="E50" s="303"/>
      <c r="F50" s="303"/>
      <c r="G50" s="303" t="str">
        <f>CM37</f>
        <v/>
      </c>
      <c r="H50" s="303"/>
      <c r="I50" s="303"/>
      <c r="J50" s="303"/>
      <c r="K50" s="303" t="str">
        <f>CM36</f>
        <v/>
      </c>
      <c r="L50" s="303"/>
      <c r="M50" s="303"/>
      <c r="N50" s="384"/>
      <c r="O50" s="384"/>
      <c r="P50" s="384"/>
      <c r="AA50" s="451"/>
      <c r="AD50" s="451"/>
      <c r="AE50" s="451"/>
      <c r="AF50" s="451"/>
      <c r="AG50" s="451"/>
      <c r="AH50" s="451"/>
      <c r="AI50" s="451"/>
      <c r="AJ50" s="451"/>
      <c r="BL50" s="384"/>
      <c r="BM50" s="384"/>
      <c r="BN50" s="384"/>
      <c r="BO50" s="384"/>
      <c r="BP50" s="384"/>
      <c r="BQ50" s="384"/>
      <c r="BR50" s="384"/>
      <c r="BS50" s="384"/>
      <c r="BT50" s="384"/>
      <c r="BU50" s="384"/>
      <c r="BV50" s="384"/>
      <c r="BW50" s="384"/>
      <c r="BX50" s="384"/>
      <c r="BY50" s="384"/>
      <c r="BZ50" s="384"/>
      <c r="CA50" s="384"/>
      <c r="CB50" s="384"/>
      <c r="CC50" s="384"/>
      <c r="CD50" s="384"/>
      <c r="CE50" s="384"/>
    </row>
    <row r="51" spans="2:92" ht="28" hidden="1" customHeight="1" thickBot="1" x14ac:dyDescent="0.4">
      <c r="B51" s="184" t="s">
        <v>79</v>
      </c>
      <c r="C51" s="302" t="str">
        <f>CN35</f>
        <v/>
      </c>
      <c r="D51" s="303"/>
      <c r="E51" s="303"/>
      <c r="F51" s="303"/>
      <c r="G51" s="303" t="str">
        <f>CN37</f>
        <v/>
      </c>
      <c r="H51" s="303"/>
      <c r="I51" s="303"/>
      <c r="J51" s="303"/>
      <c r="K51" s="303" t="str">
        <f>CN36</f>
        <v/>
      </c>
      <c r="L51" s="303"/>
      <c r="M51" s="303"/>
      <c r="N51" s="384"/>
      <c r="O51" s="384"/>
      <c r="P51" s="384"/>
      <c r="AA51" s="451"/>
      <c r="AD51" s="451"/>
      <c r="AE51" s="451"/>
      <c r="AF51" s="451"/>
      <c r="AG51" s="451"/>
      <c r="AH51" s="451"/>
      <c r="AI51" s="451"/>
      <c r="AJ51" s="451"/>
      <c r="BL51" s="384"/>
      <c r="BM51" s="384"/>
      <c r="BN51" s="384"/>
      <c r="BO51" s="384"/>
      <c r="BP51" s="384"/>
      <c r="BQ51" s="384"/>
      <c r="BR51" s="384"/>
      <c r="BS51" s="384"/>
      <c r="BT51" s="384"/>
      <c r="BU51" s="384"/>
      <c r="BV51" s="384"/>
      <c r="BW51" s="384"/>
      <c r="BX51" s="384"/>
      <c r="BY51" s="384"/>
      <c r="BZ51" s="384"/>
      <c r="CA51" s="384"/>
      <c r="CB51" s="384"/>
      <c r="CC51" s="384"/>
      <c r="CD51" s="384"/>
      <c r="CE51" s="384"/>
    </row>
    <row r="52" spans="2:92" ht="28" hidden="1" customHeight="1" thickBot="1" x14ac:dyDescent="0.4">
      <c r="B52" s="184" t="s">
        <v>80</v>
      </c>
      <c r="C52" s="302" t="str">
        <f>CO35</f>
        <v/>
      </c>
      <c r="D52" s="303"/>
      <c r="E52" s="303"/>
      <c r="F52" s="303"/>
      <c r="G52" s="303" t="str">
        <f>CO37</f>
        <v/>
      </c>
      <c r="H52" s="303"/>
      <c r="I52" s="303"/>
      <c r="J52" s="303"/>
      <c r="K52" s="303" t="str">
        <f>CO36</f>
        <v/>
      </c>
      <c r="L52" s="303"/>
      <c r="M52" s="303"/>
      <c r="N52" s="384"/>
      <c r="O52" s="384"/>
      <c r="P52" s="384"/>
      <c r="AA52" s="451"/>
      <c r="AD52" s="451"/>
      <c r="AE52" s="451"/>
      <c r="AF52" s="451"/>
      <c r="AG52" s="451"/>
      <c r="AH52" s="451"/>
      <c r="AI52" s="451"/>
      <c r="AJ52" s="451"/>
      <c r="BL52" s="384"/>
      <c r="BM52" s="384"/>
      <c r="BN52" s="384"/>
      <c r="BO52" s="384"/>
      <c r="BP52" s="384"/>
      <c r="BQ52" s="384"/>
      <c r="BR52" s="384"/>
      <c r="BS52" s="384"/>
      <c r="BT52" s="384"/>
      <c r="BU52" s="384"/>
      <c r="BV52" s="384"/>
      <c r="BW52" s="384"/>
      <c r="BX52" s="384"/>
      <c r="BY52" s="384"/>
      <c r="BZ52" s="384"/>
      <c r="CA52" s="384"/>
      <c r="CB52" s="384"/>
      <c r="CC52" s="384"/>
      <c r="CD52" s="384"/>
      <c r="CE52" s="384"/>
    </row>
    <row r="53" spans="2:92" ht="28" hidden="1" customHeight="1" thickBot="1" x14ac:dyDescent="0.4">
      <c r="B53" s="184" t="s">
        <v>81</v>
      </c>
      <c r="C53" s="302" t="str">
        <f>CP35</f>
        <v/>
      </c>
      <c r="D53" s="303"/>
      <c r="E53" s="303"/>
      <c r="F53" s="303"/>
      <c r="G53" s="303" t="str">
        <f>CP37</f>
        <v/>
      </c>
      <c r="H53" s="303"/>
      <c r="I53" s="303"/>
      <c r="J53" s="303"/>
      <c r="K53" s="303" t="str">
        <f>CP36</f>
        <v/>
      </c>
      <c r="L53" s="303"/>
      <c r="M53" s="303"/>
      <c r="N53" s="384"/>
      <c r="O53" s="384"/>
      <c r="P53" s="384"/>
      <c r="AA53" s="451"/>
      <c r="AD53" s="451"/>
      <c r="AE53" s="451"/>
      <c r="AF53" s="451"/>
      <c r="AG53" s="451"/>
      <c r="AH53" s="451"/>
      <c r="AI53" s="451"/>
      <c r="AJ53" s="451"/>
      <c r="BL53" s="384"/>
      <c r="BM53" s="384"/>
      <c r="BN53" s="384"/>
      <c r="BO53" s="384"/>
      <c r="BP53" s="384"/>
      <c r="BQ53" s="384"/>
      <c r="BR53" s="384"/>
      <c r="BS53" s="384"/>
      <c r="BT53" s="384"/>
      <c r="BU53" s="384"/>
      <c r="BV53" s="384"/>
      <c r="BW53" s="384"/>
      <c r="BX53" s="384"/>
      <c r="BY53" s="384"/>
      <c r="BZ53" s="384"/>
      <c r="CA53" s="384"/>
      <c r="CB53" s="384"/>
      <c r="CC53" s="384"/>
      <c r="CD53" s="384"/>
      <c r="CE53" s="384"/>
    </row>
    <row r="54" spans="2:92" ht="13.25" customHeight="1" x14ac:dyDescent="0.35">
      <c r="B54" s="453"/>
      <c r="C54" s="453"/>
      <c r="D54" s="451"/>
      <c r="E54" s="451"/>
      <c r="F54" s="451"/>
      <c r="G54" s="451"/>
      <c r="H54" s="451"/>
      <c r="I54" s="451"/>
      <c r="J54" s="451"/>
      <c r="K54" s="451"/>
      <c r="L54" s="451"/>
      <c r="M54" s="451"/>
      <c r="N54" s="451"/>
      <c r="O54" s="451"/>
      <c r="P54" s="451"/>
      <c r="AA54" s="451"/>
      <c r="AD54" s="451"/>
      <c r="AE54" s="451"/>
      <c r="AF54" s="451"/>
      <c r="AG54" s="451"/>
      <c r="AH54" s="451"/>
      <c r="AI54" s="451"/>
      <c r="AJ54" s="451"/>
      <c r="BL54" s="384"/>
      <c r="BM54" s="384"/>
      <c r="BN54" s="384"/>
      <c r="BO54" s="384"/>
      <c r="BP54" s="384"/>
      <c r="BQ54" s="384"/>
      <c r="BR54" s="384"/>
      <c r="BS54" s="384"/>
      <c r="BT54" s="384"/>
      <c r="BU54" s="384"/>
      <c r="BV54" s="384"/>
      <c r="BW54" s="384"/>
      <c r="BX54" s="384"/>
      <c r="BY54" s="384"/>
      <c r="BZ54" s="384"/>
      <c r="CA54" s="384"/>
      <c r="CB54" s="384"/>
      <c r="CC54" s="384"/>
      <c r="CD54" s="384"/>
      <c r="CE54" s="384"/>
    </row>
    <row r="55" spans="2:92" ht="13.25" customHeight="1" x14ac:dyDescent="0.35">
      <c r="B55" s="454" t="s">
        <v>170</v>
      </c>
      <c r="C55" s="454"/>
      <c r="M55" s="451"/>
      <c r="N55" s="451"/>
      <c r="O55" s="451"/>
      <c r="P55" s="451"/>
      <c r="AA55" s="451"/>
      <c r="AD55" s="451"/>
      <c r="AE55" s="451"/>
      <c r="AF55" s="451"/>
      <c r="AG55" s="451"/>
      <c r="AH55" s="451"/>
      <c r="AI55" s="451"/>
      <c r="AJ55" s="451"/>
      <c r="BL55" s="384"/>
      <c r="BM55" s="384"/>
      <c r="BN55" s="384"/>
      <c r="BO55" s="384"/>
      <c r="BP55" s="384"/>
      <c r="BQ55" s="384"/>
      <c r="BR55" s="384"/>
      <c r="BS55" s="384"/>
      <c r="BT55" s="384"/>
      <c r="BU55" s="384"/>
      <c r="BV55" s="384"/>
      <c r="BW55" s="384"/>
      <c r="BX55" s="384"/>
      <c r="BY55" s="384"/>
      <c r="BZ55" s="384"/>
      <c r="CA55" s="384"/>
      <c r="CB55" s="384"/>
      <c r="CC55" s="384"/>
      <c r="CD55" s="384"/>
      <c r="CE55" s="384"/>
      <c r="CF55" s="384"/>
      <c r="CH55" s="384"/>
      <c r="CJ55" s="384"/>
      <c r="CL55" s="384"/>
      <c r="CN55" s="384"/>
    </row>
    <row r="56" spans="2:92" ht="13.5" customHeight="1" x14ac:dyDescent="0.35">
      <c r="B56" s="454"/>
      <c r="C56" s="454"/>
      <c r="D56" s="455"/>
      <c r="E56" s="455"/>
      <c r="F56" s="385"/>
      <c r="G56" s="385"/>
      <c r="BL56" s="384"/>
      <c r="BM56" s="384"/>
      <c r="BN56" s="384"/>
      <c r="BO56" s="384"/>
      <c r="BP56" s="384"/>
      <c r="BQ56" s="384"/>
      <c r="BR56" s="384"/>
      <c r="BS56" s="384"/>
      <c r="BT56" s="384"/>
      <c r="BU56" s="384"/>
      <c r="BV56" s="384"/>
      <c r="BW56" s="384"/>
      <c r="BX56" s="384"/>
      <c r="BY56" s="384"/>
      <c r="BZ56" s="384"/>
      <c r="CA56" s="384"/>
      <c r="CB56" s="384"/>
      <c r="CC56" s="384"/>
      <c r="CD56" s="384"/>
      <c r="CE56" s="384"/>
      <c r="CF56" s="384"/>
      <c r="CH56" s="384"/>
      <c r="CJ56" s="384"/>
      <c r="CL56" s="384"/>
      <c r="CN56" s="384"/>
    </row>
    <row r="57" spans="2:92" ht="23" customHeight="1" x14ac:dyDescent="0.35">
      <c r="B57" s="456" t="s">
        <v>175</v>
      </c>
      <c r="C57" s="457"/>
      <c r="D57" s="457"/>
      <c r="E57" s="457"/>
      <c r="F57" s="457"/>
      <c r="G57" s="457"/>
      <c r="H57" s="457"/>
      <c r="I57" s="457"/>
      <c r="J57" s="457"/>
      <c r="K57" s="458"/>
      <c r="BG57" s="385"/>
      <c r="BH57" s="385"/>
      <c r="BI57" s="385"/>
      <c r="BJ57" s="385"/>
      <c r="BK57" s="385"/>
      <c r="BO57" s="384"/>
      <c r="BP57" s="384"/>
      <c r="BQ57" s="384"/>
      <c r="BR57" s="384"/>
      <c r="BS57" s="384"/>
      <c r="BT57" s="384"/>
      <c r="CB57" s="384"/>
    </row>
    <row r="58" spans="2:92" ht="21" customHeight="1" x14ac:dyDescent="0.35">
      <c r="B58" s="459" t="s">
        <v>7</v>
      </c>
      <c r="C58" s="460"/>
      <c r="D58" s="461"/>
      <c r="E58" s="462" t="s">
        <v>8</v>
      </c>
      <c r="F58" s="463"/>
      <c r="G58" s="463"/>
      <c r="H58" s="464"/>
      <c r="I58" s="462" t="s">
        <v>9</v>
      </c>
      <c r="J58" s="463"/>
      <c r="K58" s="464"/>
    </row>
    <row r="59" spans="2:92" ht="22.25" customHeight="1" x14ac:dyDescent="0.35">
      <c r="B59" s="465"/>
      <c r="C59" s="466"/>
      <c r="D59" s="467"/>
      <c r="E59" s="468"/>
      <c r="F59" s="469"/>
      <c r="G59" s="469"/>
      <c r="H59" s="470"/>
      <c r="I59" s="471"/>
      <c r="J59" s="469"/>
      <c r="K59" s="470"/>
      <c r="BK59" s="385"/>
      <c r="CB59" s="384"/>
    </row>
    <row r="60" spans="2:92" x14ac:dyDescent="0.35">
      <c r="B60" s="385"/>
      <c r="C60" s="385"/>
      <c r="D60" s="385"/>
      <c r="E60" s="385"/>
      <c r="F60" s="385"/>
      <c r="G60" s="385"/>
      <c r="AK60" s="403"/>
      <c r="BK60" s="385"/>
      <c r="CB60" s="384"/>
    </row>
    <row r="61" spans="2:92" ht="19.25" customHeight="1" x14ac:dyDescent="0.35">
      <c r="B61" s="472" t="s">
        <v>179</v>
      </c>
      <c r="C61" s="473"/>
      <c r="D61" s="474"/>
      <c r="E61" s="474"/>
      <c r="F61" s="474"/>
      <c r="G61" s="474"/>
      <c r="H61" s="474"/>
      <c r="BK61" s="385"/>
      <c r="CB61" s="384"/>
    </row>
    <row r="62" spans="2:92" ht="16.5" thickBot="1" x14ac:dyDescent="0.4">
      <c r="B62" s="475" t="s">
        <v>181</v>
      </c>
      <c r="C62" s="475"/>
      <c r="D62" s="476" t="str">
        <f>_xlfn.IFNA(AX34,"")</f>
        <v/>
      </c>
      <c r="E62" s="476"/>
      <c r="F62" s="474"/>
      <c r="G62" s="477"/>
      <c r="H62" s="477"/>
      <c r="BK62" s="385"/>
      <c r="CB62" s="384"/>
    </row>
    <row r="63" spans="2:92" ht="16" x14ac:dyDescent="0.35">
      <c r="B63" s="478"/>
      <c r="C63" s="479"/>
      <c r="D63" s="480" t="s">
        <v>183</v>
      </c>
      <c r="E63" s="481"/>
      <c r="F63" s="482" t="s">
        <v>184</v>
      </c>
      <c r="G63" s="483"/>
      <c r="H63" s="482" t="s">
        <v>185</v>
      </c>
      <c r="I63" s="483"/>
      <c r="J63" s="482" t="s">
        <v>186</v>
      </c>
      <c r="K63" s="484"/>
      <c r="BK63" s="385"/>
      <c r="CB63" s="384"/>
    </row>
    <row r="64" spans="2:92" ht="16" x14ac:dyDescent="0.35">
      <c r="B64" s="485" t="s">
        <v>188</v>
      </c>
      <c r="C64" s="486"/>
      <c r="D64" s="487"/>
      <c r="E64" s="488"/>
      <c r="F64" s="489" t="s">
        <v>189</v>
      </c>
      <c r="G64" s="490"/>
      <c r="H64" s="489" t="s">
        <v>189</v>
      </c>
      <c r="I64" s="490"/>
      <c r="J64" s="489" t="s">
        <v>189</v>
      </c>
      <c r="K64" s="491"/>
      <c r="BK64" s="385"/>
      <c r="CB64" s="384"/>
    </row>
    <row r="65" spans="2:80" ht="16" x14ac:dyDescent="0.35">
      <c r="B65" s="492" t="str">
        <f>BE4</f>
        <v>≥80</v>
      </c>
      <c r="C65" s="493"/>
      <c r="D65" s="494" t="e">
        <f>IF(AX41=0,NA(),AX41)</f>
        <v>#N/A</v>
      </c>
      <c r="E65" s="494"/>
      <c r="F65" s="494" t="e">
        <f>IF(AX38=0,NA(),AX38)</f>
        <v>#N/A</v>
      </c>
      <c r="G65" s="494"/>
      <c r="H65" s="494" t="e">
        <f>IF(AX39=0,NA(),AX39)</f>
        <v>#N/A</v>
      </c>
      <c r="I65" s="494"/>
      <c r="J65" s="494" t="e">
        <f>IF(AX40=0,NA(),AX40)</f>
        <v>#N/A</v>
      </c>
      <c r="K65" s="494"/>
      <c r="BK65" s="385"/>
      <c r="CB65" s="384"/>
    </row>
    <row r="66" spans="2:80" ht="16" x14ac:dyDescent="0.35">
      <c r="B66" s="495" t="str">
        <f>BE5</f>
        <v>60-79</v>
      </c>
      <c r="C66" s="496"/>
      <c r="D66" s="494" t="e">
        <f>IF(AY41=0,NA(),AY41)</f>
        <v>#N/A</v>
      </c>
      <c r="E66" s="494"/>
      <c r="F66" s="494" t="e">
        <f>IF(AY38=0,NA(),AY38)</f>
        <v>#N/A</v>
      </c>
      <c r="G66" s="494"/>
      <c r="H66" s="494" t="e">
        <f>IF(AY39=0,NA(),AY39)</f>
        <v>#N/A</v>
      </c>
      <c r="I66" s="494"/>
      <c r="J66" s="494" t="e">
        <f>IF(AY40=0,NA(),AY40)</f>
        <v>#N/A</v>
      </c>
      <c r="K66" s="494"/>
      <c r="AQ66" s="385"/>
      <c r="BK66" s="385"/>
      <c r="CB66" s="384"/>
    </row>
    <row r="67" spans="2:80" ht="16" x14ac:dyDescent="0.35">
      <c r="B67" s="497" t="str">
        <f>BE6</f>
        <v>&lt;60</v>
      </c>
      <c r="C67" s="498"/>
      <c r="D67" s="494" t="e">
        <f>IF(AZ41=0,NA(),AZ41)</f>
        <v>#N/A</v>
      </c>
      <c r="E67" s="494"/>
      <c r="F67" s="494" t="e">
        <f>IF(AZ38=0,NA(),AZ38)</f>
        <v>#N/A</v>
      </c>
      <c r="G67" s="494"/>
      <c r="H67" s="494" t="e">
        <f>IF(AZ39=0,NA(),AZ39)</f>
        <v>#N/A</v>
      </c>
      <c r="I67" s="494"/>
      <c r="J67" s="494" t="e">
        <f>IF(AZ40=0,NA(),AZ40)</f>
        <v>#N/A</v>
      </c>
      <c r="K67" s="494"/>
      <c r="AQ67" s="385"/>
      <c r="BK67" s="385"/>
      <c r="CB67" s="384"/>
    </row>
    <row r="68" spans="2:80" s="385" customFormat="1" ht="16.5" thickBot="1" x14ac:dyDescent="0.4">
      <c r="B68" s="499" t="s">
        <v>192</v>
      </c>
      <c r="C68" s="500"/>
      <c r="D68" s="501" t="str">
        <f>IFERROR(BA41,"n/a")</f>
        <v>n/a</v>
      </c>
      <c r="E68" s="502"/>
      <c r="F68" s="501" t="str">
        <f>IFERROR(BA38,"n/a")</f>
        <v>n/a</v>
      </c>
      <c r="G68" s="502"/>
      <c r="H68" s="501" t="str">
        <f>IFERROR(BA39,"n/a")</f>
        <v>n/a</v>
      </c>
      <c r="I68" s="502"/>
      <c r="J68" s="501" t="str">
        <f>IFERROR(BA40,"n/a")</f>
        <v>n/a</v>
      </c>
    </row>
    <row r="93" spans="2:11" s="385" customFormat="1" ht="19" thickBot="1" x14ac:dyDescent="0.4">
      <c r="B93" s="472" t="s">
        <v>193</v>
      </c>
      <c r="C93" s="473"/>
      <c r="D93" s="474"/>
      <c r="E93" s="474"/>
      <c r="F93" s="474"/>
      <c r="G93" s="474"/>
      <c r="H93" s="474"/>
      <c r="I93" s="474"/>
      <c r="J93" s="474"/>
    </row>
    <row r="94" spans="2:11" s="385" customFormat="1" ht="16" x14ac:dyDescent="0.35">
      <c r="B94" s="503"/>
      <c r="C94" s="504"/>
      <c r="D94" s="504"/>
      <c r="E94" s="505" t="s">
        <v>194</v>
      </c>
      <c r="F94" s="504"/>
      <c r="G94" s="506" t="s">
        <v>192</v>
      </c>
      <c r="H94" s="506"/>
      <c r="I94" s="506"/>
      <c r="J94" s="506"/>
      <c r="K94" s="507"/>
    </row>
    <row r="95" spans="2:11" s="385" customFormat="1" ht="16" x14ac:dyDescent="0.35">
      <c r="B95" s="508"/>
      <c r="C95" s="509"/>
      <c r="D95" s="510"/>
      <c r="E95" s="511"/>
      <c r="F95" s="511" t="s">
        <v>71</v>
      </c>
      <c r="G95" s="511" t="s">
        <v>72</v>
      </c>
      <c r="H95" s="511" t="s">
        <v>73</v>
      </c>
      <c r="I95" s="511" t="s">
        <v>74</v>
      </c>
      <c r="J95" s="511" t="s">
        <v>75</v>
      </c>
      <c r="K95" s="512" t="s">
        <v>76</v>
      </c>
    </row>
    <row r="96" spans="2:11" s="385" customFormat="1" ht="17.399999999999999" customHeight="1" x14ac:dyDescent="0.35">
      <c r="B96" s="513" t="s">
        <v>195</v>
      </c>
      <c r="C96" s="514"/>
      <c r="D96" s="515"/>
      <c r="E96" s="516" t="s">
        <v>196</v>
      </c>
      <c r="F96" s="516" t="str">
        <f>_xlfn.IFNA(S108,"")</f>
        <v/>
      </c>
      <c r="G96" s="516" t="str">
        <f>_xlfn.IFNA(S109,"")</f>
        <v/>
      </c>
      <c r="H96" s="516" t="str">
        <f>_xlfn.IFNA(S110,"")</f>
        <v/>
      </c>
      <c r="I96" s="516" t="str">
        <f>_xlfn.IFNA(S111,"")</f>
        <v/>
      </c>
      <c r="J96" s="516" t="str">
        <f>_xlfn.IFNA(S112,"")</f>
        <v/>
      </c>
      <c r="K96" s="516" t="str">
        <f>_xlfn.IFNA(S113,"")</f>
        <v/>
      </c>
    </row>
    <row r="97" spans="2:23" s="385" customFormat="1" ht="17.399999999999999" customHeight="1" x14ac:dyDescent="0.35">
      <c r="B97" s="517"/>
      <c r="C97" s="518"/>
      <c r="D97" s="519"/>
      <c r="E97" s="520" t="s">
        <v>65</v>
      </c>
      <c r="F97" s="520"/>
      <c r="G97" s="521" t="str">
        <f>_xlfn.IFNA(R109,"")</f>
        <v/>
      </c>
      <c r="H97" s="521" t="str">
        <f>_xlfn.IFNA(R110,"")</f>
        <v/>
      </c>
      <c r="I97" s="521" t="str">
        <f>_xlfn.IFNA(R111,"")</f>
        <v/>
      </c>
      <c r="J97" s="521" t="str">
        <f>_xlfn.IFNA(R112,"")</f>
        <v/>
      </c>
      <c r="K97" s="521" t="str">
        <f>_xlfn.IFNA(R113,"")</f>
        <v/>
      </c>
    </row>
    <row r="98" spans="2:23" s="385" customFormat="1" ht="17.399999999999999" customHeight="1" x14ac:dyDescent="0.35">
      <c r="B98" s="513" t="s">
        <v>197</v>
      </c>
      <c r="C98" s="514"/>
      <c r="D98" s="515"/>
      <c r="E98" s="522" t="s">
        <v>196</v>
      </c>
      <c r="F98" s="516" t="str">
        <f>_xlfn.IFNA(U108,"")</f>
        <v/>
      </c>
      <c r="G98" s="516" t="str">
        <f>_xlfn.IFNA(U109,"")</f>
        <v/>
      </c>
      <c r="H98" s="516" t="str">
        <f>_xlfn.IFNA(U110,"")</f>
        <v/>
      </c>
      <c r="I98" s="516" t="str">
        <f>_xlfn.IFNA(U111,"")</f>
        <v/>
      </c>
      <c r="J98" s="516" t="str">
        <f>_xlfn.IFNA(U112,"")</f>
        <v/>
      </c>
      <c r="K98" s="516" t="str">
        <f>_xlfn.IFNA(U113,"")</f>
        <v/>
      </c>
    </row>
    <row r="99" spans="2:23" s="385" customFormat="1" ht="17.399999999999999" customHeight="1" x14ac:dyDescent="0.35">
      <c r="B99" s="517"/>
      <c r="C99" s="518"/>
      <c r="D99" s="519"/>
      <c r="E99" s="520" t="s">
        <v>65</v>
      </c>
      <c r="F99" s="520"/>
      <c r="G99" s="521" t="str">
        <f>_xlfn.IFNA(T109,"")</f>
        <v/>
      </c>
      <c r="H99" s="521" t="str">
        <f>_xlfn.IFNA(T110,"")</f>
        <v/>
      </c>
      <c r="I99" s="521" t="str">
        <f>_xlfn.IFNA(T111,"")</f>
        <v/>
      </c>
      <c r="J99" s="521" t="str">
        <f>_xlfn.IFNA(T112,"")</f>
        <v/>
      </c>
      <c r="K99" s="521" t="str">
        <f>_xlfn.IFNA(T113,"")</f>
        <v/>
      </c>
    </row>
    <row r="100" spans="2:23" ht="17.399999999999999" customHeight="1" x14ac:dyDescent="0.35">
      <c r="B100" s="513" t="s">
        <v>198</v>
      </c>
      <c r="C100" s="514"/>
      <c r="D100" s="515"/>
      <c r="E100" s="522" t="s">
        <v>196</v>
      </c>
      <c r="F100" s="516" t="str">
        <f>_xlfn.IFNA(W108,"")</f>
        <v/>
      </c>
      <c r="G100" s="516" t="str">
        <f>_xlfn.IFNA(W109,"")</f>
        <v/>
      </c>
      <c r="H100" s="516" t="str">
        <f>_xlfn.IFNA(W110,"")</f>
        <v/>
      </c>
      <c r="I100" s="516" t="str">
        <f>_xlfn.IFNA(W111,"")</f>
        <v/>
      </c>
      <c r="J100" s="516" t="str">
        <f>_xlfn.IFNA(W112,"")</f>
        <v/>
      </c>
      <c r="K100" s="516" t="str">
        <f>_xlfn.IFNA(W113,"")</f>
        <v/>
      </c>
    </row>
    <row r="101" spans="2:23" ht="17.399999999999999" customHeight="1" x14ac:dyDescent="0.35">
      <c r="B101" s="517"/>
      <c r="C101" s="514"/>
      <c r="D101" s="523"/>
      <c r="E101" s="520" t="s">
        <v>65</v>
      </c>
      <c r="F101" s="520"/>
      <c r="G101" s="521" t="str">
        <f>_xlfn.IFNA(V109,"")</f>
        <v/>
      </c>
      <c r="H101" s="521" t="str">
        <f>_xlfn.IFNA(V110,"")</f>
        <v/>
      </c>
      <c r="I101" s="521" t="str">
        <f>_xlfn.IFNA(V111,"")</f>
        <v/>
      </c>
      <c r="J101" s="521" t="str">
        <f>_xlfn.IFNA(V112,"")</f>
        <v/>
      </c>
      <c r="K101" s="521" t="str">
        <f>_xlfn.IFNA(V113,"")</f>
        <v/>
      </c>
    </row>
    <row r="102" spans="2:23" ht="17.399999999999999" customHeight="1" x14ac:dyDescent="0.35">
      <c r="B102" s="524" t="s">
        <v>199</v>
      </c>
      <c r="C102" s="525"/>
      <c r="D102" s="526"/>
      <c r="E102" s="527" t="s">
        <v>196</v>
      </c>
      <c r="F102" s="516" t="str">
        <f>_xlfn.IFNA(Q108,"")</f>
        <v/>
      </c>
      <c r="G102" s="516" t="str">
        <f>_xlfn.IFNA(Q109,"")</f>
        <v/>
      </c>
      <c r="H102" s="516" t="str">
        <f>_xlfn.IFNA(Q110,"")</f>
        <v/>
      </c>
      <c r="I102" s="516" t="str">
        <f>_xlfn.IFNA(Q111,"")</f>
        <v/>
      </c>
      <c r="J102" s="516" t="str">
        <f>_xlfn.IFNA(Q112,"")</f>
        <v/>
      </c>
      <c r="K102" s="516" t="str">
        <f>_xlfn.IFNA(Q113,"")</f>
        <v/>
      </c>
    </row>
    <row r="103" spans="2:23" ht="17.399999999999999" customHeight="1" x14ac:dyDescent="0.35">
      <c r="B103" s="528"/>
      <c r="C103" s="529"/>
      <c r="D103" s="525"/>
      <c r="E103" s="530" t="s">
        <v>65</v>
      </c>
      <c r="F103" s="520"/>
      <c r="G103" s="531" t="str">
        <f>_xlfn.IFNA(P109,"")</f>
        <v/>
      </c>
      <c r="H103" s="531" t="str">
        <f>_xlfn.IFNA(P110,"")</f>
        <v/>
      </c>
      <c r="I103" s="531" t="str">
        <f>_xlfn.IFNA(P111,"")</f>
        <v/>
      </c>
      <c r="J103" s="531" t="str">
        <f>_xlfn.IFNA(P112,"")</f>
        <v/>
      </c>
      <c r="K103" s="531" t="str">
        <f>_xlfn.IFNA(P113,"")</f>
        <v/>
      </c>
    </row>
    <row r="106" spans="2:23" x14ac:dyDescent="0.35">
      <c r="O106" s="532" t="s">
        <v>200</v>
      </c>
      <c r="P106" s="389"/>
      <c r="Q106" s="389"/>
      <c r="R106" s="389"/>
      <c r="S106" s="389"/>
      <c r="T106" s="389"/>
      <c r="U106" s="390"/>
      <c r="V106" s="389"/>
      <c r="W106" s="389"/>
    </row>
    <row r="107" spans="2:23" x14ac:dyDescent="0.35">
      <c r="O107" s="533" t="s">
        <v>68</v>
      </c>
      <c r="P107" s="533" t="s">
        <v>201</v>
      </c>
      <c r="Q107" s="533" t="s">
        <v>202</v>
      </c>
      <c r="R107" s="533" t="s">
        <v>203</v>
      </c>
      <c r="S107" s="533" t="s">
        <v>204</v>
      </c>
      <c r="T107" s="533" t="s">
        <v>205</v>
      </c>
      <c r="U107" s="534" t="s">
        <v>206</v>
      </c>
      <c r="V107" s="533" t="s">
        <v>207</v>
      </c>
      <c r="W107" s="533" t="s">
        <v>208</v>
      </c>
    </row>
    <row r="108" spans="2:23" x14ac:dyDescent="0.35">
      <c r="O108" s="533" t="s">
        <v>71</v>
      </c>
      <c r="P108" s="535"/>
      <c r="Q108" s="536" t="e">
        <f>IF(BJ37="",NA(),BJ37)</f>
        <v>#N/A</v>
      </c>
      <c r="R108" s="537"/>
      <c r="S108" s="536" t="e">
        <f>IF(BJ38="",NA(),BJ38)</f>
        <v>#N/A</v>
      </c>
      <c r="T108" s="537"/>
      <c r="U108" s="536" t="e">
        <f>IF(BJ39="",NA(),BJ39)</f>
        <v>#N/A</v>
      </c>
      <c r="V108" s="537"/>
      <c r="W108" s="536" t="e">
        <f>IF(BJ40="",NA(),BJ40)</f>
        <v>#N/A</v>
      </c>
    </row>
    <row r="109" spans="2:23" x14ac:dyDescent="0.35">
      <c r="O109" s="533" t="s">
        <v>72</v>
      </c>
      <c r="P109" s="538" t="e">
        <f>IF(BV37="",NA(),BV37)</f>
        <v>#N/A</v>
      </c>
      <c r="Q109" s="536" t="e">
        <f>IF(BK37="",NA(),BK37)</f>
        <v>#N/A</v>
      </c>
      <c r="R109" s="538" t="e">
        <f>IF(BV38="",NA(),BV38)</f>
        <v>#N/A</v>
      </c>
      <c r="S109" s="536" t="e">
        <f>IF(BK38="",NA(),BK38)</f>
        <v>#N/A</v>
      </c>
      <c r="T109" s="538" t="e">
        <f>IF(BV39="",NA(),BV39)</f>
        <v>#N/A</v>
      </c>
      <c r="U109" s="536" t="e">
        <f>IF(BK39="",NA(),BK39)</f>
        <v>#N/A</v>
      </c>
      <c r="V109" s="538" t="e">
        <f>IF(BV40="",NA(),BV40)</f>
        <v>#N/A</v>
      </c>
      <c r="W109" s="536" t="e">
        <f>IF(BK40="",NA(),BK40)</f>
        <v>#N/A</v>
      </c>
    </row>
    <row r="110" spans="2:23" x14ac:dyDescent="0.35">
      <c r="O110" s="533" t="s">
        <v>73</v>
      </c>
      <c r="P110" s="538" t="e">
        <f>IF(BW37="",NA(),BW37)</f>
        <v>#N/A</v>
      </c>
      <c r="Q110" s="536" t="e">
        <f>IF(BL37="",NA(),BL37)</f>
        <v>#N/A</v>
      </c>
      <c r="R110" s="538" t="e">
        <f>IF(BW38="",NA(),BW38)</f>
        <v>#N/A</v>
      </c>
      <c r="S110" s="536" t="e">
        <f>IF(BL38="",NA(),BL38)</f>
        <v>#N/A</v>
      </c>
      <c r="T110" s="538" t="e">
        <f>IF(BW39="",NA(),BW39)</f>
        <v>#N/A</v>
      </c>
      <c r="U110" s="536" t="e">
        <f>IF(BL39="",NA(),BL39)</f>
        <v>#N/A</v>
      </c>
      <c r="V110" s="538" t="e">
        <f>IF(BW40="",NA(),BW40)</f>
        <v>#N/A</v>
      </c>
      <c r="W110" s="536" t="e">
        <f>IF(BL40="",NA(),BL40)</f>
        <v>#N/A</v>
      </c>
    </row>
    <row r="111" spans="2:23" x14ac:dyDescent="0.35">
      <c r="O111" s="533" t="s">
        <v>74</v>
      </c>
      <c r="P111" s="538" t="e">
        <f>IF(BX37="",NA(),BX37)</f>
        <v>#N/A</v>
      </c>
      <c r="Q111" s="536" t="e">
        <f>IF(BM37="",NA(),BM37)</f>
        <v>#N/A</v>
      </c>
      <c r="R111" s="539" t="e">
        <f>IF(BX38="",NA(),BX38)</f>
        <v>#N/A</v>
      </c>
      <c r="S111" s="536" t="e">
        <f>IF(BM38="",NA(),BM38)</f>
        <v>#N/A</v>
      </c>
      <c r="T111" s="539" t="e">
        <f>IF(BX39="",NA(),BX39)</f>
        <v>#N/A</v>
      </c>
      <c r="U111" s="536" t="e">
        <f>IF(BM39="",NA(),BM39)</f>
        <v>#N/A</v>
      </c>
      <c r="V111" s="539" t="e">
        <f>IF(BX40="",NA(),BX40)</f>
        <v>#N/A</v>
      </c>
      <c r="W111" s="536" t="e">
        <f>IF(BM40="",NA(),BM40)</f>
        <v>#N/A</v>
      </c>
    </row>
    <row r="112" spans="2:23" x14ac:dyDescent="0.35">
      <c r="O112" s="533" t="s">
        <v>75</v>
      </c>
      <c r="P112" s="538" t="e">
        <f>IF(BY37="",NA(),BY37)</f>
        <v>#N/A</v>
      </c>
      <c r="Q112" s="536" t="e">
        <f>IF(BN37="",NA(),BN37)</f>
        <v>#N/A</v>
      </c>
      <c r="R112" s="539" t="e">
        <f>IF(BY38="",NA(),BY38)</f>
        <v>#N/A</v>
      </c>
      <c r="S112" s="536" t="e">
        <f>IF(BN38="",NA(),BN38)</f>
        <v>#N/A</v>
      </c>
      <c r="T112" s="539" t="e">
        <f>IF(BY39="",NA(),BY39)</f>
        <v>#N/A</v>
      </c>
      <c r="U112" s="536" t="e">
        <f>IF(BN39="",NA(),BN39)</f>
        <v>#N/A</v>
      </c>
      <c r="V112" s="539" t="e">
        <f>IF(BY40="",NA(),BY40)</f>
        <v>#N/A</v>
      </c>
      <c r="W112" s="536" t="e">
        <f>IF(BN40="",NA(),BN40)</f>
        <v>#N/A</v>
      </c>
    </row>
    <row r="113" spans="2:23" x14ac:dyDescent="0.35">
      <c r="O113" s="533" t="s">
        <v>76</v>
      </c>
      <c r="P113" s="538" t="e">
        <f>IF(BZ37="",NA(),BZ37)</f>
        <v>#N/A</v>
      </c>
      <c r="Q113" s="536" t="e">
        <f>IF(BO37="",NA(),BO37)</f>
        <v>#N/A</v>
      </c>
      <c r="R113" s="539" t="e">
        <f>IF(BZ38="",NA(),BZ38)</f>
        <v>#N/A</v>
      </c>
      <c r="S113" s="536" t="e">
        <f>IF(BO38="",NA(),BO38)</f>
        <v>#N/A</v>
      </c>
      <c r="T113" s="539" t="e">
        <f>IF(BZ39="",NA(),BZ39)</f>
        <v>#N/A</v>
      </c>
      <c r="U113" s="536" t="e">
        <f>IF(BO39="",NA(),BO39)</f>
        <v>#N/A</v>
      </c>
      <c r="V113" s="539" t="e">
        <f>IF(BZ40="",NA(),BZ40)</f>
        <v>#N/A</v>
      </c>
      <c r="W113" s="536" t="e">
        <f>IF(BO40="",NA(),BO40)</f>
        <v>#N/A</v>
      </c>
    </row>
    <row r="114" spans="2:23" x14ac:dyDescent="0.35">
      <c r="O114" s="533" t="s">
        <v>77</v>
      </c>
      <c r="P114" s="538" t="e">
        <f>IF(CA37="",NA(),CA37)</f>
        <v>#N/A</v>
      </c>
      <c r="Q114" s="536" t="e">
        <f>IF(BP37="",NA(),BP37)</f>
        <v>#N/A</v>
      </c>
      <c r="R114" s="539" t="e">
        <f>IF(CA38="",NA(),CA38)</f>
        <v>#N/A</v>
      </c>
      <c r="S114" s="536" t="e">
        <f>IF(BP38="",NA(),BP38)</f>
        <v>#N/A</v>
      </c>
      <c r="T114" s="539" t="e">
        <f>IF(CA39="",NA(),CA39)</f>
        <v>#N/A</v>
      </c>
      <c r="U114" s="536" t="e">
        <f>IF(BP39="",NA(),BP39)</f>
        <v>#N/A</v>
      </c>
      <c r="V114" s="539" t="e">
        <f>IF(CA40="",NA(),CA40)</f>
        <v>#N/A</v>
      </c>
      <c r="W114" s="536" t="e">
        <f>IF(BP40="",NA(),BP40)</f>
        <v>#N/A</v>
      </c>
    </row>
    <row r="115" spans="2:23" x14ac:dyDescent="0.35">
      <c r="O115" s="533" t="s">
        <v>78</v>
      </c>
      <c r="P115" s="538" t="e">
        <f>IF(CB37="",NA(),CB37)</f>
        <v>#N/A</v>
      </c>
      <c r="Q115" s="536" t="e">
        <f>IF(BQ37="",NA(),BQ37)</f>
        <v>#N/A</v>
      </c>
      <c r="R115" s="539" t="e">
        <f>IF(CB38="",NA(),CB38)</f>
        <v>#N/A</v>
      </c>
      <c r="S115" s="536" t="e">
        <f>IF(BQ38="",NA(),BQ38)</f>
        <v>#N/A</v>
      </c>
      <c r="T115" s="539" t="e">
        <f>IF(CB39="",NA(),CB39)</f>
        <v>#N/A</v>
      </c>
      <c r="U115" s="536" t="e">
        <f>IF(BQ39="",NA(),BQ39)</f>
        <v>#N/A</v>
      </c>
      <c r="V115" s="539" t="e">
        <f>IF(CB40="",NA(),CB40)</f>
        <v>#N/A</v>
      </c>
      <c r="W115" s="536" t="e">
        <f>IF(BQ40="",NA(),BQ40)</f>
        <v>#N/A</v>
      </c>
    </row>
    <row r="116" spans="2:23" s="385" customFormat="1" x14ac:dyDescent="0.35">
      <c r="B116" s="384"/>
      <c r="C116" s="384"/>
      <c r="D116" s="384"/>
      <c r="E116" s="384"/>
      <c r="F116" s="384"/>
      <c r="G116" s="384"/>
      <c r="O116" s="533" t="s">
        <v>79</v>
      </c>
      <c r="P116" s="538" t="e">
        <f>IF(CC37="",NA(),CC37)</f>
        <v>#N/A</v>
      </c>
      <c r="Q116" s="536" t="e">
        <f>IF(BR37="",NA(),BR37)</f>
        <v>#N/A</v>
      </c>
      <c r="R116" s="539" t="e">
        <f>IF(CC38="",NA(),CC38)</f>
        <v>#N/A</v>
      </c>
      <c r="S116" s="536" t="e">
        <f>IF(BR38="",NA(),BR38)</f>
        <v>#N/A</v>
      </c>
      <c r="T116" s="539" t="e">
        <f>IF(CC39="",NA(),CC39)</f>
        <v>#N/A</v>
      </c>
      <c r="U116" s="536" t="e">
        <f>IF(BR39="",NA(),BR39)</f>
        <v>#N/A</v>
      </c>
      <c r="V116" s="539" t="e">
        <f>IF(CC40="",NA(),CC40)</f>
        <v>#N/A</v>
      </c>
      <c r="W116" s="536" t="e">
        <f>IF(BR40="",NA(),BR40)</f>
        <v>#N/A</v>
      </c>
    </row>
    <row r="117" spans="2:23" s="385" customFormat="1" x14ac:dyDescent="0.35">
      <c r="B117" s="384"/>
      <c r="C117" s="384"/>
      <c r="D117" s="384"/>
      <c r="E117" s="384"/>
      <c r="F117" s="384"/>
      <c r="G117" s="384"/>
      <c r="O117" s="533" t="s">
        <v>80</v>
      </c>
      <c r="P117" s="538" t="e">
        <f>IF(CD37="",NA(),CD37)</f>
        <v>#N/A</v>
      </c>
      <c r="Q117" s="536" t="e">
        <f>IF(BS37="",NA(),BS37)</f>
        <v>#N/A</v>
      </c>
      <c r="R117" s="539" t="e">
        <f>IF(CD38="",NA(),CD38)</f>
        <v>#N/A</v>
      </c>
      <c r="S117" s="536" t="e">
        <f>IF(BS38="",NA(),BS38)</f>
        <v>#N/A</v>
      </c>
      <c r="T117" s="539" t="e">
        <f>IF(CD39="",NA(),CD39)</f>
        <v>#N/A</v>
      </c>
      <c r="U117" s="536" t="e">
        <f>IF(BS39="",NA(),BS39)</f>
        <v>#N/A</v>
      </c>
      <c r="V117" s="539" t="e">
        <f>IF(CD40="",NA(),CD40)</f>
        <v>#N/A</v>
      </c>
      <c r="W117" s="536" t="e">
        <f>IF(BS40="",NA(),BS40)</f>
        <v>#N/A</v>
      </c>
    </row>
    <row r="118" spans="2:23" s="385" customFormat="1" x14ac:dyDescent="0.35">
      <c r="B118" s="384"/>
      <c r="C118" s="384"/>
      <c r="D118" s="384"/>
      <c r="E118" s="384"/>
      <c r="F118" s="384"/>
      <c r="G118" s="384"/>
      <c r="O118" s="533" t="s">
        <v>81</v>
      </c>
      <c r="P118" s="538" t="e">
        <f>IF(CE37="",NA(),BWK37)</f>
        <v>#N/A</v>
      </c>
      <c r="Q118" s="536" t="e">
        <f>IF(BT37="",NA(),BT37)</f>
        <v>#N/A</v>
      </c>
      <c r="R118" s="539" t="e">
        <f>IF(CE38="",NA(),CE38)</f>
        <v>#N/A</v>
      </c>
      <c r="S118" s="536" t="e">
        <f>IF(BT38="",NA(),BT38)</f>
        <v>#N/A</v>
      </c>
      <c r="T118" s="539" t="e">
        <f>IF(CE39="",NA(),CE39)</f>
        <v>#N/A</v>
      </c>
      <c r="U118" s="536" t="e">
        <f>IF(BT39="",NA(),BT39)</f>
        <v>#N/A</v>
      </c>
      <c r="V118" s="539" t="e">
        <f>IF(CE40="",NA(),CE40)</f>
        <v>#N/A</v>
      </c>
      <c r="W118" s="536" t="e">
        <f>IF(BT40="",NA(),BT40)</f>
        <v>#N/A</v>
      </c>
    </row>
    <row r="121" spans="2:23" s="385" customFormat="1" ht="15" customHeight="1" x14ac:dyDescent="0.35">
      <c r="B121" s="384"/>
      <c r="C121" s="384"/>
      <c r="D121" s="384"/>
      <c r="E121" s="384"/>
      <c r="F121" s="384"/>
      <c r="G121" s="384"/>
      <c r="Q121" s="384"/>
      <c r="R121" s="384"/>
      <c r="S121" s="384"/>
      <c r="T121" s="384"/>
      <c r="U121" s="384"/>
      <c r="V121" s="384"/>
      <c r="W121" s="384"/>
    </row>
    <row r="122" spans="2:23" s="385" customFormat="1" ht="15" customHeight="1" x14ac:dyDescent="0.35">
      <c r="B122" s="384"/>
      <c r="C122" s="384"/>
      <c r="D122" s="384"/>
      <c r="E122" s="384"/>
      <c r="F122" s="384"/>
      <c r="G122" s="384"/>
      <c r="Q122" s="384"/>
      <c r="R122" s="384"/>
      <c r="S122" s="384"/>
      <c r="T122" s="384"/>
      <c r="U122" s="384"/>
      <c r="V122" s="384"/>
      <c r="W122" s="384"/>
    </row>
    <row r="123" spans="2:23" s="385" customFormat="1" ht="15" customHeight="1" x14ac:dyDescent="0.35">
      <c r="B123" s="384"/>
      <c r="C123" s="384"/>
      <c r="D123" s="384"/>
      <c r="E123" s="384"/>
      <c r="F123" s="384"/>
      <c r="G123" s="384"/>
      <c r="Q123" s="384"/>
      <c r="R123" s="384"/>
      <c r="S123" s="384"/>
      <c r="T123" s="384"/>
      <c r="U123" s="384"/>
      <c r="V123" s="384"/>
      <c r="W123" s="384"/>
    </row>
    <row r="124" spans="2:23" s="385" customFormat="1" ht="15" customHeight="1" x14ac:dyDescent="0.35">
      <c r="B124" s="384"/>
      <c r="C124" s="384"/>
      <c r="D124" s="384"/>
      <c r="E124" s="384"/>
      <c r="F124" s="384"/>
      <c r="G124" s="384"/>
      <c r="Q124" s="384"/>
      <c r="R124" s="384"/>
      <c r="S124" s="384"/>
      <c r="T124" s="384"/>
      <c r="U124" s="384"/>
      <c r="V124" s="384"/>
      <c r="W124" s="384"/>
    </row>
    <row r="125" spans="2:23" s="385" customFormat="1" ht="15" customHeight="1" x14ac:dyDescent="0.35">
      <c r="B125" s="384"/>
      <c r="C125" s="384"/>
      <c r="D125" s="384"/>
      <c r="E125" s="384"/>
      <c r="F125" s="384"/>
      <c r="G125" s="384"/>
      <c r="Q125" s="384"/>
      <c r="R125" s="384"/>
      <c r="S125" s="384"/>
      <c r="T125" s="384"/>
      <c r="U125" s="384"/>
      <c r="V125" s="384"/>
      <c r="W125" s="384"/>
    </row>
    <row r="126" spans="2:23" s="385" customFormat="1" ht="15" customHeight="1" x14ac:dyDescent="0.35">
      <c r="B126" s="384"/>
      <c r="C126" s="384"/>
      <c r="D126" s="384"/>
      <c r="E126" s="384"/>
      <c r="F126" s="384"/>
      <c r="G126" s="384"/>
      <c r="Q126" s="384"/>
      <c r="R126" s="384"/>
      <c r="S126" s="384"/>
      <c r="T126" s="384"/>
      <c r="U126" s="384"/>
      <c r="V126" s="384"/>
      <c r="W126" s="384"/>
    </row>
    <row r="127" spans="2:23" s="385" customFormat="1" ht="15.65" customHeight="1" x14ac:dyDescent="0.35">
      <c r="B127" s="384"/>
      <c r="C127" s="384"/>
      <c r="D127" s="384"/>
      <c r="E127" s="384"/>
      <c r="F127" s="384"/>
      <c r="G127" s="384"/>
      <c r="Q127" s="384"/>
      <c r="R127" s="384"/>
      <c r="S127" s="384"/>
      <c r="T127" s="384"/>
      <c r="U127" s="384"/>
      <c r="V127" s="384"/>
      <c r="W127" s="384"/>
    </row>
    <row r="128" spans="2:23" s="385" customFormat="1" ht="15.65" customHeight="1" x14ac:dyDescent="0.35">
      <c r="B128" s="384"/>
      <c r="C128" s="384"/>
      <c r="D128" s="384"/>
      <c r="E128" s="384"/>
      <c r="F128" s="384"/>
      <c r="G128" s="384"/>
      <c r="Q128" s="384"/>
      <c r="R128" s="384"/>
      <c r="S128" s="384"/>
      <c r="T128" s="384"/>
      <c r="U128" s="384"/>
      <c r="V128" s="384"/>
      <c r="W128" s="384"/>
    </row>
    <row r="130" spans="2:23" s="385" customFormat="1" x14ac:dyDescent="0.35">
      <c r="B130" s="384"/>
      <c r="C130" s="384"/>
      <c r="D130" s="384"/>
      <c r="E130" s="384"/>
      <c r="F130" s="384"/>
      <c r="G130" s="384"/>
      <c r="Q130" s="384"/>
      <c r="R130" s="384"/>
      <c r="S130" s="384"/>
      <c r="T130" s="384"/>
      <c r="U130" s="384"/>
      <c r="V130" s="384"/>
      <c r="W130" s="384"/>
    </row>
    <row r="131" spans="2:23" s="385" customFormat="1" ht="19" thickBot="1" x14ac:dyDescent="0.5">
      <c r="B131" s="540" t="s">
        <v>209</v>
      </c>
      <c r="C131" s="540"/>
      <c r="D131" s="384"/>
      <c r="E131" s="384"/>
      <c r="Q131" s="384"/>
      <c r="R131" s="384"/>
      <c r="S131" s="384"/>
      <c r="T131" s="384"/>
      <c r="U131" s="384"/>
      <c r="V131" s="384"/>
      <c r="W131" s="384"/>
    </row>
    <row r="132" spans="2:23" s="385" customFormat="1" ht="62.75" customHeight="1" thickBot="1" x14ac:dyDescent="0.4">
      <c r="B132" s="541" t="s">
        <v>28</v>
      </c>
      <c r="C132" s="542" t="s">
        <v>29</v>
      </c>
      <c r="D132" s="543"/>
      <c r="E132" s="544" t="s">
        <v>30</v>
      </c>
      <c r="F132" s="545"/>
      <c r="G132" s="546"/>
      <c r="H132" s="541" t="s">
        <v>210</v>
      </c>
      <c r="I132" s="541" t="s">
        <v>211</v>
      </c>
      <c r="J132" s="541" t="s">
        <v>67</v>
      </c>
      <c r="K132" s="541" t="s">
        <v>212</v>
      </c>
    </row>
    <row r="133" spans="2:23" s="385" customFormat="1" ht="16.5" thickBot="1" x14ac:dyDescent="0.4">
      <c r="B133" s="547">
        <v>1</v>
      </c>
      <c r="C133" s="548" t="s">
        <v>92</v>
      </c>
      <c r="D133" s="549"/>
      <c r="E133" s="550" t="s">
        <v>93</v>
      </c>
      <c r="F133" s="551"/>
      <c r="G133" s="552"/>
      <c r="H133" s="553" t="str">
        <f>AZ3</f>
        <v>---</v>
      </c>
      <c r="I133" s="553" t="str">
        <f>AX3</f>
        <v>---</v>
      </c>
      <c r="J133" s="553" t="str">
        <f>BB3</f>
        <v>---</v>
      </c>
      <c r="K133" s="553" t="str">
        <f>RIGHT(BC3,6)</f>
        <v>---</v>
      </c>
    </row>
    <row r="134" spans="2:23" s="385" customFormat="1" ht="15.65" customHeight="1" thickBot="1" x14ac:dyDescent="0.4">
      <c r="B134" s="554"/>
      <c r="C134" s="555"/>
      <c r="D134" s="556"/>
      <c r="E134" s="550" t="s">
        <v>213</v>
      </c>
      <c r="F134" s="551"/>
      <c r="G134" s="557"/>
      <c r="H134" s="553" t="str">
        <f>AZ4</f>
        <v>---</v>
      </c>
      <c r="I134" s="553" t="str">
        <f>AX4</f>
        <v>---</v>
      </c>
      <c r="J134" s="553" t="str">
        <f>BB4</f>
        <v>---</v>
      </c>
      <c r="K134" s="553" t="str">
        <f>RIGHT(BC4,6)</f>
        <v>---</v>
      </c>
    </row>
    <row r="135" spans="2:23" s="385" customFormat="1" ht="15.65" customHeight="1" thickBot="1" x14ac:dyDescent="0.4">
      <c r="B135" s="554"/>
      <c r="C135" s="548" t="s">
        <v>99</v>
      </c>
      <c r="D135" s="549"/>
      <c r="E135" s="550" t="s">
        <v>100</v>
      </c>
      <c r="F135" s="551"/>
      <c r="G135" s="557"/>
      <c r="H135" s="553" t="str">
        <f>AZ5</f>
        <v>---</v>
      </c>
      <c r="I135" s="553" t="str">
        <f>AX5</f>
        <v>---</v>
      </c>
      <c r="J135" s="553" t="str">
        <f>BB5</f>
        <v>---</v>
      </c>
      <c r="K135" s="553" t="str">
        <f>RIGHT(BC5,6)</f>
        <v>---</v>
      </c>
    </row>
    <row r="136" spans="2:23" s="385" customFormat="1" ht="15.65" customHeight="1" thickBot="1" x14ac:dyDescent="0.4">
      <c r="B136" s="554"/>
      <c r="C136" s="558"/>
      <c r="D136" s="559"/>
      <c r="E136" s="550" t="s">
        <v>103</v>
      </c>
      <c r="F136" s="551"/>
      <c r="G136" s="557"/>
      <c r="H136" s="553" t="str">
        <f>AZ6</f>
        <v>---</v>
      </c>
      <c r="I136" s="553" t="str">
        <f>AX6</f>
        <v>---</v>
      </c>
      <c r="J136" s="553" t="str">
        <f>BB6</f>
        <v>---</v>
      </c>
      <c r="K136" s="553" t="str">
        <f>RIGHT(BC6,6)</f>
        <v>---</v>
      </c>
    </row>
    <row r="137" spans="2:23" s="385" customFormat="1" ht="15.65" customHeight="1" thickBot="1" x14ac:dyDescent="0.4">
      <c r="B137" s="554"/>
      <c r="C137" s="558"/>
      <c r="D137" s="559"/>
      <c r="E137" s="550" t="s">
        <v>106</v>
      </c>
      <c r="F137" s="551"/>
      <c r="G137" s="557"/>
      <c r="H137" s="553" t="str">
        <f>AZ7</f>
        <v>---</v>
      </c>
      <c r="I137" s="553" t="str">
        <f>AX7</f>
        <v>---</v>
      </c>
      <c r="J137" s="553" t="str">
        <f>BB7</f>
        <v>---</v>
      </c>
      <c r="K137" s="553" t="str">
        <f>RIGHT(BC7,6)</f>
        <v>---</v>
      </c>
    </row>
    <row r="138" spans="2:23" s="385" customFormat="1" ht="15.65" customHeight="1" thickBot="1" x14ac:dyDescent="0.4">
      <c r="B138" s="560"/>
      <c r="C138" s="555"/>
      <c r="D138" s="556"/>
      <c r="E138" s="550" t="s">
        <v>108</v>
      </c>
      <c r="F138" s="551"/>
      <c r="G138" s="557"/>
      <c r="H138" s="553" t="str">
        <f>AZ8</f>
        <v>---</v>
      </c>
      <c r="I138" s="553" t="str">
        <f>AX8</f>
        <v>---</v>
      </c>
      <c r="J138" s="553" t="str">
        <f>BB8</f>
        <v>---</v>
      </c>
      <c r="K138" s="553" t="str">
        <f>RIGHT(BC8,6)</f>
        <v>---</v>
      </c>
    </row>
    <row r="139" spans="2:23" s="385" customFormat="1" ht="15.65" customHeight="1" thickBot="1" x14ac:dyDescent="0.4">
      <c r="B139" s="547">
        <v>2</v>
      </c>
      <c r="C139" s="548" t="s">
        <v>110</v>
      </c>
      <c r="D139" s="549"/>
      <c r="E139" s="550" t="s">
        <v>111</v>
      </c>
      <c r="F139" s="551"/>
      <c r="G139" s="557"/>
      <c r="H139" s="553" t="str">
        <f>AZ12</f>
        <v>---</v>
      </c>
      <c r="I139" s="553" t="str">
        <f>AX12</f>
        <v>---</v>
      </c>
      <c r="J139" s="553" t="str">
        <f>BB12</f>
        <v>---</v>
      </c>
      <c r="K139" s="553" t="str">
        <f>RIGHT(BC12,6)</f>
        <v>---</v>
      </c>
    </row>
    <row r="140" spans="2:23" s="385" customFormat="1" ht="15.65" customHeight="1" thickBot="1" x14ac:dyDescent="0.4">
      <c r="B140" s="554"/>
      <c r="C140" s="558"/>
      <c r="D140" s="559"/>
      <c r="E140" s="550" t="s">
        <v>113</v>
      </c>
      <c r="F140" s="551"/>
      <c r="G140" s="557"/>
      <c r="H140" s="553" t="str">
        <f>AZ13</f>
        <v>---</v>
      </c>
      <c r="I140" s="553" t="str">
        <f>AX13</f>
        <v>---</v>
      </c>
      <c r="J140" s="553" t="str">
        <f>BB13</f>
        <v>---</v>
      </c>
      <c r="K140" s="553" t="str">
        <f>RIGHT(BC13,6)</f>
        <v>---</v>
      </c>
    </row>
    <row r="141" spans="2:23" s="385" customFormat="1" ht="15.65" customHeight="1" thickBot="1" x14ac:dyDescent="0.4">
      <c r="B141" s="554"/>
      <c r="C141" s="555"/>
      <c r="D141" s="556"/>
      <c r="E141" s="550" t="s">
        <v>115</v>
      </c>
      <c r="F141" s="551"/>
      <c r="G141" s="557"/>
      <c r="H141" s="553" t="str">
        <f>AZ14</f>
        <v>---</v>
      </c>
      <c r="I141" s="553" t="str">
        <f>AX14</f>
        <v>---</v>
      </c>
      <c r="J141" s="553" t="str">
        <f>BB14</f>
        <v>---</v>
      </c>
      <c r="K141" s="553" t="str">
        <f>RIGHT(BC14,6)</f>
        <v>---</v>
      </c>
    </row>
    <row r="142" spans="2:23" s="385" customFormat="1" ht="15.65" customHeight="1" thickBot="1" x14ac:dyDescent="0.4">
      <c r="B142" s="554"/>
      <c r="C142" s="548" t="s">
        <v>117</v>
      </c>
      <c r="D142" s="549"/>
      <c r="E142" s="550" t="s">
        <v>118</v>
      </c>
      <c r="F142" s="551"/>
      <c r="G142" s="557"/>
      <c r="H142" s="553" t="str">
        <f>AZ15</f>
        <v>---</v>
      </c>
      <c r="I142" s="553" t="str">
        <f>AX15</f>
        <v>---</v>
      </c>
      <c r="J142" s="553" t="str">
        <f>BB15</f>
        <v>---</v>
      </c>
      <c r="K142" s="553" t="str">
        <f>RIGHT(BC15,6)</f>
        <v>---</v>
      </c>
    </row>
    <row r="143" spans="2:23" s="385" customFormat="1" ht="15.65" customHeight="1" thickBot="1" x14ac:dyDescent="0.4">
      <c r="B143" s="554"/>
      <c r="C143" s="558"/>
      <c r="D143" s="559"/>
      <c r="E143" s="550" t="s">
        <v>120</v>
      </c>
      <c r="F143" s="551"/>
      <c r="G143" s="557"/>
      <c r="H143" s="553" t="str">
        <f>AZ16</f>
        <v>---</v>
      </c>
      <c r="I143" s="553" t="str">
        <f>AX16</f>
        <v>---</v>
      </c>
      <c r="J143" s="553" t="str">
        <f>BB16</f>
        <v>---</v>
      </c>
      <c r="K143" s="553" t="str">
        <f>RIGHT(BC16,6)</f>
        <v>---</v>
      </c>
    </row>
    <row r="144" spans="2:23" s="385" customFormat="1" ht="15.65" customHeight="1" thickBot="1" x14ac:dyDescent="0.4">
      <c r="B144" s="554"/>
      <c r="C144" s="555"/>
      <c r="D144" s="556"/>
      <c r="E144" s="550" t="s">
        <v>122</v>
      </c>
      <c r="F144" s="551"/>
      <c r="G144" s="557"/>
      <c r="H144" s="553" t="str">
        <f>AZ17</f>
        <v>---</v>
      </c>
      <c r="I144" s="553" t="str">
        <f>AX17</f>
        <v>---</v>
      </c>
      <c r="J144" s="553" t="str">
        <f>BB17</f>
        <v>---</v>
      </c>
      <c r="K144" s="553" t="str">
        <f>RIGHT(BC17,6)</f>
        <v>---</v>
      </c>
    </row>
    <row r="145" spans="2:11" s="385" customFormat="1" ht="15.65" customHeight="1" thickBot="1" x14ac:dyDescent="0.4">
      <c r="B145" s="554"/>
      <c r="C145" s="548" t="s">
        <v>124</v>
      </c>
      <c r="D145" s="549"/>
      <c r="E145" s="550" t="s">
        <v>125</v>
      </c>
      <c r="F145" s="551"/>
      <c r="G145" s="557"/>
      <c r="H145" s="553" t="str">
        <f>AZ18</f>
        <v>---</v>
      </c>
      <c r="I145" s="553" t="str">
        <f>AX18</f>
        <v>---</v>
      </c>
      <c r="J145" s="553" t="str">
        <f>BB18</f>
        <v>---</v>
      </c>
      <c r="K145" s="553" t="str">
        <f>RIGHT(BC18,6)</f>
        <v>---</v>
      </c>
    </row>
    <row r="146" spans="2:11" s="385" customFormat="1" ht="16.5" thickBot="1" x14ac:dyDescent="0.4">
      <c r="B146" s="554"/>
      <c r="C146" s="558"/>
      <c r="D146" s="559"/>
      <c r="E146" s="550" t="s">
        <v>127</v>
      </c>
      <c r="F146" s="551"/>
      <c r="G146" s="557"/>
      <c r="H146" s="553" t="str">
        <f>AZ19</f>
        <v>---</v>
      </c>
      <c r="I146" s="553" t="str">
        <f>AX19</f>
        <v>---</v>
      </c>
      <c r="J146" s="553" t="str">
        <f>BB19</f>
        <v>---</v>
      </c>
      <c r="K146" s="553" t="str">
        <f>RIGHT(BC19,6)</f>
        <v>---</v>
      </c>
    </row>
    <row r="147" spans="2:11" s="385" customFormat="1" ht="15.65" customHeight="1" thickBot="1" x14ac:dyDescent="0.4">
      <c r="B147" s="554"/>
      <c r="C147" s="555"/>
      <c r="D147" s="556"/>
      <c r="E147" s="550" t="s">
        <v>129</v>
      </c>
      <c r="F147" s="551"/>
      <c r="G147" s="557"/>
      <c r="H147" s="553" t="str">
        <f>AZ20</f>
        <v>---</v>
      </c>
      <c r="I147" s="553" t="str">
        <f>AX20</f>
        <v>---</v>
      </c>
      <c r="J147" s="553" t="str">
        <f>BB20</f>
        <v>---</v>
      </c>
      <c r="K147" s="553" t="str">
        <f>RIGHT(BC20,6)</f>
        <v>---</v>
      </c>
    </row>
    <row r="148" spans="2:11" s="385" customFormat="1" ht="15.65" customHeight="1" thickBot="1" x14ac:dyDescent="0.4">
      <c r="B148" s="554"/>
      <c r="C148" s="548" t="s">
        <v>131</v>
      </c>
      <c r="D148" s="549"/>
      <c r="E148" s="550" t="s">
        <v>132</v>
      </c>
      <c r="F148" s="551"/>
      <c r="G148" s="557"/>
      <c r="H148" s="553" t="str">
        <f>AZ21</f>
        <v>---</v>
      </c>
      <c r="I148" s="553" t="str">
        <f>AX21</f>
        <v>---</v>
      </c>
      <c r="J148" s="553" t="str">
        <f>BB21</f>
        <v>---</v>
      </c>
      <c r="K148" s="553" t="str">
        <f>RIGHT(BC21,6)</f>
        <v>---</v>
      </c>
    </row>
    <row r="149" spans="2:11" s="385" customFormat="1" ht="15.65" customHeight="1" thickBot="1" x14ac:dyDescent="0.4">
      <c r="B149" s="554"/>
      <c r="C149" s="558"/>
      <c r="D149" s="559"/>
      <c r="E149" s="550" t="s">
        <v>134</v>
      </c>
      <c r="F149" s="551"/>
      <c r="G149" s="557"/>
      <c r="H149" s="553" t="str">
        <f>AZ22</f>
        <v>---</v>
      </c>
      <c r="I149" s="553" t="str">
        <f>AX22</f>
        <v>---</v>
      </c>
      <c r="J149" s="553" t="str">
        <f>BB22</f>
        <v>---</v>
      </c>
      <c r="K149" s="553" t="str">
        <f>RIGHT(BC22,6)</f>
        <v>---</v>
      </c>
    </row>
    <row r="150" spans="2:11" s="385" customFormat="1" ht="15.65" customHeight="1" thickBot="1" x14ac:dyDescent="0.4">
      <c r="B150" s="554"/>
      <c r="C150" s="555"/>
      <c r="D150" s="556"/>
      <c r="E150" s="550" t="s">
        <v>136</v>
      </c>
      <c r="F150" s="551"/>
      <c r="G150" s="557"/>
      <c r="H150" s="553" t="str">
        <f>AZ23</f>
        <v>---</v>
      </c>
      <c r="I150" s="553" t="str">
        <f>AX23</f>
        <v>---</v>
      </c>
      <c r="J150" s="553" t="str">
        <f>BB23</f>
        <v>---</v>
      </c>
      <c r="K150" s="553" t="str">
        <f>RIGHT(BC23,6)</f>
        <v>---</v>
      </c>
    </row>
    <row r="151" spans="2:11" s="385" customFormat="1" ht="15.65" customHeight="1" thickBot="1" x14ac:dyDescent="0.4">
      <c r="B151" s="554"/>
      <c r="C151" s="548" t="s">
        <v>138</v>
      </c>
      <c r="D151" s="549"/>
      <c r="E151" s="550" t="s">
        <v>139</v>
      </c>
      <c r="F151" s="551"/>
      <c r="G151" s="557"/>
      <c r="H151" s="553" t="str">
        <f>AZ24</f>
        <v>---</v>
      </c>
      <c r="I151" s="553" t="str">
        <f>AX24</f>
        <v>---</v>
      </c>
      <c r="J151" s="553" t="str">
        <f>BB24</f>
        <v>---</v>
      </c>
      <c r="K151" s="553" t="str">
        <f>RIGHT(BC24,6)</f>
        <v>---</v>
      </c>
    </row>
    <row r="152" spans="2:11" s="385" customFormat="1" ht="15.65" customHeight="1" thickBot="1" x14ac:dyDescent="0.4">
      <c r="B152" s="554"/>
      <c r="C152" s="558"/>
      <c r="D152" s="559"/>
      <c r="E152" s="550" t="s">
        <v>141</v>
      </c>
      <c r="F152" s="551"/>
      <c r="G152" s="557"/>
      <c r="H152" s="553" t="str">
        <f>AZ25</f>
        <v>---</v>
      </c>
      <c r="I152" s="553" t="str">
        <f>AX25</f>
        <v>---</v>
      </c>
      <c r="J152" s="553" t="str">
        <f>BB25</f>
        <v>---</v>
      </c>
      <c r="K152" s="553" t="str">
        <f>RIGHT(BC25,6)</f>
        <v>---</v>
      </c>
    </row>
    <row r="153" spans="2:11" s="385" customFormat="1" ht="15.65" customHeight="1" thickBot="1" x14ac:dyDescent="0.4">
      <c r="B153" s="560"/>
      <c r="C153" s="555"/>
      <c r="D153" s="556"/>
      <c r="E153" s="550" t="s">
        <v>143</v>
      </c>
      <c r="F153" s="551"/>
      <c r="G153" s="557"/>
      <c r="H153" s="553" t="str">
        <f>AZ26</f>
        <v>---</v>
      </c>
      <c r="I153" s="553" t="str">
        <f>AX26</f>
        <v>---</v>
      </c>
      <c r="J153" s="553" t="str">
        <f>BB26</f>
        <v>---</v>
      </c>
      <c r="K153" s="553" t="str">
        <f>RIGHT(BC26,6)</f>
        <v>---</v>
      </c>
    </row>
    <row r="154" spans="2:11" s="385" customFormat="1" ht="15.65" customHeight="1" thickBot="1" x14ac:dyDescent="0.4">
      <c r="B154" s="547">
        <v>3</v>
      </c>
      <c r="C154" s="548" t="s">
        <v>145</v>
      </c>
      <c r="D154" s="549"/>
      <c r="E154" s="550" t="s">
        <v>146</v>
      </c>
      <c r="F154" s="551"/>
      <c r="G154" s="557"/>
      <c r="H154" s="553" t="str">
        <f>AZ27</f>
        <v>---</v>
      </c>
      <c r="I154" s="553" t="str">
        <f>AX27</f>
        <v>---</v>
      </c>
      <c r="J154" s="553" t="str">
        <f>BB27</f>
        <v>---</v>
      </c>
      <c r="K154" s="553" t="str">
        <f>RIGHT(BC27,6)</f>
        <v>---</v>
      </c>
    </row>
    <row r="155" spans="2:11" s="385" customFormat="1" ht="15.65" customHeight="1" thickBot="1" x14ac:dyDescent="0.4">
      <c r="B155" s="554"/>
      <c r="C155" s="558"/>
      <c r="D155" s="559"/>
      <c r="E155" s="550" t="s">
        <v>148</v>
      </c>
      <c r="F155" s="551"/>
      <c r="G155" s="557"/>
      <c r="H155" s="553" t="str">
        <f>AZ28</f>
        <v>---</v>
      </c>
      <c r="I155" s="553" t="str">
        <f>AX28</f>
        <v>---</v>
      </c>
      <c r="J155" s="553" t="str">
        <f>BB28</f>
        <v>---</v>
      </c>
      <c r="K155" s="553" t="str">
        <f>RIGHT(BC28,6)</f>
        <v>---</v>
      </c>
    </row>
    <row r="156" spans="2:11" s="385" customFormat="1" ht="15.65" customHeight="1" thickBot="1" x14ac:dyDescent="0.4">
      <c r="B156" s="554"/>
      <c r="C156" s="555"/>
      <c r="D156" s="556"/>
      <c r="E156" s="550" t="s">
        <v>150</v>
      </c>
      <c r="F156" s="551"/>
      <c r="G156" s="557"/>
      <c r="H156" s="553" t="str">
        <f>AZ29</f>
        <v>---</v>
      </c>
      <c r="I156" s="553" t="str">
        <f>AX29</f>
        <v>---</v>
      </c>
      <c r="J156" s="553" t="str">
        <f>BB29</f>
        <v>---</v>
      </c>
      <c r="K156" s="553" t="str">
        <f>RIGHT(BC29,6)</f>
        <v>---</v>
      </c>
    </row>
    <row r="157" spans="2:11" s="385" customFormat="1" ht="15.65" customHeight="1" thickBot="1" x14ac:dyDescent="0.4">
      <c r="B157" s="554"/>
      <c r="C157" s="561" t="s">
        <v>152</v>
      </c>
      <c r="D157" s="562"/>
      <c r="E157" s="550" t="s">
        <v>153</v>
      </c>
      <c r="F157" s="551"/>
      <c r="G157" s="557"/>
      <c r="H157" s="553" t="str">
        <f>AZ30</f>
        <v>---</v>
      </c>
      <c r="I157" s="553" t="str">
        <f>AX30</f>
        <v>---</v>
      </c>
      <c r="J157" s="553" t="str">
        <f>BB30</f>
        <v>---</v>
      </c>
      <c r="K157" s="553" t="str">
        <f>RIGHT(BC30,6)</f>
        <v>---</v>
      </c>
    </row>
    <row r="158" spans="2:11" s="385" customFormat="1" ht="15.65" customHeight="1" thickBot="1" x14ac:dyDescent="0.4">
      <c r="B158" s="554"/>
      <c r="C158" s="563"/>
      <c r="D158" s="564"/>
      <c r="E158" s="550" t="s">
        <v>155</v>
      </c>
      <c r="F158" s="551"/>
      <c r="G158" s="557"/>
      <c r="H158" s="553" t="str">
        <f>AZ31</f>
        <v>---</v>
      </c>
      <c r="I158" s="553" t="str">
        <f>AX31</f>
        <v>---</v>
      </c>
      <c r="J158" s="553" t="str">
        <f>BB31</f>
        <v>---</v>
      </c>
      <c r="K158" s="553" t="str">
        <f>RIGHT(BC31,6)</f>
        <v>---</v>
      </c>
    </row>
    <row r="159" spans="2:11" s="385" customFormat="1" ht="15.65" customHeight="1" thickBot="1" x14ac:dyDescent="0.4">
      <c r="B159" s="554"/>
      <c r="C159" s="563"/>
      <c r="D159" s="564"/>
      <c r="E159" s="550" t="s">
        <v>157</v>
      </c>
      <c r="F159" s="551"/>
      <c r="G159" s="557"/>
      <c r="H159" s="553" t="str">
        <f>AZ32</f>
        <v>---</v>
      </c>
      <c r="I159" s="553" t="str">
        <f>AX32</f>
        <v>---</v>
      </c>
      <c r="J159" s="553" t="str">
        <f>BB32</f>
        <v>---</v>
      </c>
      <c r="K159" s="553" t="str">
        <f>RIGHT(BC32,6)</f>
        <v>---</v>
      </c>
    </row>
    <row r="160" spans="2:11" s="385" customFormat="1" ht="15.65" customHeight="1" thickBot="1" x14ac:dyDescent="0.4">
      <c r="B160" s="560"/>
      <c r="C160" s="565"/>
      <c r="D160" s="566"/>
      <c r="E160" s="550" t="s">
        <v>159</v>
      </c>
      <c r="F160" s="551"/>
      <c r="G160" s="567"/>
      <c r="H160" s="553" t="str">
        <f>AZ33</f>
        <v>---</v>
      </c>
      <c r="I160" s="553" t="str">
        <f>AX33</f>
        <v>---</v>
      </c>
      <c r="J160" s="553" t="str">
        <f>BB33</f>
        <v>---</v>
      </c>
      <c r="K160" s="553" t="str">
        <f>RIGHT(BC33,6)</f>
        <v>---</v>
      </c>
    </row>
    <row r="161" spans="2:11" s="385" customFormat="1" ht="16.5" thickBot="1" x14ac:dyDescent="0.4">
      <c r="B161" s="550" t="s">
        <v>161</v>
      </c>
      <c r="C161" s="568"/>
      <c r="D161" s="568"/>
      <c r="E161" s="568"/>
      <c r="F161" s="569"/>
      <c r="G161" s="557"/>
      <c r="H161" s="570">
        <f>AX47</f>
        <v>0</v>
      </c>
      <c r="I161" s="570">
        <f>AX41</f>
        <v>0</v>
      </c>
    </row>
    <row r="162" spans="2:11" s="385" customFormat="1" ht="16.5" thickBot="1" x14ac:dyDescent="0.4">
      <c r="B162" s="550" t="s">
        <v>163</v>
      </c>
      <c r="C162" s="568"/>
      <c r="D162" s="568"/>
      <c r="E162" s="568"/>
      <c r="F162" s="569"/>
      <c r="G162" s="557"/>
      <c r="H162" s="570">
        <f>AY47</f>
        <v>0</v>
      </c>
      <c r="I162" s="570">
        <f>AY41</f>
        <v>0</v>
      </c>
    </row>
    <row r="163" spans="2:11" s="385" customFormat="1" ht="16.5" thickBot="1" x14ac:dyDescent="0.4">
      <c r="B163" s="550" t="s">
        <v>165</v>
      </c>
      <c r="C163" s="568"/>
      <c r="D163" s="568"/>
      <c r="E163" s="568"/>
      <c r="F163" s="569"/>
      <c r="G163" s="557"/>
      <c r="H163" s="570">
        <f>AZ47</f>
        <v>0</v>
      </c>
      <c r="I163" s="570">
        <f>AZ41</f>
        <v>0</v>
      </c>
    </row>
    <row r="164" spans="2:11" s="385" customFormat="1" ht="16.5" thickBot="1" x14ac:dyDescent="0.45">
      <c r="B164" s="571"/>
      <c r="C164" s="572"/>
      <c r="D164" s="573" t="s">
        <v>167</v>
      </c>
      <c r="E164" s="574"/>
      <c r="F164" s="575"/>
      <c r="G164" s="576"/>
      <c r="H164" s="577" t="str">
        <f>BA48</f>
        <v/>
      </c>
      <c r="I164" s="577" t="str">
        <f>BA42</f>
        <v/>
      </c>
    </row>
    <row r="165" spans="2:11" s="385" customFormat="1" x14ac:dyDescent="0.35">
      <c r="B165" s="384"/>
      <c r="C165" s="384"/>
      <c r="D165" s="384"/>
      <c r="E165" s="384"/>
      <c r="F165" s="384"/>
      <c r="G165" s="384"/>
    </row>
    <row r="166" spans="2:11" s="385" customFormat="1" ht="13.25" customHeight="1" x14ac:dyDescent="0.35">
      <c r="B166" s="578" t="s">
        <v>214</v>
      </c>
      <c r="C166" s="579"/>
      <c r="D166" s="579"/>
      <c r="E166" s="579"/>
      <c r="F166" s="579"/>
      <c r="G166" s="579"/>
      <c r="H166" s="579"/>
      <c r="I166" s="579"/>
      <c r="J166" s="579"/>
      <c r="K166" s="580"/>
    </row>
    <row r="167" spans="2:11" s="385" customFormat="1" x14ac:dyDescent="0.35">
      <c r="B167" s="581"/>
      <c r="C167" s="582"/>
      <c r="D167" s="582"/>
      <c r="E167" s="582"/>
      <c r="F167" s="582"/>
      <c r="G167" s="582"/>
      <c r="H167" s="582"/>
      <c r="I167" s="582"/>
      <c r="J167" s="582"/>
      <c r="K167" s="583"/>
    </row>
    <row r="168" spans="2:11" s="385" customFormat="1" x14ac:dyDescent="0.35">
      <c r="B168" s="581"/>
      <c r="C168" s="582"/>
      <c r="D168" s="582"/>
      <c r="E168" s="582"/>
      <c r="F168" s="582"/>
      <c r="G168" s="582"/>
      <c r="H168" s="582"/>
      <c r="I168" s="582"/>
      <c r="J168" s="582"/>
      <c r="K168" s="583"/>
    </row>
    <row r="169" spans="2:11" s="385" customFormat="1" x14ac:dyDescent="0.35">
      <c r="B169" s="581"/>
      <c r="C169" s="582"/>
      <c r="D169" s="582"/>
      <c r="E169" s="582"/>
      <c r="F169" s="582"/>
      <c r="G169" s="582"/>
      <c r="H169" s="582"/>
      <c r="I169" s="582"/>
      <c r="J169" s="582"/>
      <c r="K169" s="583"/>
    </row>
    <row r="170" spans="2:11" s="385" customFormat="1" x14ac:dyDescent="0.35">
      <c r="B170" s="581"/>
      <c r="C170" s="582"/>
      <c r="D170" s="582"/>
      <c r="E170" s="582"/>
      <c r="F170" s="582"/>
      <c r="G170" s="582"/>
      <c r="H170" s="582"/>
      <c r="I170" s="582"/>
      <c r="J170" s="582"/>
      <c r="K170" s="583"/>
    </row>
    <row r="171" spans="2:11" s="385" customFormat="1" x14ac:dyDescent="0.35">
      <c r="B171" s="581"/>
      <c r="C171" s="582"/>
      <c r="D171" s="582"/>
      <c r="E171" s="582"/>
      <c r="F171" s="582"/>
      <c r="G171" s="582"/>
      <c r="H171" s="582"/>
      <c r="I171" s="582"/>
      <c r="J171" s="582"/>
      <c r="K171" s="583"/>
    </row>
    <row r="172" spans="2:11" s="385" customFormat="1" x14ac:dyDescent="0.35">
      <c r="B172" s="581"/>
      <c r="C172" s="582"/>
      <c r="D172" s="582"/>
      <c r="E172" s="582"/>
      <c r="F172" s="582"/>
      <c r="G172" s="582"/>
      <c r="H172" s="582"/>
      <c r="I172" s="582"/>
      <c r="J172" s="582"/>
      <c r="K172" s="583"/>
    </row>
    <row r="173" spans="2:11" s="385" customFormat="1" x14ac:dyDescent="0.35">
      <c r="B173" s="581"/>
      <c r="C173" s="582"/>
      <c r="D173" s="582"/>
      <c r="E173" s="582"/>
      <c r="F173" s="582"/>
      <c r="G173" s="582"/>
      <c r="H173" s="582"/>
      <c r="I173" s="582"/>
      <c r="J173" s="582"/>
      <c r="K173" s="583"/>
    </row>
    <row r="174" spans="2:11" s="385" customFormat="1" x14ac:dyDescent="0.35">
      <c r="B174" s="581"/>
      <c r="C174" s="582"/>
      <c r="D174" s="582"/>
      <c r="E174" s="582"/>
      <c r="F174" s="582"/>
      <c r="G174" s="582"/>
      <c r="H174" s="582"/>
      <c r="I174" s="582"/>
      <c r="J174" s="582"/>
      <c r="K174" s="583"/>
    </row>
    <row r="175" spans="2:11" s="385" customFormat="1" x14ac:dyDescent="0.35">
      <c r="B175" s="581"/>
      <c r="C175" s="582"/>
      <c r="D175" s="582"/>
      <c r="E175" s="582"/>
      <c r="F175" s="582"/>
      <c r="G175" s="582"/>
      <c r="H175" s="582"/>
      <c r="I175" s="582"/>
      <c r="J175" s="582"/>
      <c r="K175" s="583"/>
    </row>
    <row r="176" spans="2:11" s="385" customFormat="1" x14ac:dyDescent="0.35">
      <c r="B176" s="581"/>
      <c r="C176" s="582"/>
      <c r="D176" s="582"/>
      <c r="E176" s="582"/>
      <c r="F176" s="582"/>
      <c r="G176" s="582"/>
      <c r="H176" s="582"/>
      <c r="I176" s="582"/>
      <c r="J176" s="582"/>
      <c r="K176" s="583"/>
    </row>
    <row r="177" spans="2:11" s="385" customFormat="1" x14ac:dyDescent="0.35">
      <c r="B177" s="581"/>
      <c r="C177" s="582"/>
      <c r="D177" s="582"/>
      <c r="E177" s="582"/>
      <c r="F177" s="582"/>
      <c r="G177" s="582"/>
      <c r="H177" s="582"/>
      <c r="I177" s="582"/>
      <c r="J177" s="582"/>
      <c r="K177" s="583"/>
    </row>
    <row r="178" spans="2:11" s="385" customFormat="1" x14ac:dyDescent="0.35">
      <c r="B178" s="581"/>
      <c r="C178" s="582"/>
      <c r="D178" s="582"/>
      <c r="E178" s="582"/>
      <c r="F178" s="582"/>
      <c r="G178" s="582"/>
      <c r="H178" s="582"/>
      <c r="I178" s="582"/>
      <c r="J178" s="582"/>
      <c r="K178" s="583"/>
    </row>
    <row r="179" spans="2:11" s="385" customFormat="1" x14ac:dyDescent="0.35">
      <c r="B179" s="581"/>
      <c r="C179" s="582"/>
      <c r="D179" s="582"/>
      <c r="E179" s="582"/>
      <c r="F179" s="582"/>
      <c r="G179" s="582"/>
      <c r="H179" s="582"/>
      <c r="I179" s="582"/>
      <c r="J179" s="582"/>
      <c r="K179" s="583"/>
    </row>
    <row r="180" spans="2:11" s="385" customFormat="1" x14ac:dyDescent="0.35">
      <c r="B180" s="584"/>
      <c r="C180" s="585"/>
      <c r="D180" s="585"/>
      <c r="E180" s="585"/>
      <c r="F180" s="585"/>
      <c r="G180" s="585"/>
      <c r="H180" s="585"/>
      <c r="I180" s="585"/>
      <c r="J180" s="585"/>
      <c r="K180" s="586"/>
    </row>
  </sheetData>
  <protectedRanges>
    <protectedRange sqref="AR135:AT162 BL59:BV80 BR100:BR129 AD3:AH33 BV3:CE33" name="Expected"/>
    <protectedRange sqref="X3:AC33 H3:R33" name="Year5Range"/>
  </protectedRanges>
  <mergeCells count="79">
    <mergeCell ref="C151:D153"/>
    <mergeCell ref="B154:B160"/>
    <mergeCell ref="C154:D156"/>
    <mergeCell ref="C157:D160"/>
    <mergeCell ref="B166:K180"/>
    <mergeCell ref="C132:D132"/>
    <mergeCell ref="E132:G132"/>
    <mergeCell ref="B133:B138"/>
    <mergeCell ref="C133:D134"/>
    <mergeCell ref="C135:D138"/>
    <mergeCell ref="B139:B153"/>
    <mergeCell ref="C139:D141"/>
    <mergeCell ref="C142:D144"/>
    <mergeCell ref="C145:D147"/>
    <mergeCell ref="C148:D150"/>
    <mergeCell ref="B55:C56"/>
    <mergeCell ref="B57:K57"/>
    <mergeCell ref="B58:D58"/>
    <mergeCell ref="E58:H58"/>
    <mergeCell ref="I58:K58"/>
    <mergeCell ref="B59:D59"/>
    <mergeCell ref="E59:H59"/>
    <mergeCell ref="I59:K59"/>
    <mergeCell ref="C52:F52"/>
    <mergeCell ref="G52:J52"/>
    <mergeCell ref="K52:M52"/>
    <mergeCell ref="C53:F53"/>
    <mergeCell ref="G53:J53"/>
    <mergeCell ref="K53:M53"/>
    <mergeCell ref="C50:F50"/>
    <mergeCell ref="G50:J50"/>
    <mergeCell ref="K50:M50"/>
    <mergeCell ref="C51:F51"/>
    <mergeCell ref="G51:J51"/>
    <mergeCell ref="K51:M51"/>
    <mergeCell ref="C48:F48"/>
    <mergeCell ref="G48:J48"/>
    <mergeCell ref="K48:M48"/>
    <mergeCell ref="C49:F49"/>
    <mergeCell ref="G49:J49"/>
    <mergeCell ref="K49:M49"/>
    <mergeCell ref="C46:F46"/>
    <mergeCell ref="G46:J46"/>
    <mergeCell ref="K46:M46"/>
    <mergeCell ref="C47:F47"/>
    <mergeCell ref="G47:J47"/>
    <mergeCell ref="K47:M47"/>
    <mergeCell ref="K43:M43"/>
    <mergeCell ref="C44:F44"/>
    <mergeCell ref="G44:J44"/>
    <mergeCell ref="K44:M44"/>
    <mergeCell ref="C45:F45"/>
    <mergeCell ref="G45:J45"/>
    <mergeCell ref="K45:M45"/>
    <mergeCell ref="B37:F37"/>
    <mergeCell ref="B38:G38"/>
    <mergeCell ref="B39:G39"/>
    <mergeCell ref="B40:G40"/>
    <mergeCell ref="B41:G41"/>
    <mergeCell ref="C43:F43"/>
    <mergeCell ref="G43:J43"/>
    <mergeCell ref="B27:B33"/>
    <mergeCell ref="C27:D29"/>
    <mergeCell ref="C30:D33"/>
    <mergeCell ref="B34:G34"/>
    <mergeCell ref="B35:G35"/>
    <mergeCell ref="B36:G36"/>
    <mergeCell ref="B12:B26"/>
    <mergeCell ref="C12:D14"/>
    <mergeCell ref="C15:D17"/>
    <mergeCell ref="C18:D20"/>
    <mergeCell ref="C21:D23"/>
    <mergeCell ref="C24:D26"/>
    <mergeCell ref="C2:D2"/>
    <mergeCell ref="E2:G2"/>
    <mergeCell ref="B3:B11"/>
    <mergeCell ref="C3:D4"/>
    <mergeCell ref="C5:D8"/>
    <mergeCell ref="C9:D11"/>
  </mergeCells>
  <conditionalFormatting sqref="D65:D67 F65:F67 H65:H67 J65:J67">
    <cfRule type="containsErrors" dxfId="38" priority="17">
      <formula>ISERROR(D65)</formula>
    </cfRule>
  </conditionalFormatting>
  <conditionalFormatting sqref="H133:H164">
    <cfRule type="containsText" dxfId="37" priority="8" operator="containsText" text="80">
      <formula>NOT(ISERROR(SEARCH("80",H133)))</formula>
    </cfRule>
    <cfRule type="containsText" dxfId="36" priority="9" operator="containsText" text="60-79">
      <formula>NOT(ISERROR(SEARCH("60-79",H133)))</formula>
    </cfRule>
    <cfRule type="containsText" dxfId="35" priority="10" operator="containsText" text="&lt;60">
      <formula>NOT(ISERROR(SEARCH("&lt;60",H133)))</formula>
    </cfRule>
  </conditionalFormatting>
  <conditionalFormatting sqref="H133:I160">
    <cfRule type="containsText" dxfId="34" priority="7" operator="containsText" text="error">
      <formula>NOT(ISERROR(SEARCH("error",H133)))</formula>
    </cfRule>
  </conditionalFormatting>
  <conditionalFormatting sqref="H3:R33">
    <cfRule type="containsText" dxfId="33" priority="4" operator="containsText" text="*80">
      <formula>NOT(ISERROR(SEARCH("*80",H3)))</formula>
    </cfRule>
    <cfRule type="containsText" dxfId="32" priority="5" operator="containsText" text="60-79">
      <formula>NOT(ISERROR(SEARCH("60-79",H3)))</formula>
    </cfRule>
    <cfRule type="containsText" dxfId="31" priority="6" operator="containsText" text="&lt;60">
      <formula>NOT(ISERROR(SEARCH("&lt;60",H3)))</formula>
    </cfRule>
  </conditionalFormatting>
  <conditionalFormatting sqref="I133:K160">
    <cfRule type="containsText" dxfId="30" priority="11" operator="containsText" text="80">
      <formula>NOT(ISERROR(SEARCH("80",I133)))</formula>
    </cfRule>
    <cfRule type="containsText" dxfId="29" priority="12" operator="containsText" text="60-79">
      <formula>NOT(ISERROR(SEARCH("60-79",I133)))</formula>
    </cfRule>
    <cfRule type="containsText" dxfId="28" priority="13" operator="containsText" text="&lt;60">
      <formula>NOT(ISERROR(SEARCH("&lt;60",I133)))</formula>
    </cfRule>
  </conditionalFormatting>
  <conditionalFormatting sqref="Y3:AH33">
    <cfRule type="containsText" dxfId="27" priority="1" operator="containsText" text="*80">
      <formula>NOT(ISERROR(SEARCH("*80",Y3)))</formula>
    </cfRule>
    <cfRule type="containsText" dxfId="26" priority="2" operator="containsText" text="60-79">
      <formula>NOT(ISERROR(SEARCH("60-79",Y3)))</formula>
    </cfRule>
    <cfRule type="containsText" dxfId="25" priority="3" operator="containsText" text="&lt;60">
      <formula>NOT(ISERROR(SEARCH("&lt;60",Y3)))</formula>
    </cfRule>
  </conditionalFormatting>
  <conditionalFormatting sqref="AK3:AT33 AV3:AV33">
    <cfRule type="containsText" dxfId="24" priority="14" operator="containsText" text="*80">
      <formula>NOT(ISERROR(SEARCH("*80",AK3)))</formula>
    </cfRule>
    <cfRule type="containsText" dxfId="23" priority="15" operator="containsText" text="60-79">
      <formula>NOT(ISERROR(SEARCH("60-79",AK3)))</formula>
    </cfRule>
    <cfRule type="containsText" dxfId="22" priority="16" operator="containsText" text="&lt;60">
      <formula>NOT(ISERROR(SEARCH("&lt;60",AK3)))</formula>
    </cfRule>
  </conditionalFormatting>
  <dataValidations count="3">
    <dataValidation allowBlank="1" showInputMessage="1" showErrorMessage="1" errorTitle="Error in entry" error="Please use list items only." sqref="AU135:BE162 AK3:AT36 BL59:BV80 BJ57:BT57 BJ34:BT37 BV34:CE37" xr:uid="{599483EE-69C9-4B4E-9C56-7FF9468F1E45}"/>
    <dataValidation type="list" allowBlank="1" showInputMessage="1" showErrorMessage="1" errorTitle="Error in entry" error="Please use list items only." sqref="Y3:AH33 H3:R33" xr:uid="{31F24504-4C35-4137-9141-414477D03534}">
      <formula1>ValidDepts</formula1>
    </dataValidation>
    <dataValidation type="list" allowBlank="1" showInputMessage="1" showErrorMessage="1" sqref="I40:R40" xr:uid="{34EE0D6E-80C8-4346-9C8E-566E2FECFCF5}">
      <formula1>listYesNo</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0"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14272-8A46-4C5C-A4D7-14F00E1E8B1D}">
  <sheetPr>
    <pageSetUpPr fitToPage="1"/>
  </sheetPr>
  <dimension ref="A1:DW180"/>
  <sheetViews>
    <sheetView showGridLines="0" zoomScale="70" zoomScaleNormal="70" zoomScaleSheetLayoutView="80" zoomScalePageLayoutView="25" workbookViewId="0"/>
  </sheetViews>
  <sheetFormatPr defaultColWidth="0" defaultRowHeight="13.5" x14ac:dyDescent="0.35"/>
  <cols>
    <col min="1" max="1" width="1.36328125" style="384" customWidth="1"/>
    <col min="2" max="7" width="10.6328125" style="384" customWidth="1"/>
    <col min="8" max="13" width="10.6328125" style="385" customWidth="1"/>
    <col min="14" max="16" width="10.6328125" style="385" hidden="1" customWidth="1"/>
    <col min="17" max="23" width="10.6328125" style="384" hidden="1" customWidth="1"/>
    <col min="24" max="24" width="3" style="384" customWidth="1"/>
    <col min="25" max="26" width="10.6328125" style="384" customWidth="1"/>
    <col min="27" max="27" width="10.6328125" style="385" customWidth="1"/>
    <col min="28" max="28" width="10.6328125" style="384" customWidth="1"/>
    <col min="29" max="29" width="11.6328125" style="384" customWidth="1"/>
    <col min="30" max="34" width="10.6328125" style="385" hidden="1" customWidth="1"/>
    <col min="35" max="35" width="2.90625" style="385" customWidth="1"/>
    <col min="36" max="36" width="5.453125" style="385" customWidth="1"/>
    <col min="37" max="37" width="12.36328125" style="384" hidden="1" bestFit="1" customWidth="1"/>
    <col min="38" max="38" width="9.08984375" style="384" hidden="1" bestFit="1" customWidth="1"/>
    <col min="39" max="39" width="15.08984375" style="384" hidden="1" bestFit="1" customWidth="1"/>
    <col min="40" max="40" width="10" style="384" hidden="1" bestFit="1" customWidth="1"/>
    <col min="41" max="41" width="13.453125" style="384" hidden="1" bestFit="1" customWidth="1"/>
    <col min="42" max="42" width="15.6328125" style="384" hidden="1" bestFit="1" customWidth="1"/>
    <col min="43" max="43" width="13.90625" style="384" hidden="1" bestFit="1" customWidth="1"/>
    <col min="44" max="44" width="12.6328125" style="384" hidden="1" bestFit="1" customWidth="1"/>
    <col min="45" max="49" width="8.90625" style="384" hidden="1" bestFit="1" customWidth="1"/>
    <col min="50" max="50" width="16.6328125" style="384" hidden="1" bestFit="1" customWidth="1"/>
    <col min="51" max="51" width="10.90625" style="384" hidden="1" bestFit="1" customWidth="1"/>
    <col min="52" max="53" width="11.6328125" style="384" hidden="1" bestFit="1" customWidth="1"/>
    <col min="54" max="63" width="8.90625" style="384" hidden="1" bestFit="1" customWidth="1"/>
    <col min="64" max="64" width="13" style="385" hidden="1" bestFit="1" customWidth="1"/>
    <col min="65" max="65" width="11.36328125" style="385" hidden="1" bestFit="1" customWidth="1"/>
    <col min="66" max="68" width="8.6328125" style="385" hidden="1" bestFit="1" customWidth="1"/>
    <col min="69" max="71" width="13" style="385" hidden="1" bestFit="1" customWidth="1"/>
    <col min="72" max="72" width="11.90625" style="385" hidden="1" bestFit="1" customWidth="1"/>
    <col min="73" max="73" width="7.453125" style="385" hidden="1" bestFit="1" customWidth="1"/>
    <col min="74" max="74" width="13.08984375" style="385" hidden="1" bestFit="1" customWidth="1"/>
    <col min="75" max="82" width="7.453125" style="385" hidden="1" bestFit="1" customWidth="1"/>
    <col min="83" max="84" width="6.90625" style="385" hidden="1" bestFit="1" customWidth="1"/>
    <col min="85" max="85" width="8.90625" style="384" hidden="1" bestFit="1" customWidth="1"/>
    <col min="86" max="86" width="11.36328125" style="385" hidden="1" bestFit="1" customWidth="1"/>
    <col min="87" max="87" width="8.90625" style="384" hidden="1" bestFit="1" customWidth="1"/>
    <col min="88" max="88" width="8.6328125" style="385" hidden="1" bestFit="1" customWidth="1"/>
    <col min="89" max="89" width="8.90625" style="384" hidden="1" bestFit="1" customWidth="1"/>
    <col min="90" max="90" width="8.6328125" style="385" hidden="1" bestFit="1" customWidth="1"/>
    <col min="91" max="91" width="8.90625" style="384" hidden="1" bestFit="1" customWidth="1"/>
    <col min="92" max="92" width="8.6328125" style="385" hidden="1" bestFit="1" customWidth="1"/>
    <col min="93" max="16384" width="8.90625" style="384" hidden="1"/>
  </cols>
  <sheetData>
    <row r="1" spans="2:127" ht="7.25" customHeight="1" thickBot="1" x14ac:dyDescent="0.4">
      <c r="H1" s="386"/>
      <c r="I1" s="387"/>
      <c r="J1" s="387"/>
      <c r="K1" s="387"/>
      <c r="L1" s="387"/>
      <c r="M1" s="388"/>
      <c r="N1" s="388"/>
      <c r="O1" s="388"/>
      <c r="P1" s="388"/>
      <c r="AA1" s="387"/>
      <c r="AD1" s="387"/>
      <c r="AE1" s="387"/>
      <c r="AF1" s="387"/>
      <c r="AG1" s="387"/>
      <c r="AH1" s="387"/>
      <c r="AI1" s="387"/>
      <c r="AJ1" s="387"/>
      <c r="AW1" s="389" t="s">
        <v>24</v>
      </c>
      <c r="AX1" s="389"/>
      <c r="BE1" s="384" t="s">
        <v>25</v>
      </c>
      <c r="BJ1" s="389" t="s">
        <v>26</v>
      </c>
      <c r="BK1" s="389"/>
      <c r="BL1" s="390"/>
      <c r="BM1" s="391"/>
      <c r="BN1" s="392"/>
      <c r="BO1" s="392"/>
      <c r="BP1" s="392"/>
      <c r="BT1" s="393"/>
      <c r="BU1" s="393"/>
      <c r="BV1" s="394" t="s">
        <v>27</v>
      </c>
      <c r="BW1" s="395"/>
      <c r="BX1" s="395"/>
      <c r="BY1" s="395"/>
      <c r="BZ1" s="396"/>
      <c r="CG1" s="397" t="s">
        <v>235</v>
      </c>
      <c r="CH1" s="397" t="s">
        <v>236</v>
      </c>
      <c r="CI1" s="398"/>
      <c r="CJ1" s="398"/>
      <c r="CK1" s="399"/>
      <c r="CL1" s="400"/>
      <c r="CM1" s="397"/>
      <c r="CN1" s="400"/>
      <c r="CO1" s="397"/>
      <c r="CP1" s="397"/>
      <c r="CQ1" s="397"/>
      <c r="CR1" s="397"/>
      <c r="CS1" s="389"/>
      <c r="CT1" s="389" t="s">
        <v>237</v>
      </c>
      <c r="CU1" s="401"/>
      <c r="CV1" s="402"/>
      <c r="CW1" s="392"/>
      <c r="CY1" s="392"/>
      <c r="DI1" s="403"/>
      <c r="DJ1" s="403"/>
      <c r="DK1" s="403"/>
      <c r="DL1" s="403"/>
      <c r="DM1" s="403"/>
      <c r="DN1" s="403"/>
      <c r="DO1" s="403"/>
      <c r="DP1" s="403"/>
      <c r="DQ1" s="403"/>
      <c r="DR1" s="403"/>
      <c r="DS1" s="403"/>
      <c r="DT1" s="403"/>
      <c r="DU1" s="403"/>
      <c r="DV1" s="403"/>
      <c r="DW1" s="403"/>
    </row>
    <row r="2" spans="2:127" ht="41.4" customHeight="1" thickBot="1" x14ac:dyDescent="0.4">
      <c r="B2" s="404" t="s">
        <v>28</v>
      </c>
      <c r="C2" s="405" t="s">
        <v>29</v>
      </c>
      <c r="D2" s="406"/>
      <c r="E2" s="405" t="s">
        <v>30</v>
      </c>
      <c r="F2" s="407"/>
      <c r="G2" s="406"/>
      <c r="H2" s="408" t="s">
        <v>31</v>
      </c>
      <c r="I2" s="409" t="s">
        <v>32</v>
      </c>
      <c r="J2" s="410" t="s">
        <v>33</v>
      </c>
      <c r="K2" s="411" t="s">
        <v>34</v>
      </c>
      <c r="L2" s="412" t="s">
        <v>35</v>
      </c>
      <c r="M2" s="413" t="s">
        <v>36</v>
      </c>
      <c r="N2" s="413" t="s">
        <v>37</v>
      </c>
      <c r="O2" s="413" t="s">
        <v>38</v>
      </c>
      <c r="P2" s="413" t="s">
        <v>39</v>
      </c>
      <c r="Q2" s="413" t="s">
        <v>40</v>
      </c>
      <c r="R2" s="414" t="s">
        <v>41</v>
      </c>
      <c r="Y2" s="408" t="s">
        <v>42</v>
      </c>
      <c r="Z2" s="415" t="s">
        <v>43</v>
      </c>
      <c r="AA2" s="416" t="s">
        <v>44</v>
      </c>
      <c r="AB2" s="417" t="s">
        <v>45</v>
      </c>
      <c r="AC2" s="418" t="s">
        <v>46</v>
      </c>
      <c r="AD2" s="419" t="s">
        <v>47</v>
      </c>
      <c r="AE2" s="419" t="s">
        <v>48</v>
      </c>
      <c r="AF2" s="419" t="s">
        <v>49</v>
      </c>
      <c r="AG2" s="419" t="s">
        <v>50</v>
      </c>
      <c r="AH2" s="419" t="s">
        <v>51</v>
      </c>
      <c r="AK2" s="420" t="s">
        <v>52</v>
      </c>
      <c r="AL2" s="420" t="s">
        <v>53</v>
      </c>
      <c r="AM2" s="420" t="s">
        <v>54</v>
      </c>
      <c r="AN2" s="420" t="s">
        <v>55</v>
      </c>
      <c r="AO2" s="420" t="s">
        <v>56</v>
      </c>
      <c r="AP2" s="420" t="s">
        <v>57</v>
      </c>
      <c r="AQ2" s="420" t="s">
        <v>58</v>
      </c>
      <c r="AR2" s="420" t="s">
        <v>59</v>
      </c>
      <c r="AS2" s="420" t="s">
        <v>60</v>
      </c>
      <c r="AT2" s="420" t="s">
        <v>61</v>
      </c>
      <c r="AW2" s="421" t="s">
        <v>62</v>
      </c>
      <c r="AX2" s="421" t="s">
        <v>63</v>
      </c>
      <c r="AY2" s="421" t="s">
        <v>64</v>
      </c>
      <c r="AZ2" s="421" t="s">
        <v>65</v>
      </c>
      <c r="BA2" s="421" t="s">
        <v>66</v>
      </c>
      <c r="BB2" s="421" t="s">
        <v>67</v>
      </c>
      <c r="BC2" s="421" t="s">
        <v>68</v>
      </c>
      <c r="BE2" s="384" t="s">
        <v>69</v>
      </c>
      <c r="BF2" s="384" t="s">
        <v>70</v>
      </c>
      <c r="BJ2" s="422" t="s">
        <v>71</v>
      </c>
      <c r="BK2" s="422" t="s">
        <v>72</v>
      </c>
      <c r="BL2" s="422" t="s">
        <v>73</v>
      </c>
      <c r="BM2" s="422" t="s">
        <v>74</v>
      </c>
      <c r="BN2" s="422" t="s">
        <v>75</v>
      </c>
      <c r="BO2" s="422" t="s">
        <v>76</v>
      </c>
      <c r="BP2" s="422" t="s">
        <v>77</v>
      </c>
      <c r="BQ2" s="422" t="s">
        <v>78</v>
      </c>
      <c r="BR2" s="422" t="s">
        <v>79</v>
      </c>
      <c r="BS2" s="422" t="s">
        <v>80</v>
      </c>
      <c r="BT2" s="422" t="s">
        <v>81</v>
      </c>
      <c r="BV2" s="423" t="s">
        <v>82</v>
      </c>
      <c r="BW2" s="423" t="s">
        <v>83</v>
      </c>
      <c r="BX2" s="423" t="s">
        <v>84</v>
      </c>
      <c r="BY2" s="423" t="s">
        <v>85</v>
      </c>
      <c r="BZ2" s="423" t="s">
        <v>86</v>
      </c>
      <c r="CA2" s="423" t="s">
        <v>87</v>
      </c>
      <c r="CB2" s="423" t="s">
        <v>88</v>
      </c>
      <c r="CC2" s="423" t="s">
        <v>89</v>
      </c>
      <c r="CD2" s="423" t="s">
        <v>90</v>
      </c>
      <c r="CE2" s="423" t="s">
        <v>91</v>
      </c>
      <c r="CF2" s="384"/>
      <c r="CG2" s="424" t="s">
        <v>238</v>
      </c>
      <c r="CH2" s="424" t="s">
        <v>239</v>
      </c>
      <c r="CI2" s="424" t="s">
        <v>240</v>
      </c>
      <c r="CJ2" s="424" t="s">
        <v>241</v>
      </c>
      <c r="CK2" s="424" t="s">
        <v>242</v>
      </c>
      <c r="CL2" s="424" t="s">
        <v>243</v>
      </c>
      <c r="CM2" s="424" t="s">
        <v>244</v>
      </c>
      <c r="CN2" s="424" t="s">
        <v>245</v>
      </c>
      <c r="CO2" s="424" t="s">
        <v>246</v>
      </c>
      <c r="CP2" s="424" t="s">
        <v>247</v>
      </c>
      <c r="CR2" s="424" t="s">
        <v>248</v>
      </c>
      <c r="CS2" s="424" t="s">
        <v>249</v>
      </c>
      <c r="CT2" s="424" t="s">
        <v>250</v>
      </c>
      <c r="CU2" s="424" t="s">
        <v>251</v>
      </c>
      <c r="CV2" s="424" t="s">
        <v>252</v>
      </c>
      <c r="CW2" s="424" t="s">
        <v>253</v>
      </c>
      <c r="CX2" s="424" t="s">
        <v>254</v>
      </c>
      <c r="CY2" s="424" t="s">
        <v>255</v>
      </c>
      <c r="CZ2" s="424" t="s">
        <v>256</v>
      </c>
      <c r="DA2" s="424" t="s">
        <v>257</v>
      </c>
      <c r="DI2" s="403"/>
      <c r="DJ2" s="403"/>
      <c r="DK2" s="403"/>
      <c r="DL2" s="403"/>
      <c r="DM2" s="403"/>
      <c r="DN2" s="403"/>
      <c r="DO2" s="403"/>
      <c r="DP2" s="403"/>
      <c r="DQ2" s="403"/>
      <c r="DR2" s="403"/>
      <c r="DS2" s="403"/>
      <c r="DT2" s="403"/>
      <c r="DU2" s="403"/>
      <c r="DV2" s="403"/>
      <c r="DW2" s="403"/>
    </row>
    <row r="3" spans="2:127" ht="13.75" customHeight="1" thickBot="1" x14ac:dyDescent="0.4">
      <c r="B3" s="372">
        <v>1</v>
      </c>
      <c r="C3" s="360" t="s">
        <v>92</v>
      </c>
      <c r="D3" s="361"/>
      <c r="E3" s="359" t="s">
        <v>93</v>
      </c>
      <c r="F3" s="425"/>
      <c r="G3" s="426"/>
      <c r="H3" s="190" t="s">
        <v>94</v>
      </c>
      <c r="I3" s="190" t="s">
        <v>94</v>
      </c>
      <c r="J3" s="190" t="s">
        <v>94</v>
      </c>
      <c r="K3" s="190" t="s">
        <v>94</v>
      </c>
      <c r="L3" s="190" t="s">
        <v>94</v>
      </c>
      <c r="M3" s="190" t="s">
        <v>94</v>
      </c>
      <c r="N3" s="190" t="s">
        <v>94</v>
      </c>
      <c r="O3" s="190" t="s">
        <v>94</v>
      </c>
      <c r="P3" s="190" t="s">
        <v>94</v>
      </c>
      <c r="Q3" s="190" t="s">
        <v>94</v>
      </c>
      <c r="R3" s="378" t="s">
        <v>94</v>
      </c>
      <c r="Y3" s="190" t="s">
        <v>94</v>
      </c>
      <c r="Z3" s="190" t="s">
        <v>94</v>
      </c>
      <c r="AA3" s="190" t="s">
        <v>94</v>
      </c>
      <c r="AB3" s="190" t="s">
        <v>94</v>
      </c>
      <c r="AC3" s="190" t="s">
        <v>94</v>
      </c>
      <c r="AD3" s="192" t="s">
        <v>94</v>
      </c>
      <c r="AE3" s="192" t="s">
        <v>94</v>
      </c>
      <c r="AF3" s="192" t="s">
        <v>94</v>
      </c>
      <c r="AG3" s="192" t="s">
        <v>94</v>
      </c>
      <c r="AH3" s="378" t="s">
        <v>94</v>
      </c>
      <c r="AK3" s="427" t="str">
        <f>IFERROR(IF(I3="---","",IF(Y3="---","No Target Set",IF(BV3=BK3,"On Target",IF(BV3&gt;BK3,"Behind",IF(BV3&lt;BK3,"On Target"))))),"")</f>
        <v/>
      </c>
      <c r="AL3" s="427" t="str">
        <f>IFERROR(IF(J3="---","",IF(Z3="---","No Target Set",IF(BW3=BL3,"On Target",IF(BW3&gt;BL3,"Behind",IF(BW3&lt;BL3,"On Target"))))),"")</f>
        <v/>
      </c>
      <c r="AM3" s="427" t="str">
        <f>IFERROR(IF(K3="---","",IF(AA3="---","No Target Set",IF(BX3=BM3,"On Target",IF(BX3&gt;BM3,"Behind",IF(BX3&lt;BM3,"On Target"))))),"")</f>
        <v/>
      </c>
      <c r="AN3" s="427" t="str">
        <f>IFERROR(IF(L3="---","",IF(AB3="---","No Target Set",IF(BY3=BN3,"On Target",IF(BY3&gt;BN3,"Behind",IF(BY3&lt;BN3,"On Target"))))),"")</f>
        <v/>
      </c>
      <c r="AO3" s="427" t="str">
        <f>IFERROR(IF(M3="---","",IF(AC3="---","No Target Set",IF(BZ3=BO3,"On Target",IF(BZ3&gt;BO3,"Behind",IF(BZ3&lt;BO3,"On Target"))))),"")</f>
        <v/>
      </c>
      <c r="AP3" s="427" t="str">
        <f>IFERROR(IF(N3="---","",IF(AD3="---","No Target Set",IF(CA3=BP3,"On Target",IF(CA3&gt;BP3,"Behind",IF(CA3&lt;BP3,"On Target"))))),"")</f>
        <v/>
      </c>
      <c r="AQ3" s="427" t="str">
        <f>IFERROR(IF(O3="---","",IF(AE3="---","No Target Set",IF(CB3=BQ3,"On Target",IF(CB3&gt;BQ3,"Behind",IF(CB3&lt;BQ3,"On Target"))))),"")</f>
        <v/>
      </c>
      <c r="AR3" s="427" t="str">
        <f>IFERROR(IF(P3="---","",IF(AF3="---","No Target Set",IF(CC3=BR3,"On Target",IF(CC3&gt;BR3,"Behind",IF(CC3&lt;BR3,"On Target"))))),"")</f>
        <v/>
      </c>
      <c r="AS3" s="427" t="str">
        <f>IFERROR(IF(Q3="---","",IF(AG3="---","No Target Set",IF(CD3=BS3,"On Target",IF(CD3&gt;BS3,"Behind",IF(CD3&lt;BS3,"On Target"))))),"")</f>
        <v/>
      </c>
      <c r="AT3" s="427" t="str">
        <f>IFERROR(IF(R3="---","",IF(AH3="---","No Target Set",IF(CE3=BT3,"On Target",IF(CE3&gt;BT3,"Behind",IF(CE3&lt;BT3,"On Target"))))),"")</f>
        <v/>
      </c>
      <c r="AV3" s="428"/>
      <c r="AW3" s="222" t="s">
        <v>95</v>
      </c>
      <c r="AX3" s="381" t="str">
        <f>_xlfn.IFNA(LOOKUP(2,1/(H3:R3&lt;&gt;"---"),H3:R3),"---")</f>
        <v>---</v>
      </c>
      <c r="AY3" s="381" t="e">
        <f>VALUE(IF(AX3="---","",VLOOKUP(AX3,List1678234[],2,FALSE)))</f>
        <v>#VALUE!</v>
      </c>
      <c r="AZ3" s="381" t="str">
        <f>_xlfn.IFNA(LOOKUP(2,1/(H3:Q3&lt;&gt;"---"),X3:AF3),"---")</f>
        <v>---</v>
      </c>
      <c r="BA3" s="381" t="e">
        <f>VALUE(IF(AZ3="---","",VLOOKUP(AZ3,List1678234[],2,FALSE)))</f>
        <v>#VALUE!</v>
      </c>
      <c r="BB3" s="381" t="str">
        <f>_xlfn.IFNA(LOOKUP(2,1/(AK3:AT3&lt;&gt;""),AK3:AT3),"---")</f>
        <v>---</v>
      </c>
      <c r="BC3" s="381" t="str">
        <f>_xlfn.IFNA(LOOKUP(2,1/(H3:R3&lt;&gt;"---"),H$2:R$2),"---")</f>
        <v>---</v>
      </c>
      <c r="BE3" s="587" t="s">
        <v>94</v>
      </c>
      <c r="BI3" s="222" t="s">
        <v>95</v>
      </c>
      <c r="BJ3" s="381" t="str">
        <f>IF(H3="---","",IF(H3="","",(VLOOKUP(H3,List1678234[],2,FALSE))))</f>
        <v/>
      </c>
      <c r="BK3" s="381" t="str">
        <f>IF(I3="---","",IF(I3="","",(VLOOKUP(I3,List1678234[],2,FALSE))))</f>
        <v/>
      </c>
      <c r="BL3" s="381" t="str">
        <f>IF(J3="---","",IF(J3="","",(VLOOKUP(J3,List1678234[],2,FALSE))))</f>
        <v/>
      </c>
      <c r="BM3" s="381" t="str">
        <f>IF(K3="---","",IF(K3="","",(VLOOKUP(K3,List1678234[],2,FALSE))))</f>
        <v/>
      </c>
      <c r="BN3" s="381" t="str">
        <f>IF(L3="---","",IF(L3="","",(VLOOKUP(L3,List1678234[],2,FALSE))))</f>
        <v/>
      </c>
      <c r="BO3" s="381" t="str">
        <f>IF(M3="---","",IF(M3="","",(VLOOKUP(M3,List1678234[],2,FALSE))))</f>
        <v/>
      </c>
      <c r="BP3" s="381" t="str">
        <f>IF(N3="---","",IF(N3="","",(VLOOKUP(N3,List1678234[],2,FALSE))))</f>
        <v/>
      </c>
      <c r="BQ3" s="381" t="str">
        <f>IF(O3="---","",IF(O3="","",(VLOOKUP(O3,List1678234[],2,FALSE))))</f>
        <v/>
      </c>
      <c r="BR3" s="381" t="str">
        <f>IF(P3="---","",IF(P3="","",(VLOOKUP(P3,List1678234[],2,FALSE))))</f>
        <v/>
      </c>
      <c r="BS3" s="381" t="str">
        <f>IF(Q3="---","",IF(Q3="","",(VLOOKUP(Q3,List1678234[],2,FALSE))))</f>
        <v/>
      </c>
      <c r="BT3" s="381" t="str">
        <f>IF(R3="---","",IF(R3="","",(VLOOKUP(R3,List1678234[],2,FALSE))))</f>
        <v/>
      </c>
      <c r="BU3" s="222" t="s">
        <v>95</v>
      </c>
      <c r="BV3" s="381" t="str">
        <f>IF(Y3="---","",IF(Y3="","",VLOOKUP(Y3,List1678234[],2,FALSE)))</f>
        <v/>
      </c>
      <c r="BW3" s="381" t="str">
        <f>IF(Z3="---","",IF(Z3="","",VLOOKUP(Z3,List1678234[],2,FALSE)))</f>
        <v/>
      </c>
      <c r="BX3" s="381" t="str">
        <f>IF(AA3="---","",IF(AA3="","",VLOOKUP(AA3,List1678234[],2,FALSE)))</f>
        <v/>
      </c>
      <c r="BY3" s="381" t="str">
        <f>IF(AB3="---","",IF(AB3="","",VLOOKUP(AB3,List1678234[],2,FALSE)))</f>
        <v/>
      </c>
      <c r="BZ3" s="381" t="str">
        <f>IF(AC3="---","",IF(AC3="","",VLOOKUP(AC3,List1678234[],2,FALSE)))</f>
        <v/>
      </c>
      <c r="CA3" s="381" t="str">
        <f>IF(AD3="---","",IF(AD3="","",VLOOKUP(AD3,List1678234[],2,FALSE)))</f>
        <v/>
      </c>
      <c r="CB3" s="381" t="str">
        <f>IF(AE3="---","",IF(AE3="","",VLOOKUP(AE3,List1678234[],2,FALSE)))</f>
        <v/>
      </c>
      <c r="CC3" s="381" t="str">
        <f>IF(AF3="---","",IF(AF3="","",VLOOKUP(AF3,List1678234[],2,FALSE)))</f>
        <v/>
      </c>
      <c r="CD3" s="381" t="str">
        <f>IF(AG3="---","",IF(AG3="","",VLOOKUP(AG3,List1678234[],2,FALSE)))</f>
        <v/>
      </c>
      <c r="CE3" s="381" t="str">
        <f>IF(AH3="---","",IF(AH3="","",VLOOKUP(AH3,List1678234[],2,FALSE)))</f>
        <v/>
      </c>
      <c r="CF3" s="222" t="s">
        <v>95</v>
      </c>
      <c r="CG3" s="381" t="str">
        <f>IFERROR(
    IF(H3="---", "NA",
        IF(Y3="---", "NA",
            IF(BJ3 &gt; BK3,
                IF(BV3 &gt; BJ3, 1.1, 0.1),
                IF(BV3 &gt; BJ3, 1, 0)
            )
        )
    ),
    -1
)</f>
        <v>NA</v>
      </c>
      <c r="CH3" s="381" t="str">
        <f>IFERROR(
    IF(I3="---", "NA",
        IF(Z3="---", "NA",IF(J3="---","NA",
            IF(BK3 &gt; BL3,
                IF(MIN(BV3, BK3) = BW3, 0.1,
                    IF(MIN(BV3, BK3) &lt; BW3, 1.1)
                ),
                IF(MIN(BV3, BK3) = BW3, 0,
                    IF(MIN(BV3, BK3) &lt; BW3, 1)
                )
            ))
        )
    ),
-5)</f>
        <v>NA</v>
      </c>
      <c r="CI3" s="381" t="str">
        <f>IFERROR(
    IF(J3="---", "NA",
        IF(AA3="---", "NA",IF(K3="---","NA",
            IF(BL3 &gt; BM3,
                IF(MIN(BW3, BL3) = BX3, 0.1,
                    IF(MIN(BW3, BL3) &lt; BX3, 1.1)
                ),
                IF(MIN(BW3, BL3) = BX3, 0,
                    IF(MIN(BW3, BL3) &lt; BX3, 1)
                )
            ))
        )
    ),
-5)</f>
        <v>NA</v>
      </c>
      <c r="CJ3" s="381" t="str">
        <f>IFERROR(
    IF(K3="---", "NA",
        IF(AB3="---", "NA",IF(L3="---","NA",
            IF(BM3 &gt; BN3,
                IF(MIN(BX3, BM3) = BY3, 0.1,
                    IF(MIN(BX3, BM3) &lt; BY3, 1.1)
                ),
                IF(MIN(BX3, BM3) = BY3, 0,
                    IF(MIN(BX3, BM3) &lt; BY3, 1)
                )
            ))
        )
    ),
-5)</f>
        <v>NA</v>
      </c>
      <c r="CK3" s="381" t="str">
        <f>IFERROR(
    IF(L3="---", "NA",
        IF(AC3="---", "NA",IF(M3="---","NA",
            IF(BN3 &gt; BO3,
                IF(MIN(BY3, BN3) = BZ3, 0.1,
                    IF(MIN(BY3, BN3) &lt; BZ3, 1.1)
                ),
                IF(MIN(BY3, BN3) = BZ3, 0,
                    IF(MIN(BY3, BN3) &lt; BZ3, 1)
                )
            ))
        )
    ),
-5)</f>
        <v>NA</v>
      </c>
      <c r="CL3" s="381" t="str">
        <f>IFERROR(
    IF(M3="---", "NA",
        IF(AD3="---", "NA",IF(N3="---","NA",
            IF(BO3 &gt; BP3,
                IF(MIN(BZ3, BO3) = CA3, 0.1,
                    IF(MIN(BZ3, BO3) &lt; CA3, 1.1)
                ),
                IF(MIN(BZ3, BO3) = CA3, 0,
                    IF(MIN(BZ3, BO3) &lt; CA3, 1)
                )
            ))
        )
    ),
-5)</f>
        <v>NA</v>
      </c>
      <c r="CM3" s="381" t="str">
        <f>IFERROR(
    IF(N3="---", "NA",
        IF(AE3="---", "NA",IF(O3="---","NA",
            IF(BP3 &gt; BQ3,
                IF(MIN(CA3, BP3) = CB3, 0.1,
                    IF(MIN(CA3, BP3) &lt; CB3, 1.1)
                ),
                IF(MIN(CA3, BP3) = CB3, 0,
                    IF(MIN(CA3, BP3) &lt; CB3, 1)
                )
            ))
        )
    ),
-5)</f>
        <v>NA</v>
      </c>
      <c r="CN3" s="381" t="str">
        <f>IFERROR(
    IF(O3="---", "NA",
        IF(AF3="---", "NA",IF(P3="---","NA",
            IF(BQ3 &gt; BR3,
                IF(MIN(CB3, BQ3) = CC3, 0.1,
                    IF(MIN(CB3, BQ3) &lt; CC3, 1.1)
                ),
                IF(MIN(CB3, BQ3) = CC3, 0,
                    IF(MIN(CB3, BQ3) &lt; CC3, 1)
                )
            ))
        )
    ),
-5)</f>
        <v>NA</v>
      </c>
      <c r="CO3" s="381" t="str">
        <f>IFERROR(
    IF(P3="---", "NA",
        IF(AG3="---", "NA",IF(Q3="---","NA",
            IF(BR3 &gt; BS3,
                IF(MIN(CC3, BR3) = CD3, 0.1,
                    IF(MIN(CC3, BR3) &lt; CD3, 1.1)
                ),
                IF(MIN(CC3, BR3) = CD3, 0,
                    IF(MIN(CC3, BR3) &lt; CD3, 1)
                )
            ))
        )
    ),
-5)</f>
        <v>NA</v>
      </c>
      <c r="CP3" s="381" t="str">
        <f>IFERROR(
    IF(Q3="---", "NA",
        IF(AH3="---", "NA",IF(R3="---","NA",
            IF(BS3 &gt; BT3,
                IF(MIN(CD3, BS3) = CE3, 0.1,
                    IF(MIN(CD3, BS3) &lt; CE3, 1.1)
                ),
                IF(MIN(CD3, BS3) = CE3, 0,
                    IF(MIN(CD3, BS3) &lt; CE3, 1)
                )
            ))
        )
    ),
-5)</f>
        <v>NA</v>
      </c>
      <c r="CQ3" s="222" t="s">
        <v>95</v>
      </c>
      <c r="CR3" s="381" t="str">
        <f>IF(AND(OR(CG3=1, CG3=1.1),BK3&gt;=BV3),"Achieved",IF(AND(OR(CG3=1, CG3=1.1),BK3&lt;BV3),"Not Achieved","NA"))</f>
        <v>NA</v>
      </c>
      <c r="CS3" s="381" t="str">
        <f>IF(AND(OR(CH3=1, CH3=1.1),BL3&gt;=BW3),"Achieved",IF(AND(OR(CH3=1, CH3=1.1),BL3&lt;BW3),"Not Achieved","NA"))</f>
        <v>NA</v>
      </c>
      <c r="CT3" s="381" t="str">
        <f>IF(AND(OR(CI3=1, CI3=1.1),BM3&gt;=BX3),"Achieved",IF(AND(OR(CI3=1, CI3=1.1),BM3&lt;BX3),"Not Achieved","NA"))</f>
        <v>NA</v>
      </c>
      <c r="CU3" s="381" t="str">
        <f>IF(AND(OR(CJ3=1, CJ3=1.1),BN3&gt;=BY3),"Achieved",IF(AND(OR(CJ3=1, CJ3=1.1),BN3&lt;BY3),"Not Achieved","NA"))</f>
        <v>NA</v>
      </c>
      <c r="CV3" s="381" t="str">
        <f>IF(AND(OR(CK3=1, CK3=1.1),BO3&gt;=BZ3),"Achieved",IF(AND(OR(CK3=1, CK3=1.1),BO3&lt;BZ3),"Not Achieved","NA"))</f>
        <v>NA</v>
      </c>
      <c r="CW3" s="381" t="str">
        <f>IF(AND(OR(CL3=1, CL3=1.1),BP3&gt;=CA3),"Achieved",IF(AND(OR(CL3=1, CL3=1.1),BP3&lt;CA3),"Not Achieved","NA"))</f>
        <v>NA</v>
      </c>
      <c r="CX3" s="381" t="str">
        <f>IF(AND(OR(CM3=1, CM3=1.1),BQ3&gt;=CB3),"Achieved",IF(AND(OR(CM3=1, CM3=1.1),BQ3&lt;CB3),"Not Achieved","NA"))</f>
        <v>NA</v>
      </c>
      <c r="CY3" s="381" t="str">
        <f>IF(AND(OR(CN3=1, CN3=1.1),BR3&gt;=CC3),"Achieved",IF(AND(OR(CN3=1, CN3=1.1),BR3&lt;CC3),"Not Achieved","NA"))</f>
        <v>NA</v>
      </c>
      <c r="CZ3" s="381" t="str">
        <f>IF(AND(OR(CO3=1, CO3=1.1),BS3&gt;=CD3),"Achieved",IF(AND(OR(CO3=1, CO3=1.1),BS3&lt;CD3),"Not Achieved","NA"))</f>
        <v>NA</v>
      </c>
      <c r="DA3" s="381" t="str">
        <f>IF(AND(OR(CP3=1, CP3=1.1),BT3&gt;=CE3),"Achieved",IF(AND(OR(CP3=1, CP3=1.1),BT3&lt;CE3),"Not Achieved","NA"))</f>
        <v>NA</v>
      </c>
      <c r="DI3" s="403"/>
      <c r="DJ3" s="403"/>
      <c r="DK3" s="403"/>
      <c r="DL3" s="403"/>
      <c r="DM3" s="403"/>
      <c r="DN3" s="403"/>
      <c r="DO3" s="403"/>
      <c r="DP3" s="403"/>
      <c r="DQ3" s="403"/>
      <c r="DR3" s="403"/>
      <c r="DS3" s="403"/>
      <c r="DT3" s="403"/>
      <c r="DU3" s="403"/>
      <c r="DV3" s="403"/>
      <c r="DW3" s="403"/>
    </row>
    <row r="4" spans="2:127" ht="13.75" customHeight="1" thickBot="1" x14ac:dyDescent="0.4">
      <c r="B4" s="373"/>
      <c r="C4" s="362"/>
      <c r="D4" s="363"/>
      <c r="E4" s="359" t="s">
        <v>96</v>
      </c>
      <c r="F4" s="425"/>
      <c r="G4" s="426"/>
      <c r="H4" s="192" t="s">
        <v>94</v>
      </c>
      <c r="I4" s="192" t="s">
        <v>94</v>
      </c>
      <c r="J4" s="192" t="s">
        <v>94</v>
      </c>
      <c r="K4" s="192" t="s">
        <v>94</v>
      </c>
      <c r="L4" s="192" t="s">
        <v>94</v>
      </c>
      <c r="M4" s="192" t="s">
        <v>94</v>
      </c>
      <c r="N4" s="192" t="s">
        <v>94</v>
      </c>
      <c r="O4" s="192" t="s">
        <v>94</v>
      </c>
      <c r="P4" s="192" t="s">
        <v>94</v>
      </c>
      <c r="Q4" s="192" t="s">
        <v>94</v>
      </c>
      <c r="R4" s="379" t="s">
        <v>94</v>
      </c>
      <c r="Y4" s="192" t="s">
        <v>94</v>
      </c>
      <c r="Z4" s="192" t="s">
        <v>94</v>
      </c>
      <c r="AA4" s="192" t="s">
        <v>94</v>
      </c>
      <c r="AB4" s="192" t="s">
        <v>94</v>
      </c>
      <c r="AC4" s="192" t="s">
        <v>94</v>
      </c>
      <c r="AD4" s="192" t="s">
        <v>94</v>
      </c>
      <c r="AE4" s="192" t="s">
        <v>94</v>
      </c>
      <c r="AF4" s="192" t="s">
        <v>94</v>
      </c>
      <c r="AG4" s="192" t="s">
        <v>94</v>
      </c>
      <c r="AH4" s="379" t="s">
        <v>94</v>
      </c>
      <c r="AK4" s="427" t="str">
        <f>IFERROR(IF(I4="---","",IF(Y4="---","No Target Set",IF(BV4=BK4,"On Target",IF(BV4&gt;BK4,"Behind",IF(BV4&lt;BK4,"On Target"))))),"")</f>
        <v/>
      </c>
      <c r="AL4" s="427" t="str">
        <f>IFERROR(IF(J4="---","",IF(Z4="---","No Target Set",IF(BW4=BL4,"On Target",IF(BW4&gt;BL4,"Behind",IF(BW4&lt;BL4,"On Target"))))),"")</f>
        <v/>
      </c>
      <c r="AM4" s="427" t="str">
        <f>IFERROR(IF(K4="---","",IF(AA4="---","No Target Set",IF(BX4=BM4,"On Target",IF(BX4&gt;BM4,"Behind",IF(BX4&lt;BM4,"On Target"))))),"")</f>
        <v/>
      </c>
      <c r="AN4" s="427" t="str">
        <f>IFERROR(IF(L4="---","",IF(AB4="---","No Target Set",IF(BY4=BN4,"On Target",IF(BY4&gt;BN4,"Behind",IF(BY4&lt;BN4,"On Target"))))),"")</f>
        <v/>
      </c>
      <c r="AO4" s="427" t="str">
        <f>IFERROR(IF(M4="---","",IF(AC4="---","No Target Set",IF(BZ4=BO4,"On Target",IF(BZ4&gt;BO4,"Behind",IF(BZ4&lt;BO4,"On Target"))))),"")</f>
        <v/>
      </c>
      <c r="AP4" s="427" t="str">
        <f>IFERROR(IF(N4="---","",IF(AD4="---","No Target Set",IF(CA4=BP4,"On Target",IF(CA4&gt;BP4,"Behind",IF(CA4&lt;BP4,"On Target"))))),"")</f>
        <v/>
      </c>
      <c r="AQ4" s="427" t="str">
        <f>IFERROR(IF(O4="---","",IF(AE4="---","No Target Set",IF(CB4=BQ4,"On Target",IF(CB4&gt;BQ4,"Behind",IF(CB4&lt;BQ4,"On Target"))))),"")</f>
        <v/>
      </c>
      <c r="AR4" s="427" t="str">
        <f>IFERROR(IF(P4="---","",IF(AF4="---","No Target Set",IF(CC4=BR4,"On Target",IF(CC4&gt;BR4,"Behind",IF(CC4&lt;BR4,"On Target"))))),"")</f>
        <v/>
      </c>
      <c r="AS4" s="427" t="str">
        <f>IFERROR(IF(Q4="---","",IF(AG4="---","No Target Set",IF(CD4=BS4,"On Target",IF(CD4&gt;BS4,"Behind",IF(CD4&lt;BS4,"On Target"))))),"")</f>
        <v/>
      </c>
      <c r="AT4" s="427" t="str">
        <f>IFERROR(IF(R4="---","",IF(AH4="---","No Target Set",IF(CE4=BT4,"On Target",IF(CE4&gt;BT4,"Behind",IF(CE4&lt;BT4,"On Target"))))),"")</f>
        <v/>
      </c>
      <c r="AV4" s="428"/>
      <c r="AW4" s="222" t="s">
        <v>97</v>
      </c>
      <c r="AX4" s="381" t="str">
        <f>_xlfn.IFNA(LOOKUP(2,1/(H4:R4&lt;&gt;"---"),H4:R4),"---")</f>
        <v>---</v>
      </c>
      <c r="AY4" s="381" t="e">
        <f>VALUE(IF(AX4="---","",VLOOKUP(AX4,List1678234[],2,FALSE)))</f>
        <v>#VALUE!</v>
      </c>
      <c r="AZ4" s="381" t="str">
        <f>_xlfn.IFNA(LOOKUP(2,1/(H4:Q4&lt;&gt;"---"),X4:AF4),"---")</f>
        <v>---</v>
      </c>
      <c r="BA4" s="381" t="e">
        <f>VALUE(IF(AZ4="---","",VLOOKUP(AZ4,List1678234[],2,FALSE)))</f>
        <v>#VALUE!</v>
      </c>
      <c r="BB4" s="381" t="str">
        <f>_xlfn.IFNA(LOOKUP(2,1/(AK4:AT4&lt;&gt;""),AK4:AT4),"---")</f>
        <v>---</v>
      </c>
      <c r="BC4" s="381" t="str">
        <f>_xlfn.IFNA(LOOKUP(2,1/(H4:R4&lt;&gt;"---"),H$2:R$2),"---")</f>
        <v>---</v>
      </c>
      <c r="BE4" s="429" t="s">
        <v>98</v>
      </c>
      <c r="BF4" s="384">
        <v>1</v>
      </c>
      <c r="BI4" s="222" t="s">
        <v>97</v>
      </c>
      <c r="BJ4" s="381" t="str">
        <f>IF(H4="---","",IF(H4="","",(VLOOKUP(H4,List1678234[],2,FALSE))))</f>
        <v/>
      </c>
      <c r="BK4" s="381" t="str">
        <f>IF(I4="---","",IF(I4="","",(VLOOKUP(I4,List1678234[],2,FALSE))))</f>
        <v/>
      </c>
      <c r="BL4" s="381" t="str">
        <f>IF(J4="---","",IF(J4="","",(VLOOKUP(J4,List1678234[],2,FALSE))))</f>
        <v/>
      </c>
      <c r="BM4" s="381" t="str">
        <f>IF(K4="---","",IF(K4="","",(VLOOKUP(K4,List1678234[],2,FALSE))))</f>
        <v/>
      </c>
      <c r="BN4" s="381" t="str">
        <f>IF(L4="---","",IF(L4="","",(VLOOKUP(L4,List1678234[],2,FALSE))))</f>
        <v/>
      </c>
      <c r="BO4" s="381" t="str">
        <f>IF(M4="---","",IF(M4="","",(VLOOKUP(M4,List1678234[],2,FALSE))))</f>
        <v/>
      </c>
      <c r="BP4" s="381" t="str">
        <f>IF(N4="---","",IF(N4="","",(VLOOKUP(N4,List1678234[],2,FALSE))))</f>
        <v/>
      </c>
      <c r="BQ4" s="381" t="str">
        <f>IF(O4="---","",IF(O4="","",(VLOOKUP(O4,List1678234[],2,FALSE))))</f>
        <v/>
      </c>
      <c r="BR4" s="381" t="str">
        <f>IF(P4="---","",IF(P4="","",(VLOOKUP(P4,List1678234[],2,FALSE))))</f>
        <v/>
      </c>
      <c r="BS4" s="381" t="str">
        <f>IF(Q4="---","",IF(Q4="","",(VLOOKUP(Q4,List1678234[],2,FALSE))))</f>
        <v/>
      </c>
      <c r="BT4" s="381" t="str">
        <f>IF(R4="---","",IF(R4="","",(VLOOKUP(R4,List1678234[],2,FALSE))))</f>
        <v/>
      </c>
      <c r="BU4" s="222" t="s">
        <v>97</v>
      </c>
      <c r="BV4" s="381" t="str">
        <f>IF(Y4="---","",IF(Y4="","",VLOOKUP(Y4,List1678234[],2,FALSE)))</f>
        <v/>
      </c>
      <c r="BW4" s="381" t="str">
        <f>IF(Z4="---","",IF(Z4="","",VLOOKUP(Z4,List1678234[],2,FALSE)))</f>
        <v/>
      </c>
      <c r="BX4" s="381" t="str">
        <f>IF(AA4="---","",IF(AA4="","",VLOOKUP(AA4,List1678234[],2,FALSE)))</f>
        <v/>
      </c>
      <c r="BY4" s="381" t="str">
        <f>IF(AB4="---","",IF(AB4="","",VLOOKUP(AB4,List1678234[],2,FALSE)))</f>
        <v/>
      </c>
      <c r="BZ4" s="381" t="str">
        <f>IF(AC4="---","",IF(AC4="","",VLOOKUP(AC4,List1678234[],2,FALSE)))</f>
        <v/>
      </c>
      <c r="CA4" s="381" t="str">
        <f>IF(AD4="---","",IF(AD4="","",VLOOKUP(AD4,List1678234[],2,FALSE)))</f>
        <v/>
      </c>
      <c r="CB4" s="381" t="str">
        <f>IF(AE4="---","",IF(AE4="","",VLOOKUP(AE4,List1678234[],2,FALSE)))</f>
        <v/>
      </c>
      <c r="CC4" s="381" t="str">
        <f>IF(AF4="---","",IF(AF4="","",VLOOKUP(AF4,List1678234[],2,FALSE)))</f>
        <v/>
      </c>
      <c r="CD4" s="381" t="str">
        <f>IF(AG4="---","",IF(AG4="","",VLOOKUP(AG4,List1678234[],2,FALSE)))</f>
        <v/>
      </c>
      <c r="CE4" s="381" t="str">
        <f>IF(AH4="---","",IF(AH4="","",VLOOKUP(AH4,List1678234[],2,FALSE)))</f>
        <v/>
      </c>
      <c r="CF4" s="222" t="s">
        <v>97</v>
      </c>
      <c r="CG4" s="381" t="str">
        <f>IFERROR(
    IF(H4="---", "NA",
        IF(Y4="---", "NA",
            IF(BJ4 &gt; BK4,
                IF(BV4 &gt; BJ4, 1.1, 0.1),
                IF(BV4 &gt; BJ4, 1, 0)
            )
        )
    ),
    -1
)</f>
        <v>NA</v>
      </c>
      <c r="CH4" s="381" t="str">
        <f>IFERROR(
    IF(I4="---", "NA",
        IF(Z4="---", "NA",IF(J4="---","NA",
            IF(BK4 &gt; BL4,
                IF(MIN(BV4, BK4) = BW4, 0.1,
                    IF(MIN(BV4, BK4) &lt; BW4, 1.1)
                ),
                IF(MIN(BV4, BK4) = BW4, 0,
                    IF(MIN(BV4, BK4) &lt; BW4, 1)
                )
            ))
        )
    ),
-5)</f>
        <v>NA</v>
      </c>
      <c r="CI4" s="381" t="str">
        <f>IFERROR(
    IF(J4="---", "NA",
        IF(AA4="---", "NA",IF(K4="---","NA",
            IF(BL4 &gt; BM4,
                IF(MIN(BW4, BL4) = BX4, 0.1,
                    IF(MIN(BW4, BL4) &lt; BX4, 1.1)
                ),
                IF(MIN(BW4, BL4) = BX4, 0,
                    IF(MIN(BW4, BL4) &lt; BX4, 1)
                )
            ))
        )
    ),
-5)</f>
        <v>NA</v>
      </c>
      <c r="CJ4" s="381" t="str">
        <f>IFERROR(
    IF(K4="---", "NA",
        IF(AB4="---", "NA",IF(L4="---","NA",
            IF(BM4 &gt; BN4,
                IF(MIN(BX4, BM4) = BY4, 0.1,
                    IF(MIN(BX4, BM4) &lt; BY4, 1.1)
                ),
                IF(MIN(BX4, BM4) = BY4, 0,
                    IF(MIN(BX4, BM4) &lt; BY4, 1)
                )
            ))
        )
    ),
-5)</f>
        <v>NA</v>
      </c>
      <c r="CK4" s="381" t="str">
        <f>IFERROR(
    IF(L4="---", "NA",
        IF(AC4="---", "NA",IF(M4="---","NA",
            IF(BN4 &gt; BO4,
                IF(MIN(BY4, BN4) = BZ4, 0.1,
                    IF(MIN(BY4, BN4) &lt; BZ4, 1.1)
                ),
                IF(MIN(BY4, BN4) = BZ4, 0,
                    IF(MIN(BY4, BN4) &lt; BZ4, 1)
                )
            ))
        )
    ),
-5)</f>
        <v>NA</v>
      </c>
      <c r="CL4" s="381" t="str">
        <f>IFERROR(
    IF(M4="---", "NA",
        IF(AD4="---", "NA",IF(N4="---","NA",
            IF(BO4 &gt; BP4,
                IF(MIN(BZ4, BO4) = CA4, 0.1,
                    IF(MIN(BZ4, BO4) &lt; CA4, 1.1)
                ),
                IF(MIN(BZ4, BO4) = CA4, 0,
                    IF(MIN(BZ4, BO4) &lt; CA4, 1)
                )
            ))
        )
    ),
-5)</f>
        <v>NA</v>
      </c>
      <c r="CM4" s="381" t="str">
        <f>IFERROR(
    IF(N4="---", "NA",
        IF(AE4="---", "NA",IF(O4="---","NA",
            IF(BP4 &gt; BQ4,
                IF(MIN(CA4, BP4) = CB4, 0.1,
                    IF(MIN(CA4, BP4) &lt; CB4, 1.1)
                ),
                IF(MIN(CA4, BP4) = CB4, 0,
                    IF(MIN(CA4, BP4) &lt; CB4, 1)
                )
            ))
        )
    ),
-5)</f>
        <v>NA</v>
      </c>
      <c r="CN4" s="381" t="str">
        <f>IFERROR(
    IF(O4="---", "NA",
        IF(AF4="---", "NA",IF(P4="---","NA",
            IF(BQ4 &gt; BR4,
                IF(MIN(CB4, BQ4) = CC4, 0.1,
                    IF(MIN(CB4, BQ4) &lt; CC4, 1.1)
                ),
                IF(MIN(CB4, BQ4) = CC4, 0,
                    IF(MIN(CB4, BQ4) &lt; CC4, 1)
                )
            ))
        )
    ),
-5)</f>
        <v>NA</v>
      </c>
      <c r="CO4" s="381" t="str">
        <f>IFERROR(
    IF(P4="---", "NA",
        IF(AG4="---", "NA",IF(Q4="---","NA",
            IF(BR4 &gt; BS4,
                IF(MIN(CC4, BR4) = CD4, 0.1,
                    IF(MIN(CC4, BR4) &lt; CD4, 1.1)
                ),
                IF(MIN(CC4, BR4) = CD4, 0,
                    IF(MIN(CC4, BR4) &lt; CD4, 1)
                )
            ))
        )
    ),
-5)</f>
        <v>NA</v>
      </c>
      <c r="CP4" s="381" t="str">
        <f>IFERROR(
    IF(Q4="---", "NA",
        IF(AH4="---", "NA",IF(R4="---","NA",
            IF(BS4 &gt; BT4,
                IF(MIN(CD4, BS4) = CE4, 0.1,
                    IF(MIN(CD4, BS4) &lt; CE4, 1.1)
                ),
                IF(MIN(CD4, BS4) = CE4, 0,
                    IF(MIN(CD4, BS4) &lt; CE4, 1)
                )
            ))
        )
    ),
-5)</f>
        <v>NA</v>
      </c>
      <c r="CQ4" s="222" t="s">
        <v>97</v>
      </c>
      <c r="CR4" s="381" t="str">
        <f>IF(AND(OR(CG4=1, CG4=1.1),BK4&gt;=BV4),"Achieved",IF(AND(OR(CG4=1, CG4=1.1),BK4&lt;BV4),"Not Achieved","NA"))</f>
        <v>NA</v>
      </c>
      <c r="CS4" s="381" t="str">
        <f>IF(AND(OR(CH4=1, CH4=1.1),BL4&gt;=BW4),"Achieved",IF(AND(OR(CH4=1, CH4=1.1),BL4&lt;BW4),"Not Achieved","NA"))</f>
        <v>NA</v>
      </c>
      <c r="CT4" s="381" t="str">
        <f>IF(AND(OR(CI4=1, CI4=1.1),BM4&gt;=BX4),"Achieved",IF(AND(OR(CI4=1, CI4=1.1),BM4&lt;BX4),"Not Achieved","NA"))</f>
        <v>NA</v>
      </c>
      <c r="CU4" s="381" t="str">
        <f>IF(AND(OR(CJ4=1, CJ4=1.1),BN4&gt;=BY4),"Achieved",IF(AND(OR(CJ4=1, CJ4=1.1),BN4&lt;BY4),"Not Achieved","NA"))</f>
        <v>NA</v>
      </c>
      <c r="CV4" s="381" t="str">
        <f>IF(AND(OR(CK4=1, CK4=1.1),BO4&gt;=BZ4),"Achieved",IF(AND(OR(CK4=1, CK4=1.1),BO4&lt;BZ4),"Not Achieved","NA"))</f>
        <v>NA</v>
      </c>
      <c r="CW4" s="381" t="str">
        <f>IF(AND(OR(CL4=1, CL4=1.1),BP4&gt;=CA4),"Achieved",IF(AND(OR(CL4=1, CL4=1.1),BP4&lt;CA4),"Not Achieved","NA"))</f>
        <v>NA</v>
      </c>
      <c r="CX4" s="381" t="str">
        <f>IF(AND(OR(CM4=1, CM4=1.1),BQ4&gt;=CB4),"Achieved",IF(AND(OR(CM4=1, CM4=1.1),BQ4&lt;CB4),"Not Achieved","NA"))</f>
        <v>NA</v>
      </c>
      <c r="CY4" s="381" t="str">
        <f>IF(AND(OR(CN4=1, CN4=1.1),BR4&gt;=CC4),"Achieved",IF(AND(OR(CN4=1, CN4=1.1),BR4&lt;CC4),"Not Achieved","NA"))</f>
        <v>NA</v>
      </c>
      <c r="CZ4" s="381" t="str">
        <f>IF(AND(OR(CO4=1, CO4=1.1),BS4&gt;=CD4),"Achieved",IF(AND(OR(CO4=1, CO4=1.1),BS4&lt;CD4),"Not Achieved","NA"))</f>
        <v>NA</v>
      </c>
      <c r="DA4" s="381" t="str">
        <f>IF(AND(OR(CP4=1, CP4=1.1),BT4&gt;=CE4),"Achieved",IF(AND(OR(CP4=1, CP4=1.1),BT4&lt;CE4),"Not Achieved","NA"))</f>
        <v>NA</v>
      </c>
      <c r="DI4" s="403"/>
      <c r="DJ4" s="403"/>
      <c r="DK4" s="403"/>
      <c r="DL4" s="403"/>
      <c r="DM4" s="403"/>
      <c r="DN4" s="403"/>
      <c r="DO4" s="403"/>
      <c r="DP4" s="403"/>
      <c r="DQ4" s="403"/>
      <c r="DR4" s="403"/>
      <c r="DS4" s="403"/>
      <c r="DT4" s="403"/>
      <c r="DU4" s="403"/>
      <c r="DV4" s="403"/>
      <c r="DW4" s="403"/>
    </row>
    <row r="5" spans="2:127" ht="13.75" customHeight="1" thickBot="1" x14ac:dyDescent="0.4">
      <c r="B5" s="373"/>
      <c r="C5" s="360" t="s">
        <v>278</v>
      </c>
      <c r="D5" s="361"/>
      <c r="E5" s="359" t="s">
        <v>100</v>
      </c>
      <c r="F5" s="425"/>
      <c r="G5" s="426"/>
      <c r="H5" s="192" t="s">
        <v>94</v>
      </c>
      <c r="I5" s="192" t="s">
        <v>94</v>
      </c>
      <c r="J5" s="192" t="s">
        <v>94</v>
      </c>
      <c r="K5" s="192" t="s">
        <v>94</v>
      </c>
      <c r="L5" s="192" t="s">
        <v>94</v>
      </c>
      <c r="M5" s="192" t="s">
        <v>94</v>
      </c>
      <c r="N5" s="192" t="s">
        <v>94</v>
      </c>
      <c r="O5" s="192" t="s">
        <v>94</v>
      </c>
      <c r="P5" s="192" t="s">
        <v>94</v>
      </c>
      <c r="Q5" s="192" t="s">
        <v>94</v>
      </c>
      <c r="R5" s="379" t="s">
        <v>94</v>
      </c>
      <c r="Y5" s="192" t="s">
        <v>94</v>
      </c>
      <c r="Z5" s="192" t="s">
        <v>94</v>
      </c>
      <c r="AA5" s="192" t="s">
        <v>94</v>
      </c>
      <c r="AB5" s="192" t="s">
        <v>94</v>
      </c>
      <c r="AC5" s="192" t="s">
        <v>94</v>
      </c>
      <c r="AD5" s="192" t="s">
        <v>94</v>
      </c>
      <c r="AE5" s="192" t="s">
        <v>94</v>
      </c>
      <c r="AF5" s="192" t="s">
        <v>94</v>
      </c>
      <c r="AG5" s="192" t="s">
        <v>94</v>
      </c>
      <c r="AH5" s="379" t="s">
        <v>94</v>
      </c>
      <c r="AK5" s="427" t="str">
        <f>IFERROR(IF(I5="---","",IF(Y5="---","No Target Set",IF(BV5=BK5,"On Target",IF(BV5&gt;BK5,"Behind",IF(BV5&lt;BK5,"On Target"))))),"")</f>
        <v/>
      </c>
      <c r="AL5" s="427" t="str">
        <f>IFERROR(IF(J5="---","",IF(Z5="---","No Target Set",IF(BW5=BL5,"On Target",IF(BW5&gt;BL5,"Behind",IF(BW5&lt;BL5,"On Target"))))),"")</f>
        <v/>
      </c>
      <c r="AM5" s="427" t="str">
        <f>IFERROR(IF(K5="---","",IF(AA5="---","No Target Set",IF(BX5=BM5,"On Target",IF(BX5&gt;BM5,"Behind",IF(BX5&lt;BM5,"On Target"))))),"")</f>
        <v/>
      </c>
      <c r="AN5" s="427" t="str">
        <f>IFERROR(IF(L5="---","",IF(AB5="---","No Target Set",IF(BY5=BN5,"On Target",IF(BY5&gt;BN5,"Behind",IF(BY5&lt;BN5,"On Target"))))),"")</f>
        <v/>
      </c>
      <c r="AO5" s="427" t="str">
        <f>IFERROR(IF(M5="---","",IF(AC5="---","No Target Set",IF(BZ5=BO5,"On Target",IF(BZ5&gt;BO5,"Behind",IF(BZ5&lt;BO5,"On Target"))))),"")</f>
        <v/>
      </c>
      <c r="AP5" s="427" t="str">
        <f>IFERROR(IF(N5="---","",IF(AD5="---","No Target Set",IF(CA5=BP5,"On Target",IF(CA5&gt;BP5,"Behind",IF(CA5&lt;BP5,"On Target"))))),"")</f>
        <v/>
      </c>
      <c r="AQ5" s="427" t="str">
        <f>IFERROR(IF(O5="---","",IF(AE5="---","No Target Set",IF(CB5=BQ5,"On Target",IF(CB5&gt;BQ5,"Behind",IF(CB5&lt;BQ5,"On Target"))))),"")</f>
        <v/>
      </c>
      <c r="AR5" s="427" t="str">
        <f>IFERROR(IF(P5="---","",IF(AF5="---","No Target Set",IF(CC5=BR5,"On Target",IF(CC5&gt;BR5,"Behind",IF(CC5&lt;BR5,"On Target"))))),"")</f>
        <v/>
      </c>
      <c r="AS5" s="427" t="str">
        <f>IFERROR(IF(Q5="---","",IF(AG5="---","No Target Set",IF(CD5=BS5,"On Target",IF(CD5&gt;BS5,"Behind",IF(CD5&lt;BS5,"On Target"))))),"")</f>
        <v/>
      </c>
      <c r="AT5" s="427" t="str">
        <f>IFERROR(IF(R5="---","",IF(AH5="---","No Target Set",IF(CE5=BT5,"On Target",IF(CE5&gt;BT5,"Behind",IF(CE5&lt;BT5,"On Target"))))),"")</f>
        <v/>
      </c>
      <c r="AV5" s="428"/>
      <c r="AW5" s="222" t="s">
        <v>101</v>
      </c>
      <c r="AX5" s="381" t="str">
        <f>_xlfn.IFNA(LOOKUP(2,1/(H5:R5&lt;&gt;"---"),H5:R5),"---")</f>
        <v>---</v>
      </c>
      <c r="AY5" s="381" t="e">
        <f>VALUE(IF(AX5="---","",VLOOKUP(AX5,List1678234[],2,FALSE)))</f>
        <v>#VALUE!</v>
      </c>
      <c r="AZ5" s="381" t="str">
        <f>_xlfn.IFNA(LOOKUP(2,1/(H5:Q5&lt;&gt;"---"),X5:AF5),"---")</f>
        <v>---</v>
      </c>
      <c r="BA5" s="381" t="e">
        <f>VALUE(IF(AZ5="---","",VLOOKUP(AZ5,List1678234[],2,FALSE)))</f>
        <v>#VALUE!</v>
      </c>
      <c r="BB5" s="381" t="str">
        <f>_xlfn.IFNA(LOOKUP(2,1/(AK5:AT5&lt;&gt;""),AK5:AT5),"---")</f>
        <v>---</v>
      </c>
      <c r="BC5" s="381" t="str">
        <f>_xlfn.IFNA(LOOKUP(2,1/(H5:R5&lt;&gt;"---"),H$2:R$2),"---")</f>
        <v>---</v>
      </c>
      <c r="BE5" s="430" t="s">
        <v>102</v>
      </c>
      <c r="BF5" s="384">
        <v>0.5</v>
      </c>
      <c r="BI5" s="222" t="s">
        <v>101</v>
      </c>
      <c r="BJ5" s="381" t="str">
        <f>IF(H5="---","",IF(H5="","",(VLOOKUP(H5,List1678234[],2,FALSE))))</f>
        <v/>
      </c>
      <c r="BK5" s="381" t="str">
        <f>IF(I5="---","",IF(I5="","",(VLOOKUP(I5,List1678234[],2,FALSE))))</f>
        <v/>
      </c>
      <c r="BL5" s="381" t="str">
        <f>IF(J5="---","",IF(J5="","",(VLOOKUP(J5,List1678234[],2,FALSE))))</f>
        <v/>
      </c>
      <c r="BM5" s="381" t="str">
        <f>IF(K5="---","",IF(K5="","",(VLOOKUP(K5,List1678234[],2,FALSE))))</f>
        <v/>
      </c>
      <c r="BN5" s="381" t="str">
        <f>IF(L5="---","",IF(L5="","",(VLOOKUP(L5,List1678234[],2,FALSE))))</f>
        <v/>
      </c>
      <c r="BO5" s="381" t="str">
        <f>IF(M5="---","",IF(M5="","",(VLOOKUP(M5,List1678234[],2,FALSE))))</f>
        <v/>
      </c>
      <c r="BP5" s="381" t="str">
        <f>IF(N5="---","",IF(N5="","",(VLOOKUP(N5,List1678234[],2,FALSE))))</f>
        <v/>
      </c>
      <c r="BQ5" s="381" t="str">
        <f>IF(O5="---","",IF(O5="","",(VLOOKUP(O5,List1678234[],2,FALSE))))</f>
        <v/>
      </c>
      <c r="BR5" s="381" t="str">
        <f>IF(P5="---","",IF(P5="","",(VLOOKUP(P5,List1678234[],2,FALSE))))</f>
        <v/>
      </c>
      <c r="BS5" s="381" t="str">
        <f>IF(Q5="---","",IF(Q5="","",(VLOOKUP(Q5,List1678234[],2,FALSE))))</f>
        <v/>
      </c>
      <c r="BT5" s="381" t="str">
        <f>IF(R5="---","",IF(R5="","",(VLOOKUP(R5,List1678234[],2,FALSE))))</f>
        <v/>
      </c>
      <c r="BU5" s="222" t="s">
        <v>101</v>
      </c>
      <c r="BV5" s="381" t="str">
        <f>IF(Y5="---","",IF(Y5="","",VLOOKUP(Y5,List1678234[],2,FALSE)))</f>
        <v/>
      </c>
      <c r="BW5" s="381" t="str">
        <f>IF(Z5="---","",IF(Z5="","",VLOOKUP(Z5,List1678234[],2,FALSE)))</f>
        <v/>
      </c>
      <c r="BX5" s="381" t="str">
        <f>IF(AA5="---","",IF(AA5="","",VLOOKUP(AA5,List1678234[],2,FALSE)))</f>
        <v/>
      </c>
      <c r="BY5" s="381" t="str">
        <f>IF(AB5="---","",IF(AB5="","",VLOOKUP(AB5,List1678234[],2,FALSE)))</f>
        <v/>
      </c>
      <c r="BZ5" s="381" t="str">
        <f>IF(AC5="---","",IF(AC5="","",VLOOKUP(AC5,List1678234[],2,FALSE)))</f>
        <v/>
      </c>
      <c r="CA5" s="381" t="str">
        <f>IF(AD5="---","",IF(AD5="","",VLOOKUP(AD5,List1678234[],2,FALSE)))</f>
        <v/>
      </c>
      <c r="CB5" s="381" t="str">
        <f>IF(AE5="---","",IF(AE5="","",VLOOKUP(AE5,List1678234[],2,FALSE)))</f>
        <v/>
      </c>
      <c r="CC5" s="381" t="str">
        <f>IF(AF5="---","",IF(AF5="","",VLOOKUP(AF5,List1678234[],2,FALSE)))</f>
        <v/>
      </c>
      <c r="CD5" s="381" t="str">
        <f>IF(AG5="---","",IF(AG5="","",VLOOKUP(AG5,List1678234[],2,FALSE)))</f>
        <v/>
      </c>
      <c r="CE5" s="381" t="str">
        <f>IF(AH5="---","",IF(AH5="","",VLOOKUP(AH5,List1678234[],2,FALSE)))</f>
        <v/>
      </c>
      <c r="CF5" s="222" t="s">
        <v>101</v>
      </c>
      <c r="CG5" s="381" t="str">
        <f>IFERROR(
    IF(H5="---", "NA",
        IF(Y5="---", "NA",
            IF(BJ5 &gt; BK5,
                IF(BV5 &gt; BJ5, 1.1, 0.1),
                IF(BV5 &gt; BJ5, 1, 0)
            )
        )
    ),
    -1
)</f>
        <v>NA</v>
      </c>
      <c r="CH5" s="381" t="str">
        <f>IFERROR(
    IF(I5="---", "NA",
        IF(Z5="---", "NA",IF(J5="---","NA",
            IF(BK5 &gt; BL5,
                IF(MIN(BV5, BK5) = BW5, 0.1,
                    IF(MIN(BV5, BK5) &lt; BW5, 1.1)
                ),
                IF(MIN(BV5, BK5) = BW5, 0,
                    IF(MIN(BV5, BK5) &lt; BW5, 1)
                )
            ))
        )
    ),
-5)</f>
        <v>NA</v>
      </c>
      <c r="CI5" s="381" t="str">
        <f>IFERROR(
    IF(J5="---", "NA",
        IF(AA5="---", "NA",IF(K5="---","NA",
            IF(BL5 &gt; BM5,
                IF(MIN(BW5, BL5) = BX5, 0.1,
                    IF(MIN(BW5, BL5) &lt; BX5, 1.1)
                ),
                IF(MIN(BW5, BL5) = BX5, 0,
                    IF(MIN(BW5, BL5) &lt; BX5, 1)
                )
            ))
        )
    ),
-5)</f>
        <v>NA</v>
      </c>
      <c r="CJ5" s="381" t="str">
        <f>IFERROR(
    IF(K5="---", "NA",
        IF(AB5="---", "NA",IF(L5="---","NA",
            IF(BM5 &gt; BN5,
                IF(MIN(BX5, BM5) = BY5, 0.1,
                    IF(MIN(BX5, BM5) &lt; BY5, 1.1)
                ),
                IF(MIN(BX5, BM5) = BY5, 0,
                    IF(MIN(BX5, BM5) &lt; BY5, 1)
                )
            ))
        )
    ),
-5)</f>
        <v>NA</v>
      </c>
      <c r="CK5" s="381" t="str">
        <f>IFERROR(
    IF(L5="---", "NA",
        IF(AC5="---", "NA",IF(M5="---","NA",
            IF(BN5 &gt; BO5,
                IF(MIN(BY5, BN5) = BZ5, 0.1,
                    IF(MIN(BY5, BN5) &lt; BZ5, 1.1)
                ),
                IF(MIN(BY5, BN5) = BZ5, 0,
                    IF(MIN(BY5, BN5) &lt; BZ5, 1)
                )
            ))
        )
    ),
-5)</f>
        <v>NA</v>
      </c>
      <c r="CL5" s="381" t="str">
        <f>IFERROR(
    IF(M5="---", "NA",
        IF(AD5="---", "NA",IF(N5="---","NA",
            IF(BO5 &gt; BP5,
                IF(MIN(BZ5, BO5) = CA5, 0.1,
                    IF(MIN(BZ5, BO5) &lt; CA5, 1.1)
                ),
                IF(MIN(BZ5, BO5) = CA5, 0,
                    IF(MIN(BZ5, BO5) &lt; CA5, 1)
                )
            ))
        )
    ),
-5)</f>
        <v>NA</v>
      </c>
      <c r="CM5" s="381" t="str">
        <f>IFERROR(
    IF(N5="---", "NA",
        IF(AE5="---", "NA",IF(O5="---","NA",
            IF(BP5 &gt; BQ5,
                IF(MIN(CA5, BP5) = CB5, 0.1,
                    IF(MIN(CA5, BP5) &lt; CB5, 1.1)
                ),
                IF(MIN(CA5, BP5) = CB5, 0,
                    IF(MIN(CA5, BP5) &lt; CB5, 1)
                )
            ))
        )
    ),
-5)</f>
        <v>NA</v>
      </c>
      <c r="CN5" s="381" t="str">
        <f>IFERROR(
    IF(O5="---", "NA",
        IF(AF5="---", "NA",IF(P5="---","NA",
            IF(BQ5 &gt; BR5,
                IF(MIN(CB5, BQ5) = CC5, 0.1,
                    IF(MIN(CB5, BQ5) &lt; CC5, 1.1)
                ),
                IF(MIN(CB5, BQ5) = CC5, 0,
                    IF(MIN(CB5, BQ5) &lt; CC5, 1)
                )
            ))
        )
    ),
-5)</f>
        <v>NA</v>
      </c>
      <c r="CO5" s="381" t="str">
        <f>IFERROR(
    IF(P5="---", "NA",
        IF(AG5="---", "NA",IF(Q5="---","NA",
            IF(BR5 &gt; BS5,
                IF(MIN(CC5, BR5) = CD5, 0.1,
                    IF(MIN(CC5, BR5) &lt; CD5, 1.1)
                ),
                IF(MIN(CC5, BR5) = CD5, 0,
                    IF(MIN(CC5, BR5) &lt; CD5, 1)
                )
            ))
        )
    ),
-5)</f>
        <v>NA</v>
      </c>
      <c r="CP5" s="381" t="str">
        <f>IFERROR(
    IF(Q5="---", "NA",
        IF(AH5="---", "NA",IF(R5="---","NA",
            IF(BS5 &gt; BT5,
                IF(MIN(CD5, BS5) = CE5, 0.1,
                    IF(MIN(CD5, BS5) &lt; CE5, 1.1)
                ),
                IF(MIN(CD5, BS5) = CE5, 0,
                    IF(MIN(CD5, BS5) &lt; CE5, 1)
                )
            ))
        )
    ),
-5)</f>
        <v>NA</v>
      </c>
      <c r="CQ5" s="222" t="s">
        <v>101</v>
      </c>
      <c r="CR5" s="381" t="str">
        <f>IF(AND(OR(CG5=1, CG5=1.1),BK5&gt;=BV5),"Achieved",IF(AND(OR(CG5=1, CG5=1.1),BK5&lt;BV5),"Not Achieved","NA"))</f>
        <v>NA</v>
      </c>
      <c r="CS5" s="381" t="str">
        <f>IF(AND(OR(CH5=1, CH5=1.1),BL5&gt;=BW5),"Achieved",IF(AND(OR(CH5=1, CH5=1.1),BL5&lt;BW5),"Not Achieved","NA"))</f>
        <v>NA</v>
      </c>
      <c r="CT5" s="381" t="str">
        <f>IF(AND(OR(CI5=1, CI5=1.1),BM5&gt;=BX5),"Achieved",IF(AND(OR(CI5=1, CI5=1.1),BM5&lt;BX5),"Not Achieved","NA"))</f>
        <v>NA</v>
      </c>
      <c r="CU5" s="381" t="str">
        <f>IF(AND(OR(CJ5=1, CJ5=1.1),BN5&gt;=BY5),"Achieved",IF(AND(OR(CJ5=1, CJ5=1.1),BN5&lt;BY5),"Not Achieved","NA"))</f>
        <v>NA</v>
      </c>
      <c r="CV5" s="381" t="str">
        <f>IF(AND(OR(CK5=1, CK5=1.1),BO5&gt;=BZ5),"Achieved",IF(AND(OR(CK5=1, CK5=1.1),BO5&lt;BZ5),"Not Achieved","NA"))</f>
        <v>NA</v>
      </c>
      <c r="CW5" s="381" t="str">
        <f>IF(AND(OR(CL5=1, CL5=1.1),BP5&gt;=CA5),"Achieved",IF(AND(OR(CL5=1, CL5=1.1),BP5&lt;CA5),"Not Achieved","NA"))</f>
        <v>NA</v>
      </c>
      <c r="CX5" s="381" t="str">
        <f>IF(AND(OR(CM5=1, CM5=1.1),BQ5&gt;=CB5),"Achieved",IF(AND(OR(CM5=1, CM5=1.1),BQ5&lt;CB5),"Not Achieved","NA"))</f>
        <v>NA</v>
      </c>
      <c r="CY5" s="381" t="str">
        <f>IF(AND(OR(CN5=1, CN5=1.1),BR5&gt;=CC5),"Achieved",IF(AND(OR(CN5=1, CN5=1.1),BR5&lt;CC5),"Not Achieved","NA"))</f>
        <v>NA</v>
      </c>
      <c r="CZ5" s="381" t="str">
        <f>IF(AND(OR(CO5=1, CO5=1.1),BS5&gt;=CD5),"Achieved",IF(AND(OR(CO5=1, CO5=1.1),BS5&lt;CD5),"Not Achieved","NA"))</f>
        <v>NA</v>
      </c>
      <c r="DA5" s="381" t="str">
        <f>IF(AND(OR(CP5=1, CP5=1.1),BT5&gt;=CE5),"Achieved",IF(AND(OR(CP5=1, CP5=1.1),BT5&lt;CE5),"Not Achieved","NA"))</f>
        <v>NA</v>
      </c>
      <c r="DI5" s="403"/>
      <c r="DJ5" s="403"/>
      <c r="DK5" s="403"/>
      <c r="DL5" s="403"/>
      <c r="DM5" s="403"/>
      <c r="DN5" s="403"/>
      <c r="DO5" s="403"/>
      <c r="DP5" s="403"/>
      <c r="DQ5" s="403"/>
      <c r="DR5" s="403"/>
      <c r="DS5" s="403"/>
      <c r="DT5" s="403"/>
      <c r="DU5" s="403"/>
      <c r="DV5" s="403"/>
      <c r="DW5" s="403"/>
    </row>
    <row r="6" spans="2:127" ht="13.75" customHeight="1" thickBot="1" x14ac:dyDescent="0.4">
      <c r="B6" s="373"/>
      <c r="C6" s="364"/>
      <c r="D6" s="365"/>
      <c r="E6" s="359" t="s">
        <v>103</v>
      </c>
      <c r="F6" s="425"/>
      <c r="G6" s="426"/>
      <c r="H6" s="192" t="s">
        <v>94</v>
      </c>
      <c r="I6" s="192" t="s">
        <v>94</v>
      </c>
      <c r="J6" s="192" t="s">
        <v>94</v>
      </c>
      <c r="K6" s="192" t="s">
        <v>94</v>
      </c>
      <c r="L6" s="192" t="s">
        <v>94</v>
      </c>
      <c r="M6" s="192" t="s">
        <v>94</v>
      </c>
      <c r="N6" s="192" t="s">
        <v>94</v>
      </c>
      <c r="O6" s="192" t="s">
        <v>94</v>
      </c>
      <c r="P6" s="192" t="s">
        <v>94</v>
      </c>
      <c r="Q6" s="192" t="s">
        <v>94</v>
      </c>
      <c r="R6" s="379" t="s">
        <v>94</v>
      </c>
      <c r="Y6" s="192" t="s">
        <v>94</v>
      </c>
      <c r="Z6" s="192" t="s">
        <v>94</v>
      </c>
      <c r="AA6" s="192" t="s">
        <v>94</v>
      </c>
      <c r="AB6" s="192" t="s">
        <v>94</v>
      </c>
      <c r="AC6" s="192" t="s">
        <v>94</v>
      </c>
      <c r="AD6" s="192" t="s">
        <v>94</v>
      </c>
      <c r="AE6" s="192" t="s">
        <v>94</v>
      </c>
      <c r="AF6" s="192" t="s">
        <v>94</v>
      </c>
      <c r="AG6" s="192" t="s">
        <v>94</v>
      </c>
      <c r="AH6" s="379" t="s">
        <v>94</v>
      </c>
      <c r="AK6" s="427" t="str">
        <f>IFERROR(IF(I6="---","",IF(Y6="---","No Target Set",IF(BV6=BK6,"On Target",IF(BV6&gt;BK6,"Behind",IF(BV6&lt;BK6,"On Target"))))),"")</f>
        <v/>
      </c>
      <c r="AL6" s="427" t="str">
        <f>IFERROR(IF(J6="---","",IF(Z6="---","No Target Set",IF(BW6=BL6,"On Target",IF(BW6&gt;BL6,"Behind",IF(BW6&lt;BL6,"On Target"))))),"")</f>
        <v/>
      </c>
      <c r="AM6" s="427" t="str">
        <f>IFERROR(IF(K6="---","",IF(AA6="---","No Target Set",IF(BX6=BM6,"On Target",IF(BX6&gt;BM6,"Behind",IF(BX6&lt;BM6,"On Target"))))),"")</f>
        <v/>
      </c>
      <c r="AN6" s="427" t="str">
        <f>IFERROR(IF(L6="---","",IF(AB6="---","No Target Set",IF(BY6=BN6,"On Target",IF(BY6&gt;BN6,"Behind",IF(BY6&lt;BN6,"On Target"))))),"")</f>
        <v/>
      </c>
      <c r="AO6" s="427" t="str">
        <f>IFERROR(IF(M6="---","",IF(AC6="---","No Target Set",IF(BZ6=BO6,"On Target",IF(BZ6&gt;BO6,"Behind",IF(BZ6&lt;BO6,"On Target"))))),"")</f>
        <v/>
      </c>
      <c r="AP6" s="427" t="str">
        <f>IFERROR(IF(N6="---","",IF(AD6="---","No Target Set",IF(CA6=BP6,"On Target",IF(CA6&gt;BP6,"Behind",IF(CA6&lt;BP6,"On Target"))))),"")</f>
        <v/>
      </c>
      <c r="AQ6" s="427" t="str">
        <f>IFERROR(IF(O6="---","",IF(AE6="---","No Target Set",IF(CB6=BQ6,"On Target",IF(CB6&gt;BQ6,"Behind",IF(CB6&lt;BQ6,"On Target"))))),"")</f>
        <v/>
      </c>
      <c r="AR6" s="427" t="str">
        <f>IFERROR(IF(P6="---","",IF(AF6="---","No Target Set",IF(CC6=BR6,"On Target",IF(CC6&gt;BR6,"Behind",IF(CC6&lt;BR6,"On Target"))))),"")</f>
        <v/>
      </c>
      <c r="AS6" s="427" t="str">
        <f>IFERROR(IF(Q6="---","",IF(AG6="---","No Target Set",IF(CD6=BS6,"On Target",IF(CD6&gt;BS6,"Behind",IF(CD6&lt;BS6,"On Target"))))),"")</f>
        <v/>
      </c>
      <c r="AT6" s="427" t="str">
        <f>IFERROR(IF(R6="---","",IF(AH6="---","No Target Set",IF(CE6=BT6,"On Target",IF(CE6&gt;BT6,"Behind",IF(CE6&lt;BT6,"On Target"))))),"")</f>
        <v/>
      </c>
      <c r="AV6" s="428"/>
      <c r="AW6" s="222" t="s">
        <v>104</v>
      </c>
      <c r="AX6" s="381" t="str">
        <f>_xlfn.IFNA(LOOKUP(2,1/(H6:R6&lt;&gt;"---"),H6:R6),"---")</f>
        <v>---</v>
      </c>
      <c r="AY6" s="381" t="e">
        <f>VALUE(IF(AX6="---","",VLOOKUP(AX6,List1678234[],2,FALSE)))</f>
        <v>#VALUE!</v>
      </c>
      <c r="AZ6" s="381" t="str">
        <f>_xlfn.IFNA(LOOKUP(2,1/(H6:Q6&lt;&gt;"---"),X6:AF6),"---")</f>
        <v>---</v>
      </c>
      <c r="BA6" s="381" t="e">
        <f>VALUE(IF(AZ6="---","",VLOOKUP(AZ6,List1678234[],2,FALSE)))</f>
        <v>#VALUE!</v>
      </c>
      <c r="BB6" s="381" t="str">
        <f>_xlfn.IFNA(LOOKUP(2,1/(AK6:AT6&lt;&gt;""),AK6:AT6),"---")</f>
        <v>---</v>
      </c>
      <c r="BC6" s="381" t="str">
        <f>_xlfn.IFNA(LOOKUP(2,1/(H6:R6&lt;&gt;"---"),H$2:R$2),"---")</f>
        <v>---</v>
      </c>
      <c r="BE6" s="431" t="s">
        <v>105</v>
      </c>
      <c r="BF6" s="384">
        <v>0</v>
      </c>
      <c r="BI6" s="222" t="s">
        <v>104</v>
      </c>
      <c r="BJ6" s="381" t="str">
        <f>IF(H6="---","",IF(H6="","",(VLOOKUP(H6,List1678234[],2,FALSE))))</f>
        <v/>
      </c>
      <c r="BK6" s="381" t="str">
        <f>IF(I6="---","",IF(I6="","",(VLOOKUP(I6,List1678234[],2,FALSE))))</f>
        <v/>
      </c>
      <c r="BL6" s="381" t="str">
        <f>IF(J6="---","",IF(J6="","",(VLOOKUP(J6,List1678234[],2,FALSE))))</f>
        <v/>
      </c>
      <c r="BM6" s="381" t="str">
        <f>IF(K6="---","",IF(K6="","",(VLOOKUP(K6,List1678234[],2,FALSE))))</f>
        <v/>
      </c>
      <c r="BN6" s="381" t="str">
        <f>IF(L6="---","",IF(L6="","",(VLOOKUP(L6,List1678234[],2,FALSE))))</f>
        <v/>
      </c>
      <c r="BO6" s="381" t="str">
        <f>IF(M6="---","",IF(M6="","",(VLOOKUP(M6,List1678234[],2,FALSE))))</f>
        <v/>
      </c>
      <c r="BP6" s="381" t="str">
        <f>IF(N6="---","",IF(N6="","",(VLOOKUP(N6,List1678234[],2,FALSE))))</f>
        <v/>
      </c>
      <c r="BQ6" s="381" t="str">
        <f>IF(O6="---","",IF(O6="","",(VLOOKUP(O6,List1678234[],2,FALSE))))</f>
        <v/>
      </c>
      <c r="BR6" s="381" t="str">
        <f>IF(P6="---","",IF(P6="","",(VLOOKUP(P6,List1678234[],2,FALSE))))</f>
        <v/>
      </c>
      <c r="BS6" s="381" t="str">
        <f>IF(Q6="---","",IF(Q6="","",(VLOOKUP(Q6,List1678234[],2,FALSE))))</f>
        <v/>
      </c>
      <c r="BT6" s="381" t="str">
        <f>IF(R6="---","",IF(R6="","",(VLOOKUP(R6,List1678234[],2,FALSE))))</f>
        <v/>
      </c>
      <c r="BU6" s="222" t="s">
        <v>104</v>
      </c>
      <c r="BV6" s="381" t="str">
        <f>IF(Y6="---","",IF(Y6="","",VLOOKUP(Y6,List1678234[],2,FALSE)))</f>
        <v/>
      </c>
      <c r="BW6" s="381" t="str">
        <f>IF(Z6="---","",IF(Z6="","",VLOOKUP(Z6,List1678234[],2,FALSE)))</f>
        <v/>
      </c>
      <c r="BX6" s="381" t="str">
        <f>IF(AA6="---","",IF(AA6="","",VLOOKUP(AA6,List1678234[],2,FALSE)))</f>
        <v/>
      </c>
      <c r="BY6" s="381" t="str">
        <f>IF(AB6="---","",IF(AB6="","",VLOOKUP(AB6,List1678234[],2,FALSE)))</f>
        <v/>
      </c>
      <c r="BZ6" s="381" t="str">
        <f>IF(AC6="---","",IF(AC6="","",VLOOKUP(AC6,List1678234[],2,FALSE)))</f>
        <v/>
      </c>
      <c r="CA6" s="381" t="str">
        <f>IF(AD6="---","",IF(AD6="","",VLOOKUP(AD6,List1678234[],2,FALSE)))</f>
        <v/>
      </c>
      <c r="CB6" s="381" t="str">
        <f>IF(AE6="---","",IF(AE6="","",VLOOKUP(AE6,List1678234[],2,FALSE)))</f>
        <v/>
      </c>
      <c r="CC6" s="381" t="str">
        <f>IF(AF6="---","",IF(AF6="","",VLOOKUP(AF6,List1678234[],2,FALSE)))</f>
        <v/>
      </c>
      <c r="CD6" s="381" t="str">
        <f>IF(AG6="---","",IF(AG6="","",VLOOKUP(AG6,List1678234[],2,FALSE)))</f>
        <v/>
      </c>
      <c r="CE6" s="381" t="str">
        <f>IF(AH6="---","",IF(AH6="","",VLOOKUP(AH6,List1678234[],2,FALSE)))</f>
        <v/>
      </c>
      <c r="CF6" s="222" t="s">
        <v>104</v>
      </c>
      <c r="CG6" s="381" t="str">
        <f>IFERROR(
    IF(H6="---", "NA",
        IF(Y6="---", "NA",
            IF(BJ6 &gt; BK6,
                IF(BV6 &gt; BJ6, 1.1, 0.1),
                IF(BV6 &gt; BJ6, 1, 0)
            )
        )
    ),
    -1
)</f>
        <v>NA</v>
      </c>
      <c r="CH6" s="381" t="str">
        <f>IFERROR(
    IF(I6="---", "NA",
        IF(Z6="---", "NA",IF(J6="---","NA",
            IF(BK6 &gt; BL6,
                IF(MIN(BV6, BK6) = BW6, 0.1,
                    IF(MIN(BV6, BK6) &lt; BW6, 1.1)
                ),
                IF(MIN(BV6, BK6) = BW6, 0,
                    IF(MIN(BV6, BK6) &lt; BW6, 1)
                )
            ))
        )
    ),
-5)</f>
        <v>NA</v>
      </c>
      <c r="CI6" s="381" t="str">
        <f>IFERROR(
    IF(J6="---", "NA",
        IF(AA6="---", "NA",IF(K6="---","NA",
            IF(BL6 &gt; BM6,
                IF(MIN(BW6, BL6) = BX6, 0.1,
                    IF(MIN(BW6, BL6) &lt; BX6, 1.1)
                ),
                IF(MIN(BW6, BL6) = BX6, 0,
                    IF(MIN(BW6, BL6) &lt; BX6, 1)
                )
            ))
        )
    ),
-5)</f>
        <v>NA</v>
      </c>
      <c r="CJ6" s="381" t="str">
        <f>IFERROR(
    IF(K6="---", "NA",
        IF(AB6="---", "NA",IF(L6="---","NA",
            IF(BM6 &gt; BN6,
                IF(MIN(BX6, BM6) = BY6, 0.1,
                    IF(MIN(BX6, BM6) &lt; BY6, 1.1)
                ),
                IF(MIN(BX6, BM6) = BY6, 0,
                    IF(MIN(BX6, BM6) &lt; BY6, 1)
                )
            ))
        )
    ),
-5)</f>
        <v>NA</v>
      </c>
      <c r="CK6" s="381" t="str">
        <f>IFERROR(
    IF(L6="---", "NA",
        IF(AC6="---", "NA",IF(M6="---","NA",
            IF(BN6 &gt; BO6,
                IF(MIN(BY6, BN6) = BZ6, 0.1,
                    IF(MIN(BY6, BN6) &lt; BZ6, 1.1)
                ),
                IF(MIN(BY6, BN6) = BZ6, 0,
                    IF(MIN(BY6, BN6) &lt; BZ6, 1)
                )
            ))
        )
    ),
-5)</f>
        <v>NA</v>
      </c>
      <c r="CL6" s="381" t="str">
        <f>IFERROR(
    IF(M6="---", "NA",
        IF(AD6="---", "NA",IF(N6="---","NA",
            IF(BO6 &gt; BP6,
                IF(MIN(BZ6, BO6) = CA6, 0.1,
                    IF(MIN(BZ6, BO6) &lt; CA6, 1.1)
                ),
                IF(MIN(BZ6, BO6) = CA6, 0,
                    IF(MIN(BZ6, BO6) &lt; CA6, 1)
                )
            ))
        )
    ),
-5)</f>
        <v>NA</v>
      </c>
      <c r="CM6" s="381" t="str">
        <f>IFERROR(
    IF(N6="---", "NA",
        IF(AE6="---", "NA",IF(O6="---","NA",
            IF(BP6 &gt; BQ6,
                IF(MIN(CA6, BP6) = CB6, 0.1,
                    IF(MIN(CA6, BP6) &lt; CB6, 1.1)
                ),
                IF(MIN(CA6, BP6) = CB6, 0,
                    IF(MIN(CA6, BP6) &lt; CB6, 1)
                )
            ))
        )
    ),
-5)</f>
        <v>NA</v>
      </c>
      <c r="CN6" s="381" t="str">
        <f>IFERROR(
    IF(O6="---", "NA",
        IF(AF6="---", "NA",IF(P6="---","NA",
            IF(BQ6 &gt; BR6,
                IF(MIN(CB6, BQ6) = CC6, 0.1,
                    IF(MIN(CB6, BQ6) &lt; CC6, 1.1)
                ),
                IF(MIN(CB6, BQ6) = CC6, 0,
                    IF(MIN(CB6, BQ6) &lt; CC6, 1)
                )
            ))
        )
    ),
-5)</f>
        <v>NA</v>
      </c>
      <c r="CO6" s="381" t="str">
        <f>IFERROR(
    IF(P6="---", "NA",
        IF(AG6="---", "NA",IF(Q6="---","NA",
            IF(BR6 &gt; BS6,
                IF(MIN(CC6, BR6) = CD6, 0.1,
                    IF(MIN(CC6, BR6) &lt; CD6, 1.1)
                ),
                IF(MIN(CC6, BR6) = CD6, 0,
                    IF(MIN(CC6, BR6) &lt; CD6, 1)
                )
            ))
        )
    ),
-5)</f>
        <v>NA</v>
      </c>
      <c r="CP6" s="381" t="str">
        <f>IFERROR(
    IF(Q6="---", "NA",
        IF(AH6="---", "NA",IF(R6="---","NA",
            IF(BS6 &gt; BT6,
                IF(MIN(CD6, BS6) = CE6, 0.1,
                    IF(MIN(CD6, BS6) &lt; CE6, 1.1)
                ),
                IF(MIN(CD6, BS6) = CE6, 0,
                    IF(MIN(CD6, BS6) &lt; CE6, 1)
                )
            ))
        )
    ),
-5)</f>
        <v>NA</v>
      </c>
      <c r="CQ6" s="222" t="s">
        <v>104</v>
      </c>
      <c r="CR6" s="381" t="str">
        <f>IF(AND(OR(CG6=1, CG6=1.1),BK6&gt;=BV6),"Achieved",IF(AND(OR(CG6=1, CG6=1.1),BK6&lt;BV6),"Not Achieved","NA"))</f>
        <v>NA</v>
      </c>
      <c r="CS6" s="381" t="str">
        <f>IF(AND(OR(CH6=1, CH6=1.1),BL6&gt;=BW6),"Achieved",IF(AND(OR(CH6=1, CH6=1.1),BL6&lt;BW6),"Not Achieved","NA"))</f>
        <v>NA</v>
      </c>
      <c r="CT6" s="381" t="str">
        <f>IF(AND(OR(CI6=1, CI6=1.1),BM6&gt;=BX6),"Achieved",IF(AND(OR(CI6=1, CI6=1.1),BM6&lt;BX6),"Not Achieved","NA"))</f>
        <v>NA</v>
      </c>
      <c r="CU6" s="381" t="str">
        <f>IF(AND(OR(CJ6=1, CJ6=1.1),BN6&gt;=BY6),"Achieved",IF(AND(OR(CJ6=1, CJ6=1.1),BN6&lt;BY6),"Not Achieved","NA"))</f>
        <v>NA</v>
      </c>
      <c r="CV6" s="381" t="str">
        <f>IF(AND(OR(CK6=1, CK6=1.1),BO6&gt;=BZ6),"Achieved",IF(AND(OR(CK6=1, CK6=1.1),BO6&lt;BZ6),"Not Achieved","NA"))</f>
        <v>NA</v>
      </c>
      <c r="CW6" s="381" t="str">
        <f>IF(AND(OR(CL6=1, CL6=1.1),BP6&gt;=CA6),"Achieved",IF(AND(OR(CL6=1, CL6=1.1),BP6&lt;CA6),"Not Achieved","NA"))</f>
        <v>NA</v>
      </c>
      <c r="CX6" s="381" t="str">
        <f>IF(AND(OR(CM6=1, CM6=1.1),BQ6&gt;=CB6),"Achieved",IF(AND(OR(CM6=1, CM6=1.1),BQ6&lt;CB6),"Not Achieved","NA"))</f>
        <v>NA</v>
      </c>
      <c r="CY6" s="381" t="str">
        <f>IF(AND(OR(CN6=1, CN6=1.1),BR6&gt;=CC6),"Achieved",IF(AND(OR(CN6=1, CN6=1.1),BR6&lt;CC6),"Not Achieved","NA"))</f>
        <v>NA</v>
      </c>
      <c r="CZ6" s="381" t="str">
        <f>IF(AND(OR(CO6=1, CO6=1.1),BS6&gt;=CD6),"Achieved",IF(AND(OR(CO6=1, CO6=1.1),BS6&lt;CD6),"Not Achieved","NA"))</f>
        <v>NA</v>
      </c>
      <c r="DA6" s="381" t="str">
        <f>IF(AND(OR(CP6=1, CP6=1.1),BT6&gt;=CE6),"Achieved",IF(AND(OR(CP6=1, CP6=1.1),BT6&lt;CE6),"Not Achieved","NA"))</f>
        <v>NA</v>
      </c>
      <c r="DI6" s="403"/>
      <c r="DJ6" s="403"/>
      <c r="DK6" s="403"/>
      <c r="DL6" s="403"/>
      <c r="DM6" s="403"/>
      <c r="DN6" s="403"/>
      <c r="DO6" s="403"/>
      <c r="DP6" s="403"/>
      <c r="DQ6" s="403"/>
      <c r="DR6" s="403"/>
      <c r="DS6" s="403"/>
      <c r="DT6" s="403"/>
      <c r="DU6" s="403"/>
      <c r="DV6" s="403"/>
      <c r="DW6" s="403"/>
    </row>
    <row r="7" spans="2:127" ht="13.75" customHeight="1" thickBot="1" x14ac:dyDescent="0.4">
      <c r="B7" s="373"/>
      <c r="C7" s="364"/>
      <c r="D7" s="365"/>
      <c r="E7" s="359" t="s">
        <v>279</v>
      </c>
      <c r="F7" s="425"/>
      <c r="G7" s="426"/>
      <c r="H7" s="192" t="s">
        <v>94</v>
      </c>
      <c r="I7" s="192" t="s">
        <v>94</v>
      </c>
      <c r="J7" s="192" t="s">
        <v>94</v>
      </c>
      <c r="K7" s="192" t="s">
        <v>94</v>
      </c>
      <c r="L7" s="192" t="s">
        <v>94</v>
      </c>
      <c r="M7" s="192" t="s">
        <v>94</v>
      </c>
      <c r="N7" s="192" t="s">
        <v>94</v>
      </c>
      <c r="O7" s="192" t="s">
        <v>94</v>
      </c>
      <c r="P7" s="192" t="s">
        <v>94</v>
      </c>
      <c r="Q7" s="192" t="s">
        <v>94</v>
      </c>
      <c r="R7" s="379" t="s">
        <v>94</v>
      </c>
      <c r="Y7" s="192" t="s">
        <v>94</v>
      </c>
      <c r="Z7" s="192" t="s">
        <v>94</v>
      </c>
      <c r="AA7" s="192" t="s">
        <v>94</v>
      </c>
      <c r="AB7" s="192" t="s">
        <v>94</v>
      </c>
      <c r="AC7" s="192" t="s">
        <v>94</v>
      </c>
      <c r="AD7" s="192" t="s">
        <v>94</v>
      </c>
      <c r="AE7" s="192" t="s">
        <v>94</v>
      </c>
      <c r="AF7" s="192" t="s">
        <v>94</v>
      </c>
      <c r="AG7" s="192" t="s">
        <v>94</v>
      </c>
      <c r="AH7" s="379" t="s">
        <v>94</v>
      </c>
      <c r="AK7" s="427" t="str">
        <f>IFERROR(IF(I7="---","",IF(Y7="---","No Target Set",IF(BV7=BK7,"On Target",IF(BV7&gt;BK7,"Behind",IF(BV7&lt;BK7,"On Target"))))),"")</f>
        <v/>
      </c>
      <c r="AL7" s="427" t="str">
        <f>IFERROR(IF(J7="---","",IF(Z7="---","No Target Set",IF(BW7=BL7,"On Target",IF(BW7&gt;BL7,"Behind",IF(BW7&lt;BL7,"On Target"))))),"")</f>
        <v/>
      </c>
      <c r="AM7" s="427" t="str">
        <f>IFERROR(IF(K7="---","",IF(AA7="---","No Target Set",IF(BX7=BM7,"On Target",IF(BX7&gt;BM7,"Behind",IF(BX7&lt;BM7,"On Target"))))),"")</f>
        <v/>
      </c>
      <c r="AN7" s="427" t="str">
        <f>IFERROR(IF(L7="---","",IF(AB7="---","No Target Set",IF(BY7=BN7,"On Target",IF(BY7&gt;BN7,"Behind",IF(BY7&lt;BN7,"On Target"))))),"")</f>
        <v/>
      </c>
      <c r="AO7" s="427" t="str">
        <f>IFERROR(IF(M7="---","",IF(AC7="---","No Target Set",IF(BZ7=BO7,"On Target",IF(BZ7&gt;BO7,"Behind",IF(BZ7&lt;BO7,"On Target"))))),"")</f>
        <v/>
      </c>
      <c r="AP7" s="427" t="str">
        <f>IFERROR(IF(N7="---","",IF(AD7="---","No Target Set",IF(CA7=BP7,"On Target",IF(CA7&gt;BP7,"Behind",IF(CA7&lt;BP7,"On Target"))))),"")</f>
        <v/>
      </c>
      <c r="AQ7" s="427" t="str">
        <f>IFERROR(IF(O7="---","",IF(AE7="---","No Target Set",IF(CB7=BQ7,"On Target",IF(CB7&gt;BQ7,"Behind",IF(CB7&lt;BQ7,"On Target"))))),"")</f>
        <v/>
      </c>
      <c r="AR7" s="427" t="str">
        <f>IFERROR(IF(P7="---","",IF(AF7="---","No Target Set",IF(CC7=BR7,"On Target",IF(CC7&gt;BR7,"Behind",IF(CC7&lt;BR7,"On Target"))))),"")</f>
        <v/>
      </c>
      <c r="AS7" s="427" t="str">
        <f>IFERROR(IF(Q7="---","",IF(AG7="---","No Target Set",IF(CD7=BS7,"On Target",IF(CD7&gt;BS7,"Behind",IF(CD7&lt;BS7,"On Target"))))),"")</f>
        <v/>
      </c>
      <c r="AT7" s="427" t="str">
        <f>IFERROR(IF(R7="---","",IF(AH7="---","No Target Set",IF(CE7=BT7,"On Target",IF(CE7&gt;BT7,"Behind",IF(CE7&lt;BT7,"On Target"))))),"")</f>
        <v/>
      </c>
      <c r="AV7" s="428"/>
      <c r="AW7" s="222" t="s">
        <v>107</v>
      </c>
      <c r="AX7" s="381" t="str">
        <f>_xlfn.IFNA(LOOKUP(2,1/(H7:R7&lt;&gt;"---"),H7:R7),"---")</f>
        <v>---</v>
      </c>
      <c r="AY7" s="381" t="e">
        <f>VALUE(IF(AX7="---","",VLOOKUP(AX7,List1678234[],2,FALSE)))</f>
        <v>#VALUE!</v>
      </c>
      <c r="AZ7" s="381" t="str">
        <f>_xlfn.IFNA(LOOKUP(2,1/(H7:Q7&lt;&gt;"---"),X7:AF7),"---")</f>
        <v>---</v>
      </c>
      <c r="BA7" s="381" t="e">
        <f>VALUE(IF(AZ7="---","",VLOOKUP(AZ7,List1678234[],2,FALSE)))</f>
        <v>#VALUE!</v>
      </c>
      <c r="BB7" s="381" t="str">
        <f>_xlfn.IFNA(LOOKUP(2,1/(AK7:AT7&lt;&gt;""),AK7:AT7),"---")</f>
        <v>---</v>
      </c>
      <c r="BC7" s="381" t="str">
        <f>_xlfn.IFNA(LOOKUP(2,1/(H7:R7&lt;&gt;"---"),H$2:R$2),"---")</f>
        <v>---</v>
      </c>
      <c r="BI7" s="222" t="s">
        <v>107</v>
      </c>
      <c r="BJ7" s="381" t="str">
        <f>IF(H7="---","",IF(H7="","",(VLOOKUP(H7,List1678234[],2,FALSE))))</f>
        <v/>
      </c>
      <c r="BK7" s="381" t="str">
        <f>IF(I7="---","",IF(I7="","",(VLOOKUP(I7,List1678234[],2,FALSE))))</f>
        <v/>
      </c>
      <c r="BL7" s="381" t="str">
        <f>IF(J7="---","",IF(J7="","",(VLOOKUP(J7,List1678234[],2,FALSE))))</f>
        <v/>
      </c>
      <c r="BM7" s="381" t="str">
        <f>IF(K7="---","",IF(K7="","",(VLOOKUP(K7,List1678234[],2,FALSE))))</f>
        <v/>
      </c>
      <c r="BN7" s="381" t="str">
        <f>IF(L7="---","",IF(L7="","",(VLOOKUP(L7,List1678234[],2,FALSE))))</f>
        <v/>
      </c>
      <c r="BO7" s="381" t="str">
        <f>IF(M7="---","",IF(M7="","",(VLOOKUP(M7,List1678234[],2,FALSE))))</f>
        <v/>
      </c>
      <c r="BP7" s="381" t="str">
        <f>IF(N7="---","",IF(N7="","",(VLOOKUP(N7,List1678234[],2,FALSE))))</f>
        <v/>
      </c>
      <c r="BQ7" s="381" t="str">
        <f>IF(O7="---","",IF(O7="","",(VLOOKUP(O7,List1678234[],2,FALSE))))</f>
        <v/>
      </c>
      <c r="BR7" s="381" t="str">
        <f>IF(P7="---","",IF(P7="","",(VLOOKUP(P7,List1678234[],2,FALSE))))</f>
        <v/>
      </c>
      <c r="BS7" s="381" t="str">
        <f>IF(Q7="---","",IF(Q7="","",(VLOOKUP(Q7,List1678234[],2,FALSE))))</f>
        <v/>
      </c>
      <c r="BT7" s="381" t="str">
        <f>IF(R7="---","",IF(R7="","",(VLOOKUP(R7,List1678234[],2,FALSE))))</f>
        <v/>
      </c>
      <c r="BU7" s="222" t="s">
        <v>107</v>
      </c>
      <c r="BV7" s="381" t="str">
        <f>IF(Y7="---","",IF(Y7="","",VLOOKUP(Y7,List1678234[],2,FALSE)))</f>
        <v/>
      </c>
      <c r="BW7" s="381" t="str">
        <f>IF(Z7="---","",IF(Z7="","",VLOOKUP(Z7,List1678234[],2,FALSE)))</f>
        <v/>
      </c>
      <c r="BX7" s="381" t="str">
        <f>IF(AA7="---","",IF(AA7="","",VLOOKUP(AA7,List1678234[],2,FALSE)))</f>
        <v/>
      </c>
      <c r="BY7" s="381" t="str">
        <f>IF(AB7="---","",IF(AB7="","",VLOOKUP(AB7,List1678234[],2,FALSE)))</f>
        <v/>
      </c>
      <c r="BZ7" s="381" t="str">
        <f>IF(AC7="---","",IF(AC7="","",VLOOKUP(AC7,List1678234[],2,FALSE)))</f>
        <v/>
      </c>
      <c r="CA7" s="381" t="str">
        <f>IF(AD7="---","",IF(AD7="","",VLOOKUP(AD7,List1678234[],2,FALSE)))</f>
        <v/>
      </c>
      <c r="CB7" s="381" t="str">
        <f>IF(AE7="---","",IF(AE7="","",VLOOKUP(AE7,List1678234[],2,FALSE)))</f>
        <v/>
      </c>
      <c r="CC7" s="381" t="str">
        <f>IF(AF7="---","",IF(AF7="","",VLOOKUP(AF7,List1678234[],2,FALSE)))</f>
        <v/>
      </c>
      <c r="CD7" s="381" t="str">
        <f>IF(AG7="---","",IF(AG7="","",VLOOKUP(AG7,List1678234[],2,FALSE)))</f>
        <v/>
      </c>
      <c r="CE7" s="381" t="str">
        <f>IF(AH7="---","",IF(AH7="","",VLOOKUP(AH7,List1678234[],2,FALSE)))</f>
        <v/>
      </c>
      <c r="CF7" s="222" t="s">
        <v>107</v>
      </c>
      <c r="CG7" s="381" t="str">
        <f>IFERROR(
    IF(H7="---", "NA",
        IF(Y7="---", "NA",
            IF(BJ7 &gt; BK7,
                IF(BV7 &gt; BJ7, 1.1, 0.1),
                IF(BV7 &gt; BJ7, 1, 0)
            )
        )
    ),
    -1
)</f>
        <v>NA</v>
      </c>
      <c r="CH7" s="381" t="str">
        <f>IFERROR(
    IF(I7="---", "NA",
        IF(Z7="---", "NA",IF(J7="---","NA",
            IF(BK7 &gt; BL7,
                IF(MIN(BV7, BK7) = BW7, 0.1,
                    IF(MIN(BV7, BK7) &lt; BW7, 1.1)
                ),
                IF(MIN(BV7, BK7) = BW7, 0,
                    IF(MIN(BV7, BK7) &lt; BW7, 1)
                )
            ))
        )
    ),
-5)</f>
        <v>NA</v>
      </c>
      <c r="CI7" s="381" t="str">
        <f>IFERROR(
    IF(J7="---", "NA",
        IF(AA7="---", "NA",IF(K7="---","NA",
            IF(BL7 &gt; BM7,
                IF(MIN(BW7, BL7) = BX7, 0.1,
                    IF(MIN(BW7, BL7) &lt; BX7, 1.1)
                ),
                IF(MIN(BW7, BL7) = BX7, 0,
                    IF(MIN(BW7, BL7) &lt; BX7, 1)
                )
            ))
        )
    ),
-5)</f>
        <v>NA</v>
      </c>
      <c r="CJ7" s="381" t="str">
        <f>IFERROR(
    IF(K7="---", "NA",
        IF(AB7="---", "NA",IF(L7="---","NA",
            IF(BM7 &gt; BN7,
                IF(MIN(BX7, BM7) = BY7, 0.1,
                    IF(MIN(BX7, BM7) &lt; BY7, 1.1)
                ),
                IF(MIN(BX7, BM7) = BY7, 0,
                    IF(MIN(BX7, BM7) &lt; BY7, 1)
                )
            ))
        )
    ),
-5)</f>
        <v>NA</v>
      </c>
      <c r="CK7" s="381" t="str">
        <f>IFERROR(
    IF(L7="---", "NA",
        IF(AC7="---", "NA",IF(M7="---","NA",
            IF(BN7 &gt; BO7,
                IF(MIN(BY7, BN7) = BZ7, 0.1,
                    IF(MIN(BY7, BN7) &lt; BZ7, 1.1)
                ),
                IF(MIN(BY7, BN7) = BZ7, 0,
                    IF(MIN(BY7, BN7) &lt; BZ7, 1)
                )
            ))
        )
    ),
-5)</f>
        <v>NA</v>
      </c>
      <c r="CL7" s="381" t="str">
        <f>IFERROR(
    IF(M7="---", "NA",
        IF(AD7="---", "NA",IF(N7="---","NA",
            IF(BO7 &gt; BP7,
                IF(MIN(BZ7, BO7) = CA7, 0.1,
                    IF(MIN(BZ7, BO7) &lt; CA7, 1.1)
                ),
                IF(MIN(BZ7, BO7) = CA7, 0,
                    IF(MIN(BZ7, BO7) &lt; CA7, 1)
                )
            ))
        )
    ),
-5)</f>
        <v>NA</v>
      </c>
      <c r="CM7" s="381" t="str">
        <f>IFERROR(
    IF(N7="---", "NA",
        IF(AE7="---", "NA",IF(O7="---","NA",
            IF(BP7 &gt; BQ7,
                IF(MIN(CA7, BP7) = CB7, 0.1,
                    IF(MIN(CA7, BP7) &lt; CB7, 1.1)
                ),
                IF(MIN(CA7, BP7) = CB7, 0,
                    IF(MIN(CA7, BP7) &lt; CB7, 1)
                )
            ))
        )
    ),
-5)</f>
        <v>NA</v>
      </c>
      <c r="CN7" s="381" t="str">
        <f>IFERROR(
    IF(O7="---", "NA",
        IF(AF7="---", "NA",IF(P7="---","NA",
            IF(BQ7 &gt; BR7,
                IF(MIN(CB7, BQ7) = CC7, 0.1,
                    IF(MIN(CB7, BQ7) &lt; CC7, 1.1)
                ),
                IF(MIN(CB7, BQ7) = CC7, 0,
                    IF(MIN(CB7, BQ7) &lt; CC7, 1)
                )
            ))
        )
    ),
-5)</f>
        <v>NA</v>
      </c>
      <c r="CO7" s="381" t="str">
        <f>IFERROR(
    IF(P7="---", "NA",
        IF(AG7="---", "NA",IF(Q7="---","NA",
            IF(BR7 &gt; BS7,
                IF(MIN(CC7, BR7) = CD7, 0.1,
                    IF(MIN(CC7, BR7) &lt; CD7, 1.1)
                ),
                IF(MIN(CC7, BR7) = CD7, 0,
                    IF(MIN(CC7, BR7) &lt; CD7, 1)
                )
            ))
        )
    ),
-5)</f>
        <v>NA</v>
      </c>
      <c r="CP7" s="381" t="str">
        <f>IFERROR(
    IF(Q7="---", "NA",
        IF(AH7="---", "NA",IF(R7="---","NA",
            IF(BS7 &gt; BT7,
                IF(MIN(CD7, BS7) = CE7, 0.1,
                    IF(MIN(CD7, BS7) &lt; CE7, 1.1)
                ),
                IF(MIN(CD7, BS7) = CE7, 0,
                    IF(MIN(CD7, BS7) &lt; CE7, 1)
                )
            ))
        )
    ),
-5)</f>
        <v>NA</v>
      </c>
      <c r="CQ7" s="222" t="s">
        <v>107</v>
      </c>
      <c r="CR7" s="381" t="str">
        <f>IF(AND(OR(CG7=1, CG7=1.1),BK7&gt;=BV7),"Achieved",IF(AND(OR(CG7=1, CG7=1.1),BK7&lt;BV7),"Not Achieved","NA"))</f>
        <v>NA</v>
      </c>
      <c r="CS7" s="381" t="str">
        <f>IF(AND(OR(CH7=1, CH7=1.1),BL7&gt;=BW7),"Achieved",IF(AND(OR(CH7=1, CH7=1.1),BL7&lt;BW7),"Not Achieved","NA"))</f>
        <v>NA</v>
      </c>
      <c r="CT7" s="381" t="str">
        <f>IF(AND(OR(CI7=1, CI7=1.1),BM7&gt;=BX7),"Achieved",IF(AND(OR(CI7=1, CI7=1.1),BM7&lt;BX7),"Not Achieved","NA"))</f>
        <v>NA</v>
      </c>
      <c r="CU7" s="381" t="str">
        <f>IF(AND(OR(CJ7=1, CJ7=1.1),BN7&gt;=BY7),"Achieved",IF(AND(OR(CJ7=1, CJ7=1.1),BN7&lt;BY7),"Not Achieved","NA"))</f>
        <v>NA</v>
      </c>
      <c r="CV7" s="381" t="str">
        <f>IF(AND(OR(CK7=1, CK7=1.1),BO7&gt;=BZ7),"Achieved",IF(AND(OR(CK7=1, CK7=1.1),BO7&lt;BZ7),"Not Achieved","NA"))</f>
        <v>NA</v>
      </c>
      <c r="CW7" s="381" t="str">
        <f>IF(AND(OR(CL7=1, CL7=1.1),BP7&gt;=CA7),"Achieved",IF(AND(OR(CL7=1, CL7=1.1),BP7&lt;CA7),"Not Achieved","NA"))</f>
        <v>NA</v>
      </c>
      <c r="CX7" s="381" t="str">
        <f>IF(AND(OR(CM7=1, CM7=1.1),BQ7&gt;=CB7),"Achieved",IF(AND(OR(CM7=1, CM7=1.1),BQ7&lt;CB7),"Not Achieved","NA"))</f>
        <v>NA</v>
      </c>
      <c r="CY7" s="381" t="str">
        <f>IF(AND(OR(CN7=1, CN7=1.1),BR7&gt;=CC7),"Achieved",IF(AND(OR(CN7=1, CN7=1.1),BR7&lt;CC7),"Not Achieved","NA"))</f>
        <v>NA</v>
      </c>
      <c r="CZ7" s="381" t="str">
        <f>IF(AND(OR(CO7=1, CO7=1.1),BS7&gt;=CD7),"Achieved",IF(AND(OR(CO7=1, CO7=1.1),BS7&lt;CD7),"Not Achieved","NA"))</f>
        <v>NA</v>
      </c>
      <c r="DA7" s="381" t="str">
        <f>IF(AND(OR(CP7=1, CP7=1.1),BT7&gt;=CE7),"Achieved",IF(AND(OR(CP7=1, CP7=1.1),BT7&lt;CE7),"Not Achieved","NA"))</f>
        <v>NA</v>
      </c>
      <c r="DI7" s="403"/>
      <c r="DJ7" s="403"/>
      <c r="DK7" s="403"/>
      <c r="DL7" s="403"/>
      <c r="DM7" s="403"/>
      <c r="DN7" s="403"/>
      <c r="DO7" s="403"/>
      <c r="DP7" s="403"/>
      <c r="DQ7" s="403"/>
      <c r="DR7" s="403"/>
      <c r="DS7" s="403"/>
      <c r="DT7" s="403"/>
      <c r="DU7" s="403"/>
      <c r="DV7" s="403"/>
      <c r="DW7" s="403"/>
    </row>
    <row r="8" spans="2:127" ht="13.75" customHeight="1" thickBot="1" x14ac:dyDescent="0.4">
      <c r="B8" s="373"/>
      <c r="C8" s="362"/>
      <c r="D8" s="363"/>
      <c r="E8" s="359" t="s">
        <v>108</v>
      </c>
      <c r="F8" s="425"/>
      <c r="G8" s="426"/>
      <c r="H8" s="192" t="s">
        <v>94</v>
      </c>
      <c r="I8" s="192" t="s">
        <v>94</v>
      </c>
      <c r="J8" s="192" t="s">
        <v>94</v>
      </c>
      <c r="K8" s="192" t="s">
        <v>94</v>
      </c>
      <c r="L8" s="192" t="s">
        <v>94</v>
      </c>
      <c r="M8" s="192" t="s">
        <v>94</v>
      </c>
      <c r="N8" s="192" t="s">
        <v>94</v>
      </c>
      <c r="O8" s="192" t="s">
        <v>94</v>
      </c>
      <c r="P8" s="192" t="s">
        <v>94</v>
      </c>
      <c r="Q8" s="192" t="s">
        <v>94</v>
      </c>
      <c r="R8" s="379" t="s">
        <v>94</v>
      </c>
      <c r="Y8" s="192" t="s">
        <v>94</v>
      </c>
      <c r="Z8" s="192" t="s">
        <v>94</v>
      </c>
      <c r="AA8" s="192" t="s">
        <v>94</v>
      </c>
      <c r="AB8" s="192" t="s">
        <v>94</v>
      </c>
      <c r="AC8" s="192" t="s">
        <v>94</v>
      </c>
      <c r="AD8" s="192" t="s">
        <v>94</v>
      </c>
      <c r="AE8" s="192" t="s">
        <v>94</v>
      </c>
      <c r="AF8" s="192" t="s">
        <v>94</v>
      </c>
      <c r="AG8" s="192" t="s">
        <v>94</v>
      </c>
      <c r="AH8" s="379" t="s">
        <v>94</v>
      </c>
      <c r="AK8" s="427" t="str">
        <f>IFERROR(IF(I8="---","",IF(Y8="---","No Target Set",IF(BV8=BK8,"On Target",IF(BV8&gt;BK8,"Behind",IF(BV8&lt;BK8,"On Target"))))),"")</f>
        <v/>
      </c>
      <c r="AL8" s="427" t="str">
        <f>IFERROR(IF(J8="---","",IF(Z8="---","No Target Set",IF(BW8=BL8,"On Target",IF(BW8&gt;BL8,"Behind",IF(BW8&lt;BL8,"On Target"))))),"")</f>
        <v/>
      </c>
      <c r="AM8" s="427" t="str">
        <f>IFERROR(IF(K8="---","",IF(AA8="---","No Target Set",IF(BX8=BM8,"On Target",IF(BX8&gt;BM8,"Behind",IF(BX8&lt;BM8,"On Target"))))),"")</f>
        <v/>
      </c>
      <c r="AN8" s="427" t="str">
        <f>IFERROR(IF(L8="---","",IF(AB8="---","No Target Set",IF(BY8=BN8,"On Target",IF(BY8&gt;BN8,"Behind",IF(BY8&lt;BN8,"On Target"))))),"")</f>
        <v/>
      </c>
      <c r="AO8" s="427" t="str">
        <f>IFERROR(IF(M8="---","",IF(AC8="---","No Target Set",IF(BZ8=BO8,"On Target",IF(BZ8&gt;BO8,"Behind",IF(BZ8&lt;BO8,"On Target"))))),"")</f>
        <v/>
      </c>
      <c r="AP8" s="427" t="str">
        <f>IFERROR(IF(N8="---","",IF(AD8="---","No Target Set",IF(CA8=BP8,"On Target",IF(CA8&gt;BP8,"Behind",IF(CA8&lt;BP8,"On Target"))))),"")</f>
        <v/>
      </c>
      <c r="AQ8" s="427" t="str">
        <f>IFERROR(IF(O8="---","",IF(AE8="---","No Target Set",IF(CB8=BQ8,"On Target",IF(CB8&gt;BQ8,"Behind",IF(CB8&lt;BQ8,"On Target"))))),"")</f>
        <v/>
      </c>
      <c r="AR8" s="427" t="str">
        <f>IFERROR(IF(P8="---","",IF(AF8="---","No Target Set",IF(CC8=BR8,"On Target",IF(CC8&gt;BR8,"Behind",IF(CC8&lt;BR8,"On Target"))))),"")</f>
        <v/>
      </c>
      <c r="AS8" s="427" t="str">
        <f>IFERROR(IF(Q8="---","",IF(AG8="---","No Target Set",IF(CD8=BS8,"On Target",IF(CD8&gt;BS8,"Behind",IF(CD8&lt;BS8,"On Target"))))),"")</f>
        <v/>
      </c>
      <c r="AT8" s="427" t="str">
        <f>IFERROR(IF(R8="---","",IF(AH8="---","No Target Set",IF(CE8=BT8,"On Target",IF(CE8&gt;BT8,"Behind",IF(CE8&lt;BT8,"On Target"))))),"")</f>
        <v/>
      </c>
      <c r="AV8" s="428"/>
      <c r="AW8" s="222" t="s">
        <v>109</v>
      </c>
      <c r="AX8" s="381" t="str">
        <f>_xlfn.IFNA(LOOKUP(2,1/(H8:R8&lt;&gt;"---"),H8:R8),"---")</f>
        <v>---</v>
      </c>
      <c r="AY8" s="381" t="e">
        <f>VALUE(IF(AX8="---","",VLOOKUP(AX8,List1678234[],2,FALSE)))</f>
        <v>#VALUE!</v>
      </c>
      <c r="AZ8" s="381" t="str">
        <f>_xlfn.IFNA(LOOKUP(2,1/(H8:Q8&lt;&gt;"---"),X8:AF8),"---")</f>
        <v>---</v>
      </c>
      <c r="BA8" s="381" t="e">
        <f>VALUE(IF(AZ8="---","",VLOOKUP(AZ8,List1678234[],2,FALSE)))</f>
        <v>#VALUE!</v>
      </c>
      <c r="BB8" s="381" t="str">
        <f>_xlfn.IFNA(LOOKUP(2,1/(AK8:AT8&lt;&gt;""),AK8:AT8),"---")</f>
        <v>---</v>
      </c>
      <c r="BC8" s="381" t="str">
        <f>_xlfn.IFNA(LOOKUP(2,1/(H8:R8&lt;&gt;"---"),H$2:R$2),"---")</f>
        <v>---</v>
      </c>
      <c r="BI8" s="222" t="s">
        <v>109</v>
      </c>
      <c r="BJ8" s="381" t="str">
        <f>IF(H8="---","",IF(H8="","",(VLOOKUP(H8,List1678234[],2,FALSE))))</f>
        <v/>
      </c>
      <c r="BK8" s="381" t="str">
        <f>IF(I8="---","",IF(I8="","",(VLOOKUP(I8,List1678234[],2,FALSE))))</f>
        <v/>
      </c>
      <c r="BL8" s="381" t="str">
        <f>IF(J8="---","",IF(J8="","",(VLOOKUP(J8,List1678234[],2,FALSE))))</f>
        <v/>
      </c>
      <c r="BM8" s="381" t="str">
        <f>IF(K8="---","",IF(K8="","",(VLOOKUP(K8,List1678234[],2,FALSE))))</f>
        <v/>
      </c>
      <c r="BN8" s="381" t="str">
        <f>IF(L8="---","",IF(L8="","",(VLOOKUP(L8,List1678234[],2,FALSE))))</f>
        <v/>
      </c>
      <c r="BO8" s="381" t="str">
        <f>IF(M8="---","",IF(M8="","",(VLOOKUP(M8,List1678234[],2,FALSE))))</f>
        <v/>
      </c>
      <c r="BP8" s="381" t="str">
        <f>IF(N8="---","",IF(N8="","",(VLOOKUP(N8,List1678234[],2,FALSE))))</f>
        <v/>
      </c>
      <c r="BQ8" s="381" t="str">
        <f>IF(O8="---","",IF(O8="","",(VLOOKUP(O8,List1678234[],2,FALSE))))</f>
        <v/>
      </c>
      <c r="BR8" s="381" t="str">
        <f>IF(P8="---","",IF(P8="","",(VLOOKUP(P8,List1678234[],2,FALSE))))</f>
        <v/>
      </c>
      <c r="BS8" s="381" t="str">
        <f>IF(Q8="---","",IF(Q8="","",(VLOOKUP(Q8,List1678234[],2,FALSE))))</f>
        <v/>
      </c>
      <c r="BT8" s="381" t="str">
        <f>IF(R8="---","",IF(R8="","",(VLOOKUP(R8,List1678234[],2,FALSE))))</f>
        <v/>
      </c>
      <c r="BU8" s="222" t="s">
        <v>109</v>
      </c>
      <c r="BV8" s="381" t="str">
        <f>IF(Y8="---","",IF(Y8="","",VLOOKUP(Y8,List1678234[],2,FALSE)))</f>
        <v/>
      </c>
      <c r="BW8" s="381" t="str">
        <f>IF(Z8="---","",IF(Z8="","",VLOOKUP(Z8,List1678234[],2,FALSE)))</f>
        <v/>
      </c>
      <c r="BX8" s="381" t="str">
        <f>IF(AA8="---","",IF(AA8="","",VLOOKUP(AA8,List1678234[],2,FALSE)))</f>
        <v/>
      </c>
      <c r="BY8" s="381" t="str">
        <f>IF(AB8="---","",IF(AB8="","",VLOOKUP(AB8,List1678234[],2,FALSE)))</f>
        <v/>
      </c>
      <c r="BZ8" s="381" t="str">
        <f>IF(AC8="---","",IF(AC8="","",VLOOKUP(AC8,List1678234[],2,FALSE)))</f>
        <v/>
      </c>
      <c r="CA8" s="381" t="str">
        <f>IF(AD8="---","",IF(AD8="","",VLOOKUP(AD8,List1678234[],2,FALSE)))</f>
        <v/>
      </c>
      <c r="CB8" s="381" t="str">
        <f>IF(AE8="---","",IF(AE8="","",VLOOKUP(AE8,List1678234[],2,FALSE)))</f>
        <v/>
      </c>
      <c r="CC8" s="381" t="str">
        <f>IF(AF8="---","",IF(AF8="","",VLOOKUP(AF8,List1678234[],2,FALSE)))</f>
        <v/>
      </c>
      <c r="CD8" s="381" t="str">
        <f>IF(AG8="---","",IF(AG8="","",VLOOKUP(AG8,List1678234[],2,FALSE)))</f>
        <v/>
      </c>
      <c r="CE8" s="381" t="str">
        <f>IF(AH8="---","",IF(AH8="","",VLOOKUP(AH8,List1678234[],2,FALSE)))</f>
        <v/>
      </c>
      <c r="CF8" s="222" t="s">
        <v>109</v>
      </c>
      <c r="CG8" s="381" t="str">
        <f>IFERROR(
    IF(H8="---", "NA",
        IF(Y8="---", "NA",
            IF(BJ8 &gt; BK8,
                IF(BV8 &gt; BJ8, 1.1, 0.1),
                IF(BV8 &gt; BJ8, 1, 0)
            )
        )
    ),
    -1
)</f>
        <v>NA</v>
      </c>
      <c r="CH8" s="381" t="str">
        <f>IFERROR(
    IF(I8="---", "NA",
        IF(Z8="---", "NA",IF(J8="---","NA",
            IF(BK8 &gt; BL8,
                IF(MIN(BV8, BK8) = BW8, 0.1,
                    IF(MIN(BV8, BK8) &lt; BW8, 1.1)
                ),
                IF(MIN(BV8, BK8) = BW8, 0,
                    IF(MIN(BV8, BK8) &lt; BW8, 1)
                )
            ))
        )
    ),
-5)</f>
        <v>NA</v>
      </c>
      <c r="CI8" s="381" t="str">
        <f>IFERROR(
    IF(J8="---", "NA",
        IF(AA8="---", "NA",IF(K8="---","NA",
            IF(BL8 &gt; BM8,
                IF(MIN(BW8, BL8) = BX8, 0.1,
                    IF(MIN(BW8, BL8) &lt; BX8, 1.1)
                ),
                IF(MIN(BW8, BL8) = BX8, 0,
                    IF(MIN(BW8, BL8) &lt; BX8, 1)
                )
            ))
        )
    ),
-5)</f>
        <v>NA</v>
      </c>
      <c r="CJ8" s="381" t="str">
        <f>IFERROR(
    IF(K8="---", "NA",
        IF(AB8="---", "NA",IF(L8="---","NA",
            IF(BM8 &gt; BN8,
                IF(MIN(BX8, BM8) = BY8, 0.1,
                    IF(MIN(BX8, BM8) &lt; BY8, 1.1)
                ),
                IF(MIN(BX8, BM8) = BY8, 0,
                    IF(MIN(BX8, BM8) &lt; BY8, 1)
                )
            ))
        )
    ),
-5)</f>
        <v>NA</v>
      </c>
      <c r="CK8" s="381" t="str">
        <f>IFERROR(
    IF(L8="---", "NA",
        IF(AC8="---", "NA",IF(M8="---","NA",
            IF(BN8 &gt; BO8,
                IF(MIN(BY8, BN8) = BZ8, 0.1,
                    IF(MIN(BY8, BN8) &lt; BZ8, 1.1)
                ),
                IF(MIN(BY8, BN8) = BZ8, 0,
                    IF(MIN(BY8, BN8) &lt; BZ8, 1)
                )
            ))
        )
    ),
-5)</f>
        <v>NA</v>
      </c>
      <c r="CL8" s="381" t="str">
        <f>IFERROR(
    IF(M8="---", "NA",
        IF(AD8="---", "NA",IF(N8="---","NA",
            IF(BO8 &gt; BP8,
                IF(MIN(BZ8, BO8) = CA8, 0.1,
                    IF(MIN(BZ8, BO8) &lt; CA8, 1.1)
                ),
                IF(MIN(BZ8, BO8) = CA8, 0,
                    IF(MIN(BZ8, BO8) &lt; CA8, 1)
                )
            ))
        )
    ),
-5)</f>
        <v>NA</v>
      </c>
      <c r="CM8" s="381" t="str">
        <f>IFERROR(
    IF(N8="---", "NA",
        IF(AE8="---", "NA",IF(O8="---","NA",
            IF(BP8 &gt; BQ8,
                IF(MIN(CA8, BP8) = CB8, 0.1,
                    IF(MIN(CA8, BP8) &lt; CB8, 1.1)
                ),
                IF(MIN(CA8, BP8) = CB8, 0,
                    IF(MIN(CA8, BP8) &lt; CB8, 1)
                )
            ))
        )
    ),
-5)</f>
        <v>NA</v>
      </c>
      <c r="CN8" s="381" t="str">
        <f>IFERROR(
    IF(O8="---", "NA",
        IF(AF8="---", "NA",IF(P8="---","NA",
            IF(BQ8 &gt; BR8,
                IF(MIN(CB8, BQ8) = CC8, 0.1,
                    IF(MIN(CB8, BQ8) &lt; CC8, 1.1)
                ),
                IF(MIN(CB8, BQ8) = CC8, 0,
                    IF(MIN(CB8, BQ8) &lt; CC8, 1)
                )
            ))
        )
    ),
-5)</f>
        <v>NA</v>
      </c>
      <c r="CO8" s="381" t="str">
        <f>IFERROR(
    IF(P8="---", "NA",
        IF(AG8="---", "NA",IF(Q8="---","NA",
            IF(BR8 &gt; BS8,
                IF(MIN(CC8, BR8) = CD8, 0.1,
                    IF(MIN(CC8, BR8) &lt; CD8, 1.1)
                ),
                IF(MIN(CC8, BR8) = CD8, 0,
                    IF(MIN(CC8, BR8) &lt; CD8, 1)
                )
            ))
        )
    ),
-5)</f>
        <v>NA</v>
      </c>
      <c r="CP8" s="381" t="str">
        <f>IFERROR(
    IF(Q8="---", "NA",
        IF(AH8="---", "NA",IF(R8="---","NA",
            IF(BS8 &gt; BT8,
                IF(MIN(CD8, BS8) = CE8, 0.1,
                    IF(MIN(CD8, BS8) &lt; CE8, 1.1)
                ),
                IF(MIN(CD8, BS8) = CE8, 0,
                    IF(MIN(CD8, BS8) &lt; CE8, 1)
                )
            ))
        )
    ),
-5)</f>
        <v>NA</v>
      </c>
      <c r="CQ8" s="222" t="s">
        <v>109</v>
      </c>
      <c r="CR8" s="381" t="str">
        <f>IF(AND(OR(CG8=1, CG8=1.1),BK8&gt;=BV8),"Achieved",IF(AND(OR(CG8=1, CG8=1.1),BK8&lt;BV8),"Not Achieved","NA"))</f>
        <v>NA</v>
      </c>
      <c r="CS8" s="381" t="str">
        <f>IF(AND(OR(CH8=1, CH8=1.1),BL8&gt;=BW8),"Achieved",IF(AND(OR(CH8=1, CH8=1.1),BL8&lt;BW8),"Not Achieved","NA"))</f>
        <v>NA</v>
      </c>
      <c r="CT8" s="381" t="str">
        <f>IF(AND(OR(CI8=1, CI8=1.1),BM8&gt;=BX8),"Achieved",IF(AND(OR(CI8=1, CI8=1.1),BM8&lt;BX8),"Not Achieved","NA"))</f>
        <v>NA</v>
      </c>
      <c r="CU8" s="381" t="str">
        <f>IF(AND(OR(CJ8=1, CJ8=1.1),BN8&gt;=BY8),"Achieved",IF(AND(OR(CJ8=1, CJ8=1.1),BN8&lt;BY8),"Not Achieved","NA"))</f>
        <v>NA</v>
      </c>
      <c r="CV8" s="381" t="str">
        <f>IF(AND(OR(CK8=1, CK8=1.1),BO8&gt;=BZ8),"Achieved",IF(AND(OR(CK8=1, CK8=1.1),BO8&lt;BZ8),"Not Achieved","NA"))</f>
        <v>NA</v>
      </c>
      <c r="CW8" s="381" t="str">
        <f>IF(AND(OR(CL8=1, CL8=1.1),BP8&gt;=CA8),"Achieved",IF(AND(OR(CL8=1, CL8=1.1),BP8&lt;CA8),"Not Achieved","NA"))</f>
        <v>NA</v>
      </c>
      <c r="CX8" s="381" t="str">
        <f>IF(AND(OR(CM8=1, CM8=1.1),BQ8&gt;=CB8),"Achieved",IF(AND(OR(CM8=1, CM8=1.1),BQ8&lt;CB8),"Not Achieved","NA"))</f>
        <v>NA</v>
      </c>
      <c r="CY8" s="381" t="str">
        <f>IF(AND(OR(CN8=1, CN8=1.1),BR8&gt;=CC8),"Achieved",IF(AND(OR(CN8=1, CN8=1.1),BR8&lt;CC8),"Not Achieved","NA"))</f>
        <v>NA</v>
      </c>
      <c r="CZ8" s="381" t="str">
        <f>IF(AND(OR(CO8=1, CO8=1.1),BS8&gt;=CD8),"Achieved",IF(AND(OR(CO8=1, CO8=1.1),BS8&lt;CD8),"Not Achieved","NA"))</f>
        <v>NA</v>
      </c>
      <c r="DA8" s="381" t="str">
        <f>IF(AND(OR(CP8=1, CP8=1.1),BT8&gt;=CE8),"Achieved",IF(AND(OR(CP8=1, CP8=1.1),BT8&lt;CE8),"Not Achieved","NA"))</f>
        <v>NA</v>
      </c>
      <c r="DI8" s="403"/>
      <c r="DJ8" s="403"/>
      <c r="DK8" s="403"/>
      <c r="DL8" s="403"/>
      <c r="DM8" s="403"/>
      <c r="DN8" s="403"/>
      <c r="DO8" s="403"/>
      <c r="DP8" s="403"/>
      <c r="DQ8" s="403"/>
      <c r="DR8" s="403"/>
      <c r="DS8" s="403"/>
      <c r="DT8" s="403"/>
      <c r="DU8" s="403"/>
      <c r="DV8" s="403"/>
      <c r="DW8" s="403"/>
    </row>
    <row r="9" spans="2:127" ht="13.75" customHeight="1" thickBot="1" x14ac:dyDescent="0.4">
      <c r="B9" s="373"/>
      <c r="C9" s="360" t="s">
        <v>280</v>
      </c>
      <c r="D9" s="361"/>
      <c r="E9" s="359" t="s">
        <v>281</v>
      </c>
      <c r="F9" s="425"/>
      <c r="G9" s="426"/>
      <c r="H9" s="192" t="s">
        <v>94</v>
      </c>
      <c r="I9" s="192" t="s">
        <v>94</v>
      </c>
      <c r="J9" s="192" t="s">
        <v>94</v>
      </c>
      <c r="K9" s="192" t="s">
        <v>94</v>
      </c>
      <c r="L9" s="192" t="s">
        <v>94</v>
      </c>
      <c r="M9" s="192" t="s">
        <v>94</v>
      </c>
      <c r="N9" s="192" t="s">
        <v>94</v>
      </c>
      <c r="O9" s="192" t="s">
        <v>94</v>
      </c>
      <c r="P9" s="192" t="s">
        <v>94</v>
      </c>
      <c r="Q9" s="192" t="s">
        <v>94</v>
      </c>
      <c r="R9" s="379" t="s">
        <v>94</v>
      </c>
      <c r="Y9" s="192" t="s">
        <v>94</v>
      </c>
      <c r="Z9" s="192" t="s">
        <v>94</v>
      </c>
      <c r="AA9" s="192" t="s">
        <v>94</v>
      </c>
      <c r="AB9" s="192" t="s">
        <v>94</v>
      </c>
      <c r="AC9" s="192" t="s">
        <v>94</v>
      </c>
      <c r="AD9" s="192" t="s">
        <v>94</v>
      </c>
      <c r="AE9" s="192" t="s">
        <v>94</v>
      </c>
      <c r="AF9" s="192" t="s">
        <v>94</v>
      </c>
      <c r="AG9" s="192" t="s">
        <v>94</v>
      </c>
      <c r="AH9" s="379" t="s">
        <v>94</v>
      </c>
      <c r="AK9" s="427"/>
      <c r="AL9" s="427"/>
      <c r="AM9" s="427"/>
      <c r="AN9" s="427"/>
      <c r="AO9" s="427"/>
      <c r="AP9" s="427"/>
      <c r="AQ9" s="427"/>
      <c r="AR9" s="427"/>
      <c r="AS9" s="427"/>
      <c r="AT9" s="427"/>
      <c r="AV9" s="428"/>
      <c r="AW9" s="222" t="s">
        <v>284</v>
      </c>
      <c r="AX9" s="381" t="str">
        <f>_xlfn.IFNA(LOOKUP(2,1/(H9:R9&lt;&gt;"---"),H9:R9),"---")</f>
        <v>---</v>
      </c>
      <c r="AY9" s="381" t="e">
        <f>VALUE(IF(AX9="---","",VLOOKUP(AX9,List1678234[],2,FALSE)))</f>
        <v>#VALUE!</v>
      </c>
      <c r="AZ9" s="381" t="str">
        <f>_xlfn.IFNA(LOOKUP(2,1/(H9:Q9&lt;&gt;"---"),X9:AF9),"---")</f>
        <v>---</v>
      </c>
      <c r="BA9" s="381" t="e">
        <f>VALUE(IF(AZ9="---","",VLOOKUP(AZ9,List1678234[],2,FALSE)))</f>
        <v>#VALUE!</v>
      </c>
      <c r="BB9" s="381" t="str">
        <f>_xlfn.IFNA(LOOKUP(2,1/(AK9:AT9&lt;&gt;""),AK9:AT9),"---")</f>
        <v>---</v>
      </c>
      <c r="BC9" s="381" t="str">
        <f>_xlfn.IFNA(LOOKUP(2,1/(H9:R9&lt;&gt;"---"),H$2:R$2),"---")</f>
        <v>---</v>
      </c>
      <c r="BI9" s="222" t="s">
        <v>284</v>
      </c>
      <c r="BJ9" s="381" t="str">
        <f>IF(H9="---","",IF(H9="","",(VLOOKUP(H9,List1678234[],2,FALSE))))</f>
        <v/>
      </c>
      <c r="BK9" s="381" t="str">
        <f>IF(I9="---","",IF(I9="","",(VLOOKUP(I9,List1678234[],2,FALSE))))</f>
        <v/>
      </c>
      <c r="BL9" s="381" t="str">
        <f>IF(J9="---","",IF(J9="","",(VLOOKUP(J9,List1678234[],2,FALSE))))</f>
        <v/>
      </c>
      <c r="BM9" s="381" t="str">
        <f>IF(K9="---","",IF(K9="","",(VLOOKUP(K9,List1678234[],2,FALSE))))</f>
        <v/>
      </c>
      <c r="BN9" s="381" t="str">
        <f>IF(L9="---","",IF(L9="","",(VLOOKUP(L9,List1678234[],2,FALSE))))</f>
        <v/>
      </c>
      <c r="BO9" s="381" t="str">
        <f>IF(M9="---","",IF(M9="","",(VLOOKUP(M9,List1678234[],2,FALSE))))</f>
        <v/>
      </c>
      <c r="BP9" s="381" t="str">
        <f>IF(N9="---","",IF(N9="","",(VLOOKUP(N9,List1678234[],2,FALSE))))</f>
        <v/>
      </c>
      <c r="BQ9" s="381" t="str">
        <f>IF(O9="---","",IF(O9="","",(VLOOKUP(O9,List1678234[],2,FALSE))))</f>
        <v/>
      </c>
      <c r="BR9" s="381" t="str">
        <f>IF(P9="---","",IF(P9="","",(VLOOKUP(P9,List1678234[],2,FALSE))))</f>
        <v/>
      </c>
      <c r="BS9" s="381" t="str">
        <f>IF(Q9="---","",IF(Q9="","",(VLOOKUP(Q9,List1678234[],2,FALSE))))</f>
        <v/>
      </c>
      <c r="BT9" s="381" t="str">
        <f>IF(R9="---","",IF(R9="","",(VLOOKUP(R9,List1678234[],2,FALSE))))</f>
        <v/>
      </c>
      <c r="BU9" s="222" t="s">
        <v>284</v>
      </c>
      <c r="BV9" s="381" t="str">
        <f>IF(Y9="---","",IF(Y9="","",VLOOKUP(Y9,List1678234[],2,FALSE)))</f>
        <v/>
      </c>
      <c r="BW9" s="381" t="str">
        <f>IF(Z9="---","",IF(Z9="","",VLOOKUP(Z9,List1678234[],2,FALSE)))</f>
        <v/>
      </c>
      <c r="BX9" s="381" t="str">
        <f>IF(AA9="---","",IF(AA9="","",VLOOKUP(AA9,List1678234[],2,FALSE)))</f>
        <v/>
      </c>
      <c r="BY9" s="381" t="str">
        <f>IF(AB9="---","",IF(AB9="","",VLOOKUP(AB9,List1678234[],2,FALSE)))</f>
        <v/>
      </c>
      <c r="BZ9" s="381" t="str">
        <f>IF(AC9="---","",IF(AC9="","",VLOOKUP(AC9,List1678234[],2,FALSE)))</f>
        <v/>
      </c>
      <c r="CA9" s="381" t="str">
        <f>IF(AD9="---","",IF(AD9="","",VLOOKUP(AD9,List1678234[],2,FALSE)))</f>
        <v/>
      </c>
      <c r="CB9" s="381" t="str">
        <f>IF(AE9="---","",IF(AE9="","",VLOOKUP(AE9,List1678234[],2,FALSE)))</f>
        <v/>
      </c>
      <c r="CC9" s="381" t="str">
        <f>IF(AF9="---","",IF(AF9="","",VLOOKUP(AF9,List1678234[],2,FALSE)))</f>
        <v/>
      </c>
      <c r="CD9" s="381" t="str">
        <f>IF(AG9="---","",IF(AG9="","",VLOOKUP(AG9,List1678234[],2,FALSE)))</f>
        <v/>
      </c>
      <c r="CE9" s="381" t="str">
        <f>IF(AH9="---","",IF(AH9="","",VLOOKUP(AH9,List1678234[],2,FALSE)))</f>
        <v/>
      </c>
      <c r="CF9" s="222" t="s">
        <v>284</v>
      </c>
      <c r="CG9" s="381" t="str">
        <f>IFERROR(
    IF(H9="---", "NA",
        IF(Y9="---", "NA",
            IF(BJ9 &gt; BK9,
                IF(BV9 &gt; BJ9, 1.1, 0.1),
                IF(BV9 &gt; BJ9, 1, 0)
            )
        )
    ),
    -1
)</f>
        <v>NA</v>
      </c>
      <c r="CH9" s="381" t="str">
        <f>IFERROR(
    IF(I9="---", "NA",
        IF(Z9="---", "NA",IF(J9="---","NA",
            IF(BK9 &gt; BL9,
                IF(MIN(BV9, BK9) = BW9, 0.1,
                    IF(MIN(BV9, BK9) &lt; BW9, 1.1)
                ),
                IF(MIN(BV9, BK9) = BW9, 0,
                    IF(MIN(BV9, BK9) &lt; BW9, 1)
                )
            ))
        )
    ),
-5)</f>
        <v>NA</v>
      </c>
      <c r="CI9" s="381" t="str">
        <f>IFERROR(
    IF(J9="---", "NA",
        IF(AA9="---", "NA",IF(K9="---","NA",
            IF(BL9 &gt; BM9,
                IF(MIN(BW9, BL9) = BX9, 0.1,
                    IF(MIN(BW9, BL9) &lt; BX9, 1.1)
                ),
                IF(MIN(BW9, BL9) = BX9, 0,
                    IF(MIN(BW9, BL9) &lt; BX9, 1)
                )
            ))
        )
    ),
-5)</f>
        <v>NA</v>
      </c>
      <c r="CJ9" s="381" t="str">
        <f>IFERROR(
    IF(K9="---", "NA",
        IF(AB9="---", "NA",IF(L9="---","NA",
            IF(BM9 &gt; BN9,
                IF(MIN(BX9, BM9) = BY9, 0.1,
                    IF(MIN(BX9, BM9) &lt; BY9, 1.1)
                ),
                IF(MIN(BX9, BM9) = BY9, 0,
                    IF(MIN(BX9, BM9) &lt; BY9, 1)
                )
            ))
        )
    ),
-5)</f>
        <v>NA</v>
      </c>
      <c r="CK9" s="381" t="str">
        <f>IFERROR(
    IF(L9="---", "NA",
        IF(AC9="---", "NA",IF(M9="---","NA",
            IF(BN9 &gt; BO9,
                IF(MIN(BY9, BN9) = BZ9, 0.1,
                    IF(MIN(BY9, BN9) &lt; BZ9, 1.1)
                ),
                IF(MIN(BY9, BN9) = BZ9, 0,
                    IF(MIN(BY9, BN9) &lt; BZ9, 1)
                )
            ))
        )
    ),
-5)</f>
        <v>NA</v>
      </c>
      <c r="CL9" s="381" t="str">
        <f>IFERROR(
    IF(M9="---", "NA",
        IF(AD9="---", "NA",IF(N9="---","NA",
            IF(BO9 &gt; BP9,
                IF(MIN(BZ9, BO9) = CA9, 0.1,
                    IF(MIN(BZ9, BO9) &lt; CA9, 1.1)
                ),
                IF(MIN(BZ9, BO9) = CA9, 0,
                    IF(MIN(BZ9, BO9) &lt; CA9, 1)
                )
            ))
        )
    ),
-5)</f>
        <v>NA</v>
      </c>
      <c r="CM9" s="381" t="str">
        <f>IFERROR(
    IF(N9="---", "NA",
        IF(AE9="---", "NA",IF(O9="---","NA",
            IF(BP9 &gt; BQ9,
                IF(MIN(CA9, BP9) = CB9, 0.1,
                    IF(MIN(CA9, BP9) &lt; CB9, 1.1)
                ),
                IF(MIN(CA9, BP9) = CB9, 0,
                    IF(MIN(CA9, BP9) &lt; CB9, 1)
                )
            ))
        )
    ),
-5)</f>
        <v>NA</v>
      </c>
      <c r="CN9" s="381" t="str">
        <f>IFERROR(
    IF(O9="---", "NA",
        IF(AF9="---", "NA",IF(P9="---","NA",
            IF(BQ9 &gt; BR9,
                IF(MIN(CB9, BQ9) = CC9, 0.1,
                    IF(MIN(CB9, BQ9) &lt; CC9, 1.1)
                ),
                IF(MIN(CB9, BQ9) = CC9, 0,
                    IF(MIN(CB9, BQ9) &lt; CC9, 1)
                )
            ))
        )
    ),
-5)</f>
        <v>NA</v>
      </c>
      <c r="CO9" s="381" t="str">
        <f>IFERROR(
    IF(P9="---", "NA",
        IF(AG9="---", "NA",IF(Q9="---","NA",
            IF(BR9 &gt; BS9,
                IF(MIN(CC9, BR9) = CD9, 0.1,
                    IF(MIN(CC9, BR9) &lt; CD9, 1.1)
                ),
                IF(MIN(CC9, BR9) = CD9, 0,
                    IF(MIN(CC9, BR9) &lt; CD9, 1)
                )
            ))
        )
    ),
-5)</f>
        <v>NA</v>
      </c>
      <c r="CP9" s="381" t="str">
        <f>IFERROR(
    IF(Q9="---", "NA",
        IF(AH9="---", "NA",IF(R9="---","NA",
            IF(BS9 &gt; BT9,
                IF(MIN(CD9, BS9) = CE9, 0.1,
                    IF(MIN(CD9, BS9) &lt; CE9, 1.1)
                ),
                IF(MIN(CD9, BS9) = CE9, 0,
                    IF(MIN(CD9, BS9) &lt; CE9, 1)
                )
            ))
        )
    ),
-5)</f>
        <v>NA</v>
      </c>
      <c r="CQ9" s="222" t="s">
        <v>284</v>
      </c>
      <c r="CR9" s="381" t="str">
        <f>IF(AND(OR(CG9=1, CG9=1.1),BK9&gt;=BV9),"Achieved",IF(AND(OR(CG9=1, CG9=1.1),BK9&lt;BV9),"Not Achieved","NA"))</f>
        <v>NA</v>
      </c>
      <c r="CS9" s="381" t="str">
        <f>IF(AND(OR(CH9=1, CH9=1.1),BL9&gt;=BW9),"Achieved",IF(AND(OR(CH9=1, CH9=1.1),BL9&lt;BW9),"Not Achieved","NA"))</f>
        <v>NA</v>
      </c>
      <c r="CT9" s="381" t="str">
        <f>IF(AND(OR(CI9=1, CI9=1.1),BM9&gt;=BX9),"Achieved",IF(AND(OR(CI9=1, CI9=1.1),BM9&lt;BX9),"Not Achieved","NA"))</f>
        <v>NA</v>
      </c>
      <c r="CU9" s="381" t="str">
        <f>IF(AND(OR(CJ9=1, CJ9=1.1),BN9&gt;=BY9),"Achieved",IF(AND(OR(CJ9=1, CJ9=1.1),BN9&lt;BY9),"Not Achieved","NA"))</f>
        <v>NA</v>
      </c>
      <c r="CV9" s="381" t="str">
        <f>IF(AND(OR(CK9=1, CK9=1.1),BO9&gt;=BZ9),"Achieved",IF(AND(OR(CK9=1, CK9=1.1),BO9&lt;BZ9),"Not Achieved","NA"))</f>
        <v>NA</v>
      </c>
      <c r="CW9" s="381" t="str">
        <f>IF(AND(OR(CL9=1, CL9=1.1),BP9&gt;=CA9),"Achieved",IF(AND(OR(CL9=1, CL9=1.1),BP9&lt;CA9),"Not Achieved","NA"))</f>
        <v>NA</v>
      </c>
      <c r="CX9" s="381" t="str">
        <f>IF(AND(OR(CM9=1, CM9=1.1),BQ9&gt;=CB9),"Achieved",IF(AND(OR(CM9=1, CM9=1.1),BQ9&lt;CB9),"Not Achieved","NA"))</f>
        <v>NA</v>
      </c>
      <c r="CY9" s="381" t="str">
        <f>IF(AND(OR(CN9=1, CN9=1.1),BR9&gt;=CC9),"Achieved",IF(AND(OR(CN9=1, CN9=1.1),BR9&lt;CC9),"Not Achieved","NA"))</f>
        <v>NA</v>
      </c>
      <c r="CZ9" s="381" t="str">
        <f>IF(AND(OR(CO9=1, CO9=1.1),BS9&gt;=CD9),"Achieved",IF(AND(OR(CO9=1, CO9=1.1),BS9&lt;CD9),"Not Achieved","NA"))</f>
        <v>NA</v>
      </c>
      <c r="DA9" s="381" t="str">
        <f>IF(AND(OR(CP9=1, CP9=1.1),BT9&gt;=CE9),"Achieved",IF(AND(OR(CP9=1, CP9=1.1),BT9&lt;CE9),"Not Achieved","NA"))</f>
        <v>NA</v>
      </c>
      <c r="DI9" s="403"/>
      <c r="DJ9" s="403"/>
      <c r="DK9" s="403"/>
      <c r="DL9" s="403"/>
      <c r="DM9" s="403"/>
      <c r="DN9" s="403"/>
      <c r="DO9" s="403"/>
      <c r="DP9" s="403"/>
      <c r="DQ9" s="403"/>
      <c r="DR9" s="403"/>
      <c r="DS9" s="403"/>
      <c r="DT9" s="403"/>
      <c r="DU9" s="403"/>
      <c r="DV9" s="403"/>
      <c r="DW9" s="403"/>
    </row>
    <row r="10" spans="2:127" ht="13.75" customHeight="1" thickBot="1" x14ac:dyDescent="0.4">
      <c r="B10" s="373"/>
      <c r="C10" s="364"/>
      <c r="D10" s="365"/>
      <c r="E10" s="359" t="s">
        <v>282</v>
      </c>
      <c r="F10" s="425"/>
      <c r="G10" s="426"/>
      <c r="H10" s="192" t="s">
        <v>94</v>
      </c>
      <c r="I10" s="192" t="s">
        <v>94</v>
      </c>
      <c r="J10" s="192" t="s">
        <v>94</v>
      </c>
      <c r="K10" s="192" t="s">
        <v>94</v>
      </c>
      <c r="L10" s="192" t="s">
        <v>94</v>
      </c>
      <c r="M10" s="192" t="s">
        <v>94</v>
      </c>
      <c r="N10" s="192" t="s">
        <v>94</v>
      </c>
      <c r="O10" s="192" t="s">
        <v>94</v>
      </c>
      <c r="P10" s="192" t="s">
        <v>94</v>
      </c>
      <c r="Q10" s="192" t="s">
        <v>94</v>
      </c>
      <c r="R10" s="379" t="s">
        <v>94</v>
      </c>
      <c r="Y10" s="192" t="s">
        <v>94</v>
      </c>
      <c r="Z10" s="192" t="s">
        <v>94</v>
      </c>
      <c r="AA10" s="192" t="s">
        <v>94</v>
      </c>
      <c r="AB10" s="192" t="s">
        <v>94</v>
      </c>
      <c r="AC10" s="192" t="s">
        <v>94</v>
      </c>
      <c r="AD10" s="192" t="s">
        <v>94</v>
      </c>
      <c r="AE10" s="192" t="s">
        <v>94</v>
      </c>
      <c r="AF10" s="192" t="s">
        <v>94</v>
      </c>
      <c r="AG10" s="192" t="s">
        <v>94</v>
      </c>
      <c r="AH10" s="379" t="s">
        <v>94</v>
      </c>
      <c r="AK10" s="427"/>
      <c r="AL10" s="427"/>
      <c r="AM10" s="427"/>
      <c r="AN10" s="427"/>
      <c r="AO10" s="427"/>
      <c r="AP10" s="427"/>
      <c r="AQ10" s="427"/>
      <c r="AR10" s="427"/>
      <c r="AS10" s="427"/>
      <c r="AT10" s="427"/>
      <c r="AV10" s="428"/>
      <c r="AW10" s="222" t="s">
        <v>285</v>
      </c>
      <c r="AX10" s="381" t="str">
        <f>_xlfn.IFNA(LOOKUP(2,1/(H10:R10&lt;&gt;"---"),H10:R10),"---")</f>
        <v>---</v>
      </c>
      <c r="AY10" s="381" t="e">
        <f>VALUE(IF(AX10="---","",VLOOKUP(AX10,List1678234[],2,FALSE)))</f>
        <v>#VALUE!</v>
      </c>
      <c r="AZ10" s="381" t="str">
        <f>_xlfn.IFNA(LOOKUP(2,1/(H10:Q10&lt;&gt;"---"),X10:AF10),"---")</f>
        <v>---</v>
      </c>
      <c r="BA10" s="381" t="e">
        <f>VALUE(IF(AZ10="---","",VLOOKUP(AZ10,List1678234[],2,FALSE)))</f>
        <v>#VALUE!</v>
      </c>
      <c r="BB10" s="381" t="str">
        <f>_xlfn.IFNA(LOOKUP(2,1/(AK10:AT10&lt;&gt;""),AK10:AT10),"---")</f>
        <v>---</v>
      </c>
      <c r="BC10" s="381" t="str">
        <f>_xlfn.IFNA(LOOKUP(2,1/(H10:R10&lt;&gt;"---"),H$2:R$2),"---")</f>
        <v>---</v>
      </c>
      <c r="BI10" s="222" t="s">
        <v>285</v>
      </c>
      <c r="BJ10" s="381" t="str">
        <f>IF(H10="---","",IF(H10="","",(VLOOKUP(H10,List1678234[],2,FALSE))))</f>
        <v/>
      </c>
      <c r="BK10" s="381" t="str">
        <f>IF(I10="---","",IF(I10="","",(VLOOKUP(I10,List1678234[],2,FALSE))))</f>
        <v/>
      </c>
      <c r="BL10" s="381" t="str">
        <f>IF(J10="---","",IF(J10="","",(VLOOKUP(J10,List1678234[],2,FALSE))))</f>
        <v/>
      </c>
      <c r="BM10" s="381" t="str">
        <f>IF(K10="---","",IF(K10="","",(VLOOKUP(K10,List1678234[],2,FALSE))))</f>
        <v/>
      </c>
      <c r="BN10" s="381" t="str">
        <f>IF(L10="---","",IF(L10="","",(VLOOKUP(L10,List1678234[],2,FALSE))))</f>
        <v/>
      </c>
      <c r="BO10" s="381" t="str">
        <f>IF(M10="---","",IF(M10="","",(VLOOKUP(M10,List1678234[],2,FALSE))))</f>
        <v/>
      </c>
      <c r="BP10" s="381" t="str">
        <f>IF(N10="---","",IF(N10="","",(VLOOKUP(N10,List1678234[],2,FALSE))))</f>
        <v/>
      </c>
      <c r="BQ10" s="381" t="str">
        <f>IF(O10="---","",IF(O10="","",(VLOOKUP(O10,List1678234[],2,FALSE))))</f>
        <v/>
      </c>
      <c r="BR10" s="381" t="str">
        <f>IF(P10="---","",IF(P10="","",(VLOOKUP(P10,List1678234[],2,FALSE))))</f>
        <v/>
      </c>
      <c r="BS10" s="381" t="str">
        <f>IF(Q10="---","",IF(Q10="","",(VLOOKUP(Q10,List1678234[],2,FALSE))))</f>
        <v/>
      </c>
      <c r="BT10" s="381" t="str">
        <f>IF(R10="---","",IF(R10="","",(VLOOKUP(R10,List1678234[],2,FALSE))))</f>
        <v/>
      </c>
      <c r="BU10" s="222" t="s">
        <v>285</v>
      </c>
      <c r="BV10" s="381" t="str">
        <f>IF(Y10="---","",IF(Y10="","",VLOOKUP(Y10,List1678234[],2,FALSE)))</f>
        <v/>
      </c>
      <c r="BW10" s="381" t="str">
        <f>IF(Z10="---","",IF(Z10="","",VLOOKUP(Z10,List1678234[],2,FALSE)))</f>
        <v/>
      </c>
      <c r="BX10" s="381" t="str">
        <f>IF(AA10="---","",IF(AA10="","",VLOOKUP(AA10,List1678234[],2,FALSE)))</f>
        <v/>
      </c>
      <c r="BY10" s="381" t="str">
        <f>IF(AB10="---","",IF(AB10="","",VLOOKUP(AB10,List1678234[],2,FALSE)))</f>
        <v/>
      </c>
      <c r="BZ10" s="381" t="str">
        <f>IF(AC10="---","",IF(AC10="","",VLOOKUP(AC10,List1678234[],2,FALSE)))</f>
        <v/>
      </c>
      <c r="CA10" s="381" t="str">
        <f>IF(AD10="---","",IF(AD10="","",VLOOKUP(AD10,List1678234[],2,FALSE)))</f>
        <v/>
      </c>
      <c r="CB10" s="381" t="str">
        <f>IF(AE10="---","",IF(AE10="","",VLOOKUP(AE10,List1678234[],2,FALSE)))</f>
        <v/>
      </c>
      <c r="CC10" s="381" t="str">
        <f>IF(AF10="---","",IF(AF10="","",VLOOKUP(AF10,List1678234[],2,FALSE)))</f>
        <v/>
      </c>
      <c r="CD10" s="381" t="str">
        <f>IF(AG10="---","",IF(AG10="","",VLOOKUP(AG10,List1678234[],2,FALSE)))</f>
        <v/>
      </c>
      <c r="CE10" s="381" t="str">
        <f>IF(AH10="---","",IF(AH10="","",VLOOKUP(AH10,List1678234[],2,FALSE)))</f>
        <v/>
      </c>
      <c r="CF10" s="222" t="s">
        <v>285</v>
      </c>
      <c r="CG10" s="381" t="str">
        <f>IFERROR(
    IF(H10="---", "NA",
        IF(Y10="---", "NA",
            IF(BJ10 &gt; BK10,
                IF(BV10 &gt; BJ10, 1.1, 0.1),
                IF(BV10 &gt; BJ10, 1, 0)
            )
        )
    ),
    -1
)</f>
        <v>NA</v>
      </c>
      <c r="CH10" s="381" t="str">
        <f>IFERROR(
    IF(I10="---", "NA",
        IF(Z10="---", "NA",IF(J10="---","NA",
            IF(BK10 &gt; BL10,
                IF(MIN(BV10, BK10) = BW10, 0.1,
                    IF(MIN(BV10, BK10) &lt; BW10, 1.1)
                ),
                IF(MIN(BV10, BK10) = BW10, 0,
                    IF(MIN(BV10, BK10) &lt; BW10, 1)
                )
            ))
        )
    ),
-5)</f>
        <v>NA</v>
      </c>
      <c r="CI10" s="381" t="str">
        <f>IFERROR(
    IF(J10="---", "NA",
        IF(AA10="---", "NA",IF(K10="---","NA",
            IF(BL10 &gt; BM10,
                IF(MIN(BW10, BL10) = BX10, 0.1,
                    IF(MIN(BW10, BL10) &lt; BX10, 1.1)
                ),
                IF(MIN(BW10, BL10) = BX10, 0,
                    IF(MIN(BW10, BL10) &lt; BX10, 1)
                )
            ))
        )
    ),
-5)</f>
        <v>NA</v>
      </c>
      <c r="CJ10" s="381" t="str">
        <f>IFERROR(
    IF(K10="---", "NA",
        IF(AB10="---", "NA",IF(L10="---","NA",
            IF(BM10 &gt; BN10,
                IF(MIN(BX10, BM10) = BY10, 0.1,
                    IF(MIN(BX10, BM10) &lt; BY10, 1.1)
                ),
                IF(MIN(BX10, BM10) = BY10, 0,
                    IF(MIN(BX10, BM10) &lt; BY10, 1)
                )
            ))
        )
    ),
-5)</f>
        <v>NA</v>
      </c>
      <c r="CK10" s="381" t="str">
        <f>IFERROR(
    IF(L10="---", "NA",
        IF(AC10="---", "NA",IF(M10="---","NA",
            IF(BN10 &gt; BO10,
                IF(MIN(BY10, BN10) = BZ10, 0.1,
                    IF(MIN(BY10, BN10) &lt; BZ10, 1.1)
                ),
                IF(MIN(BY10, BN10) = BZ10, 0,
                    IF(MIN(BY10, BN10) &lt; BZ10, 1)
                )
            ))
        )
    ),
-5)</f>
        <v>NA</v>
      </c>
      <c r="CL10" s="381" t="str">
        <f>IFERROR(
    IF(M10="---", "NA",
        IF(AD10="---", "NA",IF(N10="---","NA",
            IF(BO10 &gt; BP10,
                IF(MIN(BZ10, BO10) = CA10, 0.1,
                    IF(MIN(BZ10, BO10) &lt; CA10, 1.1)
                ),
                IF(MIN(BZ10, BO10) = CA10, 0,
                    IF(MIN(BZ10, BO10) &lt; CA10, 1)
                )
            ))
        )
    ),
-5)</f>
        <v>NA</v>
      </c>
      <c r="CM10" s="381" t="str">
        <f>IFERROR(
    IF(N10="---", "NA",
        IF(AE10="---", "NA",IF(O10="---","NA",
            IF(BP10 &gt; BQ10,
                IF(MIN(CA10, BP10) = CB10, 0.1,
                    IF(MIN(CA10, BP10) &lt; CB10, 1.1)
                ),
                IF(MIN(CA10, BP10) = CB10, 0,
                    IF(MIN(CA10, BP10) &lt; CB10, 1)
                )
            ))
        )
    ),
-5)</f>
        <v>NA</v>
      </c>
      <c r="CN10" s="381" t="str">
        <f>IFERROR(
    IF(O10="---", "NA",
        IF(AF10="---", "NA",IF(P10="---","NA",
            IF(BQ10 &gt; BR10,
                IF(MIN(CB10, BQ10) = CC10, 0.1,
                    IF(MIN(CB10, BQ10) &lt; CC10, 1.1)
                ),
                IF(MIN(CB10, BQ10) = CC10, 0,
                    IF(MIN(CB10, BQ10) &lt; CC10, 1)
                )
            ))
        )
    ),
-5)</f>
        <v>NA</v>
      </c>
      <c r="CO10" s="381" t="str">
        <f>IFERROR(
    IF(P10="---", "NA",
        IF(AG10="---", "NA",IF(Q10="---","NA",
            IF(BR10 &gt; BS10,
                IF(MIN(CC10, BR10) = CD10, 0.1,
                    IF(MIN(CC10, BR10) &lt; CD10, 1.1)
                ),
                IF(MIN(CC10, BR10) = CD10, 0,
                    IF(MIN(CC10, BR10) &lt; CD10, 1)
                )
            ))
        )
    ),
-5)</f>
        <v>NA</v>
      </c>
      <c r="CP10" s="381" t="str">
        <f>IFERROR(
    IF(Q10="---", "NA",
        IF(AH10="---", "NA",IF(R10="---","NA",
            IF(BS10 &gt; BT10,
                IF(MIN(CD10, BS10) = CE10, 0.1,
                    IF(MIN(CD10, BS10) &lt; CE10, 1.1)
                ),
                IF(MIN(CD10, BS10) = CE10, 0,
                    IF(MIN(CD10, BS10) &lt; CE10, 1)
                )
            ))
        )
    ),
-5)</f>
        <v>NA</v>
      </c>
      <c r="CQ10" s="222" t="s">
        <v>285</v>
      </c>
      <c r="CR10" s="381" t="str">
        <f>IF(AND(OR(CG10=1, CG10=1.1),BK10&gt;=BV10),"Achieved",IF(AND(OR(CG10=1, CG10=1.1),BK10&lt;BV10),"Not Achieved","NA"))</f>
        <v>NA</v>
      </c>
      <c r="CS10" s="381" t="str">
        <f>IF(AND(OR(CH10=1, CH10=1.1),BL10&gt;=BW10),"Achieved",IF(AND(OR(CH10=1, CH10=1.1),BL10&lt;BW10),"Not Achieved","NA"))</f>
        <v>NA</v>
      </c>
      <c r="CT10" s="381" t="str">
        <f>IF(AND(OR(CI10=1, CI10=1.1),BM10&gt;=BX10),"Achieved",IF(AND(OR(CI10=1, CI10=1.1),BM10&lt;BX10),"Not Achieved","NA"))</f>
        <v>NA</v>
      </c>
      <c r="CU10" s="381" t="str">
        <f>IF(AND(OR(CJ10=1, CJ10=1.1),BN10&gt;=BY10),"Achieved",IF(AND(OR(CJ10=1, CJ10=1.1),BN10&lt;BY10),"Not Achieved","NA"))</f>
        <v>NA</v>
      </c>
      <c r="CV10" s="381" t="str">
        <f>IF(AND(OR(CK10=1, CK10=1.1),BO10&gt;=BZ10),"Achieved",IF(AND(OR(CK10=1, CK10=1.1),BO10&lt;BZ10),"Not Achieved","NA"))</f>
        <v>NA</v>
      </c>
      <c r="CW10" s="381" t="str">
        <f>IF(AND(OR(CL10=1, CL10=1.1),BP10&gt;=CA10),"Achieved",IF(AND(OR(CL10=1, CL10=1.1),BP10&lt;CA10),"Not Achieved","NA"))</f>
        <v>NA</v>
      </c>
      <c r="CX10" s="381" t="str">
        <f>IF(AND(OR(CM10=1, CM10=1.1),BQ10&gt;=CB10),"Achieved",IF(AND(OR(CM10=1, CM10=1.1),BQ10&lt;CB10),"Not Achieved","NA"))</f>
        <v>NA</v>
      </c>
      <c r="CY10" s="381" t="str">
        <f>IF(AND(OR(CN10=1, CN10=1.1),BR10&gt;=CC10),"Achieved",IF(AND(OR(CN10=1, CN10=1.1),BR10&lt;CC10),"Not Achieved","NA"))</f>
        <v>NA</v>
      </c>
      <c r="CZ10" s="381" t="str">
        <f>IF(AND(OR(CO10=1, CO10=1.1),BS10&gt;=CD10),"Achieved",IF(AND(OR(CO10=1, CO10=1.1),BS10&lt;CD10),"Not Achieved","NA"))</f>
        <v>NA</v>
      </c>
      <c r="DA10" s="381" t="str">
        <f>IF(AND(OR(CP10=1, CP10=1.1),BT10&gt;=CE10),"Achieved",IF(AND(OR(CP10=1, CP10=1.1),BT10&lt;CE10),"Not Achieved","NA"))</f>
        <v>NA</v>
      </c>
      <c r="DI10" s="403"/>
      <c r="DJ10" s="403"/>
      <c r="DK10" s="403"/>
      <c r="DL10" s="403"/>
      <c r="DM10" s="403"/>
      <c r="DN10" s="403"/>
      <c r="DO10" s="403"/>
      <c r="DP10" s="403"/>
      <c r="DQ10" s="403"/>
      <c r="DR10" s="403"/>
      <c r="DS10" s="403"/>
      <c r="DT10" s="403"/>
      <c r="DU10" s="403"/>
      <c r="DV10" s="403"/>
      <c r="DW10" s="403"/>
    </row>
    <row r="11" spans="2:127" ht="13.75" customHeight="1" thickBot="1" x14ac:dyDescent="0.4">
      <c r="B11" s="374"/>
      <c r="C11" s="362"/>
      <c r="D11" s="363"/>
      <c r="E11" s="359" t="s">
        <v>283</v>
      </c>
      <c r="F11" s="425"/>
      <c r="G11" s="426"/>
      <c r="H11" s="192" t="s">
        <v>94</v>
      </c>
      <c r="I11" s="192" t="s">
        <v>94</v>
      </c>
      <c r="J11" s="192" t="s">
        <v>94</v>
      </c>
      <c r="K11" s="192" t="s">
        <v>94</v>
      </c>
      <c r="L11" s="192" t="s">
        <v>94</v>
      </c>
      <c r="M11" s="192" t="s">
        <v>94</v>
      </c>
      <c r="N11" s="192" t="s">
        <v>94</v>
      </c>
      <c r="O11" s="192" t="s">
        <v>94</v>
      </c>
      <c r="P11" s="192" t="s">
        <v>94</v>
      </c>
      <c r="Q11" s="192" t="s">
        <v>94</v>
      </c>
      <c r="R11" s="379" t="s">
        <v>94</v>
      </c>
      <c r="Y11" s="192" t="s">
        <v>94</v>
      </c>
      <c r="Z11" s="192" t="s">
        <v>94</v>
      </c>
      <c r="AA11" s="192" t="s">
        <v>94</v>
      </c>
      <c r="AB11" s="192" t="s">
        <v>94</v>
      </c>
      <c r="AC11" s="192" t="s">
        <v>94</v>
      </c>
      <c r="AD11" s="192" t="s">
        <v>94</v>
      </c>
      <c r="AE11" s="192" t="s">
        <v>94</v>
      </c>
      <c r="AF11" s="192" t="s">
        <v>94</v>
      </c>
      <c r="AG11" s="192" t="s">
        <v>94</v>
      </c>
      <c r="AH11" s="379" t="s">
        <v>94</v>
      </c>
      <c r="AK11" s="427"/>
      <c r="AL11" s="427"/>
      <c r="AM11" s="427"/>
      <c r="AN11" s="427"/>
      <c r="AO11" s="427"/>
      <c r="AP11" s="427"/>
      <c r="AQ11" s="427"/>
      <c r="AR11" s="427"/>
      <c r="AS11" s="427"/>
      <c r="AT11" s="427"/>
      <c r="AV11" s="428"/>
      <c r="AW11" s="222" t="s">
        <v>286</v>
      </c>
      <c r="AX11" s="381" t="str">
        <f>_xlfn.IFNA(LOOKUP(2,1/(H11:R11&lt;&gt;"---"),H11:R11),"---")</f>
        <v>---</v>
      </c>
      <c r="AY11" s="381" t="e">
        <f>VALUE(IF(AX11="---","",VLOOKUP(AX11,List1678234[],2,FALSE)))</f>
        <v>#VALUE!</v>
      </c>
      <c r="AZ11" s="381" t="str">
        <f>_xlfn.IFNA(LOOKUP(2,1/(H11:Q11&lt;&gt;"---"),X11:AF11),"---")</f>
        <v>---</v>
      </c>
      <c r="BA11" s="381" t="e">
        <f>VALUE(IF(AZ11="---","",VLOOKUP(AZ11,List1678234[],2,FALSE)))</f>
        <v>#VALUE!</v>
      </c>
      <c r="BB11" s="381" t="str">
        <f>_xlfn.IFNA(LOOKUP(2,1/(AK11:AT11&lt;&gt;""),AK11:AT11),"---")</f>
        <v>---</v>
      </c>
      <c r="BC11" s="381" t="str">
        <f>_xlfn.IFNA(LOOKUP(2,1/(H11:R11&lt;&gt;"---"),H$2:R$2),"---")</f>
        <v>---</v>
      </c>
      <c r="BI11" s="222" t="s">
        <v>286</v>
      </c>
      <c r="BJ11" s="381" t="str">
        <f>IF(H11="---","",IF(H11="","",(VLOOKUP(H11,List1678234[],2,FALSE))))</f>
        <v/>
      </c>
      <c r="BK11" s="381" t="str">
        <f>IF(I11="---","",IF(I11="","",(VLOOKUP(I11,List1678234[],2,FALSE))))</f>
        <v/>
      </c>
      <c r="BL11" s="381" t="str">
        <f>IF(J11="---","",IF(J11="","",(VLOOKUP(J11,List1678234[],2,FALSE))))</f>
        <v/>
      </c>
      <c r="BM11" s="381" t="str">
        <f>IF(K11="---","",IF(K11="","",(VLOOKUP(K11,List1678234[],2,FALSE))))</f>
        <v/>
      </c>
      <c r="BN11" s="381" t="str">
        <f>IF(L11="---","",IF(L11="","",(VLOOKUP(L11,List1678234[],2,FALSE))))</f>
        <v/>
      </c>
      <c r="BO11" s="381" t="str">
        <f>IF(M11="---","",IF(M11="","",(VLOOKUP(M11,List1678234[],2,FALSE))))</f>
        <v/>
      </c>
      <c r="BP11" s="381" t="str">
        <f>IF(N11="---","",IF(N11="","",(VLOOKUP(N11,List1678234[],2,FALSE))))</f>
        <v/>
      </c>
      <c r="BQ11" s="381" t="str">
        <f>IF(O11="---","",IF(O11="","",(VLOOKUP(O11,List1678234[],2,FALSE))))</f>
        <v/>
      </c>
      <c r="BR11" s="381" t="str">
        <f>IF(P11="---","",IF(P11="","",(VLOOKUP(P11,List1678234[],2,FALSE))))</f>
        <v/>
      </c>
      <c r="BS11" s="381" t="str">
        <f>IF(Q11="---","",IF(Q11="","",(VLOOKUP(Q11,List1678234[],2,FALSE))))</f>
        <v/>
      </c>
      <c r="BT11" s="381" t="str">
        <f>IF(R11="---","",IF(R11="","",(VLOOKUP(R11,List1678234[],2,FALSE))))</f>
        <v/>
      </c>
      <c r="BU11" s="222" t="s">
        <v>286</v>
      </c>
      <c r="BV11" s="381" t="str">
        <f>IF(Y11="---","",IF(Y11="","",VLOOKUP(Y11,List1678234[],2,FALSE)))</f>
        <v/>
      </c>
      <c r="BW11" s="381" t="str">
        <f>IF(Z11="---","",IF(Z11="","",VLOOKUP(Z11,List1678234[],2,FALSE)))</f>
        <v/>
      </c>
      <c r="BX11" s="381" t="str">
        <f>IF(AA11="---","",IF(AA11="","",VLOOKUP(AA11,List1678234[],2,FALSE)))</f>
        <v/>
      </c>
      <c r="BY11" s="381" t="str">
        <f>IF(AB11="---","",IF(AB11="","",VLOOKUP(AB11,List1678234[],2,FALSE)))</f>
        <v/>
      </c>
      <c r="BZ11" s="381" t="str">
        <f>IF(AC11="---","",IF(AC11="","",VLOOKUP(AC11,List1678234[],2,FALSE)))</f>
        <v/>
      </c>
      <c r="CA11" s="381" t="str">
        <f>IF(AD11="---","",IF(AD11="","",VLOOKUP(AD11,List1678234[],2,FALSE)))</f>
        <v/>
      </c>
      <c r="CB11" s="381" t="str">
        <f>IF(AE11="---","",IF(AE11="","",VLOOKUP(AE11,List1678234[],2,FALSE)))</f>
        <v/>
      </c>
      <c r="CC11" s="381" t="str">
        <f>IF(AF11="---","",IF(AF11="","",VLOOKUP(AF11,List1678234[],2,FALSE)))</f>
        <v/>
      </c>
      <c r="CD11" s="381" t="str">
        <f>IF(AG11="---","",IF(AG11="","",VLOOKUP(AG11,List1678234[],2,FALSE)))</f>
        <v/>
      </c>
      <c r="CE11" s="381" t="str">
        <f>IF(AH11="---","",IF(AH11="","",VLOOKUP(AH11,List1678234[],2,FALSE)))</f>
        <v/>
      </c>
      <c r="CF11" s="222" t="s">
        <v>286</v>
      </c>
      <c r="CG11" s="381" t="str">
        <f>IFERROR(
    IF(H11="---", "NA",
        IF(Y11="---", "NA",
            IF(BJ11 &gt; BK11,
                IF(BV11 &gt; BJ11, 1.1, 0.1),
                IF(BV11 &gt; BJ11, 1, 0)
            )
        )
    ),
    -1
)</f>
        <v>NA</v>
      </c>
      <c r="CH11" s="381" t="str">
        <f>IFERROR(
    IF(I11="---", "NA",
        IF(Z11="---", "NA",IF(J11="---","NA",
            IF(BK11 &gt; BL11,
                IF(MIN(BV11, BK11) = BW11, 0.1,
                    IF(MIN(BV11, BK11) &lt; BW11, 1.1)
                ),
                IF(MIN(BV11, BK11) = BW11, 0,
                    IF(MIN(BV11, BK11) &lt; BW11, 1)
                )
            ))
        )
    ),
-5)</f>
        <v>NA</v>
      </c>
      <c r="CI11" s="381" t="str">
        <f>IFERROR(
    IF(J11="---", "NA",
        IF(AA11="---", "NA",IF(K11="---","NA",
            IF(BL11 &gt; BM11,
                IF(MIN(BW11, BL11) = BX11, 0.1,
                    IF(MIN(BW11, BL11) &lt; BX11, 1.1)
                ),
                IF(MIN(BW11, BL11) = BX11, 0,
                    IF(MIN(BW11, BL11) &lt; BX11, 1)
                )
            ))
        )
    ),
-5)</f>
        <v>NA</v>
      </c>
      <c r="CJ11" s="381" t="str">
        <f>IFERROR(
    IF(K11="---", "NA",
        IF(AB11="---", "NA",IF(L11="---","NA",
            IF(BM11 &gt; BN11,
                IF(MIN(BX11, BM11) = BY11, 0.1,
                    IF(MIN(BX11, BM11) &lt; BY11, 1.1)
                ),
                IF(MIN(BX11, BM11) = BY11, 0,
                    IF(MIN(BX11, BM11) &lt; BY11, 1)
                )
            ))
        )
    ),
-5)</f>
        <v>NA</v>
      </c>
      <c r="CK11" s="381" t="str">
        <f>IFERROR(
    IF(L11="---", "NA",
        IF(AC11="---", "NA",IF(M11="---","NA",
            IF(BN11 &gt; BO11,
                IF(MIN(BY11, BN11) = BZ11, 0.1,
                    IF(MIN(BY11, BN11) &lt; BZ11, 1.1)
                ),
                IF(MIN(BY11, BN11) = BZ11, 0,
                    IF(MIN(BY11, BN11) &lt; BZ11, 1)
                )
            ))
        )
    ),
-5)</f>
        <v>NA</v>
      </c>
      <c r="CL11" s="381" t="str">
        <f>IFERROR(
    IF(M11="---", "NA",
        IF(AD11="---", "NA",IF(N11="---","NA",
            IF(BO11 &gt; BP11,
                IF(MIN(BZ11, BO11) = CA11, 0.1,
                    IF(MIN(BZ11, BO11) &lt; CA11, 1.1)
                ),
                IF(MIN(BZ11, BO11) = CA11, 0,
                    IF(MIN(BZ11, BO11) &lt; CA11, 1)
                )
            ))
        )
    ),
-5)</f>
        <v>NA</v>
      </c>
      <c r="CM11" s="381" t="str">
        <f>IFERROR(
    IF(N11="---", "NA",
        IF(AE11="---", "NA",IF(O11="---","NA",
            IF(BP11 &gt; BQ11,
                IF(MIN(CA11, BP11) = CB11, 0.1,
                    IF(MIN(CA11, BP11) &lt; CB11, 1.1)
                ),
                IF(MIN(CA11, BP11) = CB11, 0,
                    IF(MIN(CA11, BP11) &lt; CB11, 1)
                )
            ))
        )
    ),
-5)</f>
        <v>NA</v>
      </c>
      <c r="CN11" s="381" t="str">
        <f>IFERROR(
    IF(O11="---", "NA",
        IF(AF11="---", "NA",IF(P11="---","NA",
            IF(BQ11 &gt; BR11,
                IF(MIN(CB11, BQ11) = CC11, 0.1,
                    IF(MIN(CB11, BQ11) &lt; CC11, 1.1)
                ),
                IF(MIN(CB11, BQ11) = CC11, 0,
                    IF(MIN(CB11, BQ11) &lt; CC11, 1)
                )
            ))
        )
    ),
-5)</f>
        <v>NA</v>
      </c>
      <c r="CO11" s="381" t="str">
        <f>IFERROR(
    IF(P11="---", "NA",
        IF(AG11="---", "NA",IF(Q11="---","NA",
            IF(BR11 &gt; BS11,
                IF(MIN(CC11, BR11) = CD11, 0.1,
                    IF(MIN(CC11, BR11) &lt; CD11, 1.1)
                ),
                IF(MIN(CC11, BR11) = CD11, 0,
                    IF(MIN(CC11, BR11) &lt; CD11, 1)
                )
            ))
        )
    ),
-5)</f>
        <v>NA</v>
      </c>
      <c r="CP11" s="381" t="str">
        <f>IFERROR(
    IF(Q11="---", "NA",
        IF(AH11="---", "NA",IF(R11="---","NA",
            IF(BS11 &gt; BT11,
                IF(MIN(CD11, BS11) = CE11, 0.1,
                    IF(MIN(CD11, BS11) &lt; CE11, 1.1)
                ),
                IF(MIN(CD11, BS11) = CE11, 0,
                    IF(MIN(CD11, BS11) &lt; CE11, 1)
                )
            ))
        )
    ),
-5)</f>
        <v>NA</v>
      </c>
      <c r="CQ11" s="222" t="s">
        <v>286</v>
      </c>
      <c r="CR11" s="381" t="str">
        <f>IF(AND(OR(CG11=1, CG11=1.1),BK11&gt;=BV11),"Achieved",IF(AND(OR(CG11=1, CG11=1.1),BK11&lt;BV11),"Not Achieved","NA"))</f>
        <v>NA</v>
      </c>
      <c r="CS11" s="381" t="str">
        <f>IF(AND(OR(CH11=1, CH11=1.1),BL11&gt;=BW11),"Achieved",IF(AND(OR(CH11=1, CH11=1.1),BL11&lt;BW11),"Not Achieved","NA"))</f>
        <v>NA</v>
      </c>
      <c r="CT11" s="381" t="str">
        <f>IF(AND(OR(CI11=1, CI11=1.1),BM11&gt;=BX11),"Achieved",IF(AND(OR(CI11=1, CI11=1.1),BM11&lt;BX11),"Not Achieved","NA"))</f>
        <v>NA</v>
      </c>
      <c r="CU11" s="381" t="str">
        <f>IF(AND(OR(CJ11=1, CJ11=1.1),BN11&gt;=BY11),"Achieved",IF(AND(OR(CJ11=1, CJ11=1.1),BN11&lt;BY11),"Not Achieved","NA"))</f>
        <v>NA</v>
      </c>
      <c r="CV11" s="381" t="str">
        <f>IF(AND(OR(CK11=1, CK11=1.1),BO11&gt;=BZ11),"Achieved",IF(AND(OR(CK11=1, CK11=1.1),BO11&lt;BZ11),"Not Achieved","NA"))</f>
        <v>NA</v>
      </c>
      <c r="CW11" s="381" t="str">
        <f>IF(AND(OR(CL11=1, CL11=1.1),BP11&gt;=CA11),"Achieved",IF(AND(OR(CL11=1, CL11=1.1),BP11&lt;CA11),"Not Achieved","NA"))</f>
        <v>NA</v>
      </c>
      <c r="CX11" s="381" t="str">
        <f>IF(AND(OR(CM11=1, CM11=1.1),BQ11&gt;=CB11),"Achieved",IF(AND(OR(CM11=1, CM11=1.1),BQ11&lt;CB11),"Not Achieved","NA"))</f>
        <v>NA</v>
      </c>
      <c r="CY11" s="381" t="str">
        <f>IF(AND(OR(CN11=1, CN11=1.1),BR11&gt;=CC11),"Achieved",IF(AND(OR(CN11=1, CN11=1.1),BR11&lt;CC11),"Not Achieved","NA"))</f>
        <v>NA</v>
      </c>
      <c r="CZ11" s="381" t="str">
        <f>IF(AND(OR(CO11=1, CO11=1.1),BS11&gt;=CD11),"Achieved",IF(AND(OR(CO11=1, CO11=1.1),BS11&lt;CD11),"Not Achieved","NA"))</f>
        <v>NA</v>
      </c>
      <c r="DA11" s="381" t="str">
        <f>IF(AND(OR(CP11=1, CP11=1.1),BT11&gt;=CE11),"Achieved",IF(AND(OR(CP11=1, CP11=1.1),BT11&lt;CE11),"Not Achieved","NA"))</f>
        <v>NA</v>
      </c>
      <c r="DI11" s="403"/>
      <c r="DJ11" s="403"/>
      <c r="DK11" s="403"/>
      <c r="DL11" s="403"/>
      <c r="DM11" s="403"/>
      <c r="DN11" s="403"/>
      <c r="DO11" s="403"/>
      <c r="DP11" s="403"/>
      <c r="DQ11" s="403"/>
      <c r="DR11" s="403"/>
      <c r="DS11" s="403"/>
      <c r="DT11" s="403"/>
      <c r="DU11" s="403"/>
      <c r="DV11" s="403"/>
      <c r="DW11" s="403"/>
    </row>
    <row r="12" spans="2:127" ht="13.75" customHeight="1" thickBot="1" x14ac:dyDescent="0.4">
      <c r="B12" s="372">
        <v>2</v>
      </c>
      <c r="C12" s="366" t="s">
        <v>110</v>
      </c>
      <c r="D12" s="367"/>
      <c r="E12" s="432" t="s">
        <v>111</v>
      </c>
      <c r="F12" s="425"/>
      <c r="G12" s="426"/>
      <c r="H12" s="192" t="s">
        <v>94</v>
      </c>
      <c r="I12" s="192" t="s">
        <v>94</v>
      </c>
      <c r="J12" s="192" t="s">
        <v>94</v>
      </c>
      <c r="K12" s="192" t="s">
        <v>94</v>
      </c>
      <c r="L12" s="192" t="s">
        <v>94</v>
      </c>
      <c r="M12" s="192" t="s">
        <v>94</v>
      </c>
      <c r="N12" s="192" t="s">
        <v>94</v>
      </c>
      <c r="O12" s="192" t="s">
        <v>94</v>
      </c>
      <c r="P12" s="192" t="s">
        <v>94</v>
      </c>
      <c r="Q12" s="192" t="s">
        <v>94</v>
      </c>
      <c r="R12" s="379" t="s">
        <v>94</v>
      </c>
      <c r="Y12" s="192" t="s">
        <v>94</v>
      </c>
      <c r="Z12" s="192" t="s">
        <v>94</v>
      </c>
      <c r="AA12" s="192" t="s">
        <v>94</v>
      </c>
      <c r="AB12" s="192" t="s">
        <v>94</v>
      </c>
      <c r="AC12" s="192" t="s">
        <v>94</v>
      </c>
      <c r="AD12" s="192" t="s">
        <v>94</v>
      </c>
      <c r="AE12" s="192" t="s">
        <v>94</v>
      </c>
      <c r="AF12" s="192" t="s">
        <v>94</v>
      </c>
      <c r="AG12" s="192" t="s">
        <v>94</v>
      </c>
      <c r="AH12" s="379" t="s">
        <v>94</v>
      </c>
      <c r="AK12" s="427" t="str">
        <f>IFERROR(IF(I12="---","",IF(Y12="---","No Target Set",IF(BV12=BK12,"On Target",IF(BV12&gt;BK12,"Behind",IF(BV12&lt;BK12,"On Target"))))),"")</f>
        <v/>
      </c>
      <c r="AL12" s="427" t="str">
        <f>IFERROR(IF(J12="---","",IF(Z12="---","No Target Set",IF(BW12=BL12,"On Target",IF(BW12&gt;BL12,"Behind",IF(BW12&lt;BL12,"On Target"))))),"")</f>
        <v/>
      </c>
      <c r="AM12" s="427" t="str">
        <f>IFERROR(IF(K12="---","",IF(AA12="---","No Target Set",IF(BX12=BM12,"On Target",IF(BX12&gt;BM12,"Behind",IF(BX12&lt;BM12,"On Target"))))),"")</f>
        <v/>
      </c>
      <c r="AN12" s="427" t="str">
        <f>IFERROR(IF(L12="---","",IF(AB12="---","No Target Set",IF(BY12=BN12,"On Target",IF(BY12&gt;BN12,"Behind",IF(BY12&lt;BN12,"On Target"))))),"")</f>
        <v/>
      </c>
      <c r="AO12" s="427" t="str">
        <f>IFERROR(IF(M12="---","",IF(AC12="---","No Target Set",IF(BZ12=BO12,"On Target",IF(BZ12&gt;BO12,"Behind",IF(BZ12&lt;BO12,"On Target"))))),"")</f>
        <v/>
      </c>
      <c r="AP12" s="427" t="str">
        <f>IFERROR(IF(N12="---","",IF(AD12="---","No Target Set",IF(CA12=BP12,"On Target",IF(CA12&gt;BP12,"Behind",IF(CA12&lt;BP12,"On Target"))))),"")</f>
        <v/>
      </c>
      <c r="AQ12" s="427" t="str">
        <f>IFERROR(IF(O12="---","",IF(AE12="---","No Target Set",IF(CB12=BQ12,"On Target",IF(CB12&gt;BQ12,"Behind",IF(CB12&lt;BQ12,"On Target"))))),"")</f>
        <v/>
      </c>
      <c r="AR12" s="427" t="str">
        <f>IFERROR(IF(P12="---","",IF(AF12="---","No Target Set",IF(CC12=BR12,"On Target",IF(CC12&gt;BR12,"Behind",IF(CC12&lt;BR12,"On Target"))))),"")</f>
        <v/>
      </c>
      <c r="AS12" s="427" t="str">
        <f>IFERROR(IF(Q12="---","",IF(AG12="---","No Target Set",IF(CD12=BS12,"On Target",IF(CD12&gt;BS12,"Behind",IF(CD12&lt;BS12,"On Target"))))),"")</f>
        <v/>
      </c>
      <c r="AT12" s="427" t="str">
        <f>IFERROR(IF(R12="---","",IF(AH12="---","No Target Set",IF(CE12=BT12,"On Target",IF(CE12&gt;BT12,"Behind",IF(CE12&lt;BT12,"On Target"))))),"")</f>
        <v/>
      </c>
      <c r="AV12" s="428"/>
      <c r="AW12" s="222" t="s">
        <v>112</v>
      </c>
      <c r="AX12" s="383" t="str">
        <f>_xlfn.IFNA(LOOKUP(2,1/(H12:R12&lt;&gt;"---"),H12:R12),"---")</f>
        <v>---</v>
      </c>
      <c r="AY12" s="383" t="e">
        <f>VALUE(IF(AX12="---","",VLOOKUP(AX12,List1678234[],2,FALSE)))</f>
        <v>#VALUE!</v>
      </c>
      <c r="AZ12" s="383" t="str">
        <f>_xlfn.IFNA(LOOKUP(2,1/(H12:Q12&lt;&gt;"---"),X12:AF12),"---")</f>
        <v>---</v>
      </c>
      <c r="BA12" s="383" t="e">
        <f>VALUE(IF(AZ12="---","",VLOOKUP(AZ12,List1678234[],2,FALSE)))</f>
        <v>#VALUE!</v>
      </c>
      <c r="BB12" s="383" t="str">
        <f>_xlfn.IFNA(LOOKUP(2,1/(AK12:AT12&lt;&gt;""),AK12:AT12),"---")</f>
        <v>---</v>
      </c>
      <c r="BC12" s="383" t="str">
        <f>_xlfn.IFNA(LOOKUP(2,1/(H12:R12&lt;&gt;"---"),H$2:R$2),"---")</f>
        <v>---</v>
      </c>
      <c r="BE12" s="384" t="s">
        <v>232</v>
      </c>
      <c r="BI12" s="222" t="s">
        <v>112</v>
      </c>
      <c r="BJ12" s="383" t="str">
        <f>IF(H12="---","",IF(H12="","",(VLOOKUP(H12,List1678234[],2,FALSE))))</f>
        <v/>
      </c>
      <c r="BK12" s="383" t="str">
        <f>IF(I12="---","",IF(I12="","",(VLOOKUP(I12,List1678234[],2,FALSE))))</f>
        <v/>
      </c>
      <c r="BL12" s="383" t="str">
        <f>IF(J12="---","",IF(J12="","",(VLOOKUP(J12,List1678234[],2,FALSE))))</f>
        <v/>
      </c>
      <c r="BM12" s="383" t="str">
        <f>IF(K12="---","",IF(K12="","",(VLOOKUP(K12,List1678234[],2,FALSE))))</f>
        <v/>
      </c>
      <c r="BN12" s="383" t="str">
        <f>IF(L12="---","",IF(L12="","",(VLOOKUP(L12,List1678234[],2,FALSE))))</f>
        <v/>
      </c>
      <c r="BO12" s="383" t="str">
        <f>IF(M12="---","",IF(M12="","",(VLOOKUP(M12,List1678234[],2,FALSE))))</f>
        <v/>
      </c>
      <c r="BP12" s="383" t="str">
        <f>IF(N12="---","",IF(N12="","",(VLOOKUP(N12,List1678234[],2,FALSE))))</f>
        <v/>
      </c>
      <c r="BQ12" s="383" t="str">
        <f>IF(O12="---","",IF(O12="","",(VLOOKUP(O12,List1678234[],2,FALSE))))</f>
        <v/>
      </c>
      <c r="BR12" s="383" t="str">
        <f>IF(P12="---","",IF(P12="","",(VLOOKUP(P12,List1678234[],2,FALSE))))</f>
        <v/>
      </c>
      <c r="BS12" s="383" t="str">
        <f>IF(Q12="---","",IF(Q12="","",(VLOOKUP(Q12,List1678234[],2,FALSE))))</f>
        <v/>
      </c>
      <c r="BT12" s="383" t="str">
        <f>IF(R12="---","",IF(R12="","",(VLOOKUP(R12,List1678234[],2,FALSE))))</f>
        <v/>
      </c>
      <c r="BU12" s="222" t="s">
        <v>112</v>
      </c>
      <c r="BV12" s="383" t="str">
        <f>IF(Y12="---","",IF(Y12="","",VLOOKUP(Y12,List1678234[],2,FALSE)))</f>
        <v/>
      </c>
      <c r="BW12" s="383" t="str">
        <f>IF(Z12="---","",IF(Z12="","",VLOOKUP(Z12,List1678234[],2,FALSE)))</f>
        <v/>
      </c>
      <c r="BX12" s="383" t="str">
        <f>IF(AA12="---","",IF(AA12="","",VLOOKUP(AA12,List1678234[],2,FALSE)))</f>
        <v/>
      </c>
      <c r="BY12" s="383" t="str">
        <f>IF(AB12="---","",IF(AB12="","",VLOOKUP(AB12,List1678234[],2,FALSE)))</f>
        <v/>
      </c>
      <c r="BZ12" s="383" t="str">
        <f>IF(AC12="---","",IF(AC12="","",VLOOKUP(AC12,List1678234[],2,FALSE)))</f>
        <v/>
      </c>
      <c r="CA12" s="383" t="str">
        <f>IF(AD12="---","",IF(AD12="","",VLOOKUP(AD12,List1678234[],2,FALSE)))</f>
        <v/>
      </c>
      <c r="CB12" s="383" t="str">
        <f>IF(AE12="---","",IF(AE12="","",VLOOKUP(AE12,List1678234[],2,FALSE)))</f>
        <v/>
      </c>
      <c r="CC12" s="383" t="str">
        <f>IF(AF12="---","",IF(AF12="","",VLOOKUP(AF12,List1678234[],2,FALSE)))</f>
        <v/>
      </c>
      <c r="CD12" s="383" t="str">
        <f>IF(AG12="---","",IF(AG12="","",VLOOKUP(AG12,List1678234[],2,FALSE)))</f>
        <v/>
      </c>
      <c r="CE12" s="383" t="str">
        <f>IF(AH12="---","",IF(AH12="","",VLOOKUP(AH12,List1678234[],2,FALSE)))</f>
        <v/>
      </c>
      <c r="CF12" s="222" t="s">
        <v>112</v>
      </c>
      <c r="CG12" s="383" t="str">
        <f>IFERROR(
    IF(H12="---", "NA",
        IF(Y12="---", "NA",
            IF(BJ12 &gt; BK12,
                IF(BV12 &gt; BJ12, 1.1, 0.1),
                IF(BV12 &gt; BJ12, 1, 0)
            )
        )
    ),
    -1
)</f>
        <v>NA</v>
      </c>
      <c r="CH12" s="383" t="str">
        <f>IFERROR(
    IF(I12="---", "NA",
        IF(Z12="---", "NA",IF(J12="---","NA",
            IF(BK12 &gt; BL12,
                IF(MIN(BV12, BK12) = BW12, 0.1,
                    IF(MIN(BV12, BK12) &lt; BW12, 1.1)
                ),
                IF(MIN(BV12, BK12) = BW12, 0,
                    IF(MIN(BV12, BK12) &lt; BW12, 1)
                )
            ))
        )
    ),
-5)</f>
        <v>NA</v>
      </c>
      <c r="CI12" s="383" t="str">
        <f>IFERROR(
    IF(J12="---", "NA",
        IF(AA12="---", "NA",IF(K12="---","NA",
            IF(BL12 &gt; BM12,
                IF(MIN(BW12, BL12) = BX12, 0.1,
                    IF(MIN(BW12, BL12) &lt; BX12, 1.1)
                ),
                IF(MIN(BW12, BL12) = BX12, 0,
                    IF(MIN(BW12, BL12) &lt; BX12, 1)
                )
            ))
        )
    ),
-5)</f>
        <v>NA</v>
      </c>
      <c r="CJ12" s="383" t="str">
        <f>IFERROR(
    IF(K12="---", "NA",
        IF(AB12="---", "NA",IF(L12="---","NA",
            IF(BM12 &gt; BN12,
                IF(MIN(BX12, BM12) = BY12, 0.1,
                    IF(MIN(BX12, BM12) &lt; BY12, 1.1)
                ),
                IF(MIN(BX12, BM12) = BY12, 0,
                    IF(MIN(BX12, BM12) &lt; BY12, 1)
                )
            ))
        )
    ),
-5)</f>
        <v>NA</v>
      </c>
      <c r="CK12" s="383" t="str">
        <f>IFERROR(
    IF(L12="---", "NA",
        IF(AC12="---", "NA",IF(M12="---","NA",
            IF(BN12 &gt; BO12,
                IF(MIN(BY12, BN12) = BZ12, 0.1,
                    IF(MIN(BY12, BN12) &lt; BZ12, 1.1)
                ),
                IF(MIN(BY12, BN12) = BZ12, 0,
                    IF(MIN(BY12, BN12) &lt; BZ12, 1)
                )
            ))
        )
    ),
-5)</f>
        <v>NA</v>
      </c>
      <c r="CL12" s="383" t="str">
        <f>IFERROR(
    IF(M12="---", "NA",
        IF(AD12="---", "NA",IF(N12="---","NA",
            IF(BO12 &gt; BP12,
                IF(MIN(BZ12, BO12) = CA12, 0.1,
                    IF(MIN(BZ12, BO12) &lt; CA12, 1.1)
                ),
                IF(MIN(BZ12, BO12) = CA12, 0,
                    IF(MIN(BZ12, BO12) &lt; CA12, 1)
                )
            ))
        )
    ),
-5)</f>
        <v>NA</v>
      </c>
      <c r="CM12" s="383" t="str">
        <f>IFERROR(
    IF(N12="---", "NA",
        IF(AE12="---", "NA",IF(O12="---","NA",
            IF(BP12 &gt; BQ12,
                IF(MIN(CA12, BP12) = CB12, 0.1,
                    IF(MIN(CA12, BP12) &lt; CB12, 1.1)
                ),
                IF(MIN(CA12, BP12) = CB12, 0,
                    IF(MIN(CA12, BP12) &lt; CB12, 1)
                )
            ))
        )
    ),
-5)</f>
        <v>NA</v>
      </c>
      <c r="CN12" s="383" t="str">
        <f>IFERROR(
    IF(O12="---", "NA",
        IF(AF12="---", "NA",IF(P12="---","NA",
            IF(BQ12 &gt; BR12,
                IF(MIN(CB12, BQ12) = CC12, 0.1,
                    IF(MIN(CB12, BQ12) &lt; CC12, 1.1)
                ),
                IF(MIN(CB12, BQ12) = CC12, 0,
                    IF(MIN(CB12, BQ12) &lt; CC12, 1)
                )
            ))
        )
    ),
-5)</f>
        <v>NA</v>
      </c>
      <c r="CO12" s="383" t="str">
        <f>IFERROR(
    IF(P12="---", "NA",
        IF(AG12="---", "NA",IF(Q12="---","NA",
            IF(BR12 &gt; BS12,
                IF(MIN(CC12, BR12) = CD12, 0.1,
                    IF(MIN(CC12, BR12) &lt; CD12, 1.1)
                ),
                IF(MIN(CC12, BR12) = CD12, 0,
                    IF(MIN(CC12, BR12) &lt; CD12, 1)
                )
            ))
        )
    ),
-5)</f>
        <v>NA</v>
      </c>
      <c r="CP12" s="383" t="str">
        <f>IFERROR(
    IF(Q12="---", "NA",
        IF(AH12="---", "NA",IF(R12="---","NA",
            IF(BS12 &gt; BT12,
                IF(MIN(CD12, BS12) = CE12, 0.1,
                    IF(MIN(CD12, BS12) &lt; CE12, 1.1)
                ),
                IF(MIN(CD12, BS12) = CE12, 0,
                    IF(MIN(CD12, BS12) &lt; CE12, 1)
                )
            ))
        )
    ),
-5)</f>
        <v>NA</v>
      </c>
      <c r="CQ12" s="222" t="s">
        <v>112</v>
      </c>
      <c r="CR12" s="383" t="str">
        <f>IF(AND(OR(CG12=1, CG12=1.1),BK12&gt;=BV12),"Achieved",IF(AND(OR(CG12=1, CG12=1.1),BK12&lt;BV12),"Not Achieved","NA"))</f>
        <v>NA</v>
      </c>
      <c r="CS12" s="383" t="str">
        <f>IF(AND(OR(CH12=1, CH12=1.1),BL12&gt;=BW12),"Achieved",IF(AND(OR(CH12=1, CH12=1.1),BL12&lt;BW12),"Not Achieved","NA"))</f>
        <v>NA</v>
      </c>
      <c r="CT12" s="383" t="str">
        <f>IF(AND(OR(CI12=1, CI12=1.1),BM12&gt;=BX12),"Achieved",IF(AND(OR(CI12=1, CI12=1.1),BM12&lt;BX12),"Not Achieved","NA"))</f>
        <v>NA</v>
      </c>
      <c r="CU12" s="383" t="str">
        <f>IF(AND(OR(CJ12=1, CJ12=1.1),BN12&gt;=BY12),"Achieved",IF(AND(OR(CJ12=1, CJ12=1.1),BN12&lt;BY12),"Not Achieved","NA"))</f>
        <v>NA</v>
      </c>
      <c r="CV12" s="383" t="str">
        <f>IF(AND(OR(CK12=1, CK12=1.1),BO12&gt;=BZ12),"Achieved",IF(AND(OR(CK12=1, CK12=1.1),BO12&lt;BZ12),"Not Achieved","NA"))</f>
        <v>NA</v>
      </c>
      <c r="CW12" s="383" t="str">
        <f>IF(AND(OR(CL12=1, CL12=1.1),BP12&gt;=CA12),"Achieved",IF(AND(OR(CL12=1, CL12=1.1),BP12&lt;CA12),"Not Achieved","NA"))</f>
        <v>NA</v>
      </c>
      <c r="CX12" s="383" t="str">
        <f>IF(AND(OR(CM12=1, CM12=1.1),BQ12&gt;=CB12),"Achieved",IF(AND(OR(CM12=1, CM12=1.1),BQ12&lt;CB12),"Not Achieved","NA"))</f>
        <v>NA</v>
      </c>
      <c r="CY12" s="383" t="str">
        <f>IF(AND(OR(CN12=1, CN12=1.1),BR12&gt;=CC12),"Achieved",IF(AND(OR(CN12=1, CN12=1.1),BR12&lt;CC12),"Not Achieved","NA"))</f>
        <v>NA</v>
      </c>
      <c r="CZ12" s="383" t="str">
        <f>IF(AND(OR(CO12=1, CO12=1.1),BS12&gt;=CD12),"Achieved",IF(AND(OR(CO12=1, CO12=1.1),BS12&lt;CD12),"Not Achieved","NA"))</f>
        <v>NA</v>
      </c>
      <c r="DA12" s="383" t="str">
        <f>IF(AND(OR(CP12=1, CP12=1.1),BT12&gt;=CE12),"Achieved",IF(AND(OR(CP12=1, CP12=1.1),BT12&lt;CE12),"Not Achieved","NA"))</f>
        <v>NA</v>
      </c>
      <c r="DI12" s="403"/>
      <c r="DJ12" s="403"/>
      <c r="DK12" s="403"/>
      <c r="DL12" s="403"/>
      <c r="DM12" s="403"/>
      <c r="DN12" s="403"/>
      <c r="DO12" s="403"/>
      <c r="DP12" s="403"/>
      <c r="DQ12" s="403"/>
      <c r="DR12" s="403"/>
      <c r="DS12" s="403"/>
      <c r="DT12" s="403"/>
      <c r="DU12" s="403"/>
      <c r="DV12" s="403"/>
      <c r="DW12" s="403"/>
    </row>
    <row r="13" spans="2:127" ht="13.75" customHeight="1" thickBot="1" x14ac:dyDescent="0.4">
      <c r="B13" s="373"/>
      <c r="C13" s="368"/>
      <c r="D13" s="369"/>
      <c r="E13" s="432" t="s">
        <v>113</v>
      </c>
      <c r="F13" s="425"/>
      <c r="G13" s="426"/>
      <c r="H13" s="192" t="s">
        <v>94</v>
      </c>
      <c r="I13" s="192" t="s">
        <v>94</v>
      </c>
      <c r="J13" s="192" t="s">
        <v>94</v>
      </c>
      <c r="K13" s="192" t="s">
        <v>94</v>
      </c>
      <c r="L13" s="192" t="s">
        <v>94</v>
      </c>
      <c r="M13" s="192" t="s">
        <v>94</v>
      </c>
      <c r="N13" s="192" t="s">
        <v>94</v>
      </c>
      <c r="O13" s="192" t="s">
        <v>94</v>
      </c>
      <c r="P13" s="192" t="s">
        <v>94</v>
      </c>
      <c r="Q13" s="192" t="s">
        <v>94</v>
      </c>
      <c r="R13" s="379" t="s">
        <v>94</v>
      </c>
      <c r="Y13" s="192" t="s">
        <v>94</v>
      </c>
      <c r="Z13" s="192" t="s">
        <v>94</v>
      </c>
      <c r="AA13" s="192" t="s">
        <v>94</v>
      </c>
      <c r="AB13" s="192" t="s">
        <v>94</v>
      </c>
      <c r="AC13" s="192" t="s">
        <v>94</v>
      </c>
      <c r="AD13" s="192" t="s">
        <v>94</v>
      </c>
      <c r="AE13" s="192" t="s">
        <v>94</v>
      </c>
      <c r="AF13" s="192" t="s">
        <v>94</v>
      </c>
      <c r="AG13" s="192" t="s">
        <v>94</v>
      </c>
      <c r="AH13" s="379" t="s">
        <v>94</v>
      </c>
      <c r="AK13" s="427" t="str">
        <f>IFERROR(IF(I13="---","",IF(Y13="---","No Target Set",IF(BV13=BK13,"On Target",IF(BV13&gt;BK13,"Behind",IF(BV13&lt;BK13,"On Target"))))),"")</f>
        <v/>
      </c>
      <c r="AL13" s="427" t="str">
        <f>IFERROR(IF(J13="---","",IF(Z13="---","No Target Set",IF(BW13=BL13,"On Target",IF(BW13&gt;BL13,"Behind",IF(BW13&lt;BL13,"On Target"))))),"")</f>
        <v/>
      </c>
      <c r="AM13" s="427" t="str">
        <f>IFERROR(IF(K13="---","",IF(AA13="---","No Target Set",IF(BX13=BM13,"On Target",IF(BX13&gt;BM13,"Behind",IF(BX13&lt;BM13,"On Target"))))),"")</f>
        <v/>
      </c>
      <c r="AN13" s="427" t="str">
        <f>IFERROR(IF(L13="---","",IF(AB13="---","No Target Set",IF(BY13=BN13,"On Target",IF(BY13&gt;BN13,"Behind",IF(BY13&lt;BN13,"On Target"))))),"")</f>
        <v/>
      </c>
      <c r="AO13" s="427" t="str">
        <f>IFERROR(IF(M13="---","",IF(AC13="---","No Target Set",IF(BZ13=BO13,"On Target",IF(BZ13&gt;BO13,"Behind",IF(BZ13&lt;BO13,"On Target"))))),"")</f>
        <v/>
      </c>
      <c r="AP13" s="427" t="str">
        <f>IFERROR(IF(N13="---","",IF(AD13="---","No Target Set",IF(CA13=BP13,"On Target",IF(CA13&gt;BP13,"Behind",IF(CA13&lt;BP13,"On Target"))))),"")</f>
        <v/>
      </c>
      <c r="AQ13" s="427" t="str">
        <f>IFERROR(IF(O13="---","",IF(AE13="---","No Target Set",IF(CB13=BQ13,"On Target",IF(CB13&gt;BQ13,"Behind",IF(CB13&lt;BQ13,"On Target"))))),"")</f>
        <v/>
      </c>
      <c r="AR13" s="427" t="str">
        <f>IFERROR(IF(P13="---","",IF(AF13="---","No Target Set",IF(CC13=BR13,"On Target",IF(CC13&gt;BR13,"Behind",IF(CC13&lt;BR13,"On Target"))))),"")</f>
        <v/>
      </c>
      <c r="AS13" s="427" t="str">
        <f>IFERROR(IF(Q13="---","",IF(AG13="---","No Target Set",IF(CD13=BS13,"On Target",IF(CD13&gt;BS13,"Behind",IF(CD13&lt;BS13,"On Target"))))),"")</f>
        <v/>
      </c>
      <c r="AT13" s="427" t="str">
        <f>IFERROR(IF(R13="---","",IF(AH13="---","No Target Set",IF(CE13=BT13,"On Target",IF(CE13&gt;BT13,"Behind",IF(CE13&lt;BT13,"On Target"))))),"")</f>
        <v/>
      </c>
      <c r="AV13" s="428"/>
      <c r="AW13" s="222" t="s">
        <v>114</v>
      </c>
      <c r="AX13" s="383" t="str">
        <f>_xlfn.IFNA(LOOKUP(2,1/(H13:R13&lt;&gt;"---"),H13:R13),"---")</f>
        <v>---</v>
      </c>
      <c r="AY13" s="383" t="e">
        <f>VALUE(IF(AX13="---","",VLOOKUP(AX13,List1678234[],2,FALSE)))</f>
        <v>#VALUE!</v>
      </c>
      <c r="AZ13" s="383" t="str">
        <f>_xlfn.IFNA(LOOKUP(2,1/(H13:Q13&lt;&gt;"---"),X13:AF13),"---")</f>
        <v>---</v>
      </c>
      <c r="BA13" s="383" t="e">
        <f>VALUE(IF(AZ13="---","",VLOOKUP(AZ13,List1678234[],2,FALSE)))</f>
        <v>#VALUE!</v>
      </c>
      <c r="BB13" s="383" t="str">
        <f>_xlfn.IFNA(LOOKUP(2,1/(AK13:AT13&lt;&gt;""),AK13:AT13),"---")</f>
        <v>---</v>
      </c>
      <c r="BC13" s="383" t="str">
        <f>_xlfn.IFNA(LOOKUP(2,1/(H13:R13&lt;&gt;"---"),H$2:R$2),"---")</f>
        <v>---</v>
      </c>
      <c r="BE13" s="587" t="s">
        <v>94</v>
      </c>
      <c r="BI13" s="222" t="s">
        <v>114</v>
      </c>
      <c r="BJ13" s="383" t="str">
        <f>IF(H13="---","",IF(H13="","",(VLOOKUP(H13,List1678234[],2,FALSE))))</f>
        <v/>
      </c>
      <c r="BK13" s="383" t="str">
        <f>IF(I13="---","",IF(I13="","",(VLOOKUP(I13,List1678234[],2,FALSE))))</f>
        <v/>
      </c>
      <c r="BL13" s="383" t="str">
        <f>IF(J13="---","",IF(J13="","",(VLOOKUP(J13,List1678234[],2,FALSE))))</f>
        <v/>
      </c>
      <c r="BM13" s="383" t="str">
        <f>IF(K13="---","",IF(K13="","",(VLOOKUP(K13,List1678234[],2,FALSE))))</f>
        <v/>
      </c>
      <c r="BN13" s="383" t="str">
        <f>IF(L13="---","",IF(L13="","",(VLOOKUP(L13,List1678234[],2,FALSE))))</f>
        <v/>
      </c>
      <c r="BO13" s="383" t="str">
        <f>IF(M13="---","",IF(M13="","",(VLOOKUP(M13,List1678234[],2,FALSE))))</f>
        <v/>
      </c>
      <c r="BP13" s="383" t="str">
        <f>IF(N13="---","",IF(N13="","",(VLOOKUP(N13,List1678234[],2,FALSE))))</f>
        <v/>
      </c>
      <c r="BQ13" s="383" t="str">
        <f>IF(O13="---","",IF(O13="","",(VLOOKUP(O13,List1678234[],2,FALSE))))</f>
        <v/>
      </c>
      <c r="BR13" s="383" t="str">
        <f>IF(P13="---","",IF(P13="","",(VLOOKUP(P13,List1678234[],2,FALSE))))</f>
        <v/>
      </c>
      <c r="BS13" s="383" t="str">
        <f>IF(Q13="---","",IF(Q13="","",(VLOOKUP(Q13,List1678234[],2,FALSE))))</f>
        <v/>
      </c>
      <c r="BT13" s="383" t="str">
        <f>IF(R13="---","",IF(R13="","",(VLOOKUP(R13,List1678234[],2,FALSE))))</f>
        <v/>
      </c>
      <c r="BU13" s="222" t="s">
        <v>114</v>
      </c>
      <c r="BV13" s="383" t="str">
        <f>IF(Y13="---","",IF(Y13="","",VLOOKUP(Y13,List1678234[],2,FALSE)))</f>
        <v/>
      </c>
      <c r="BW13" s="383" t="str">
        <f>IF(Z13="---","",IF(Z13="","",VLOOKUP(Z13,List1678234[],2,FALSE)))</f>
        <v/>
      </c>
      <c r="BX13" s="383" t="str">
        <f>IF(AA13="---","",IF(AA13="","",VLOOKUP(AA13,List1678234[],2,FALSE)))</f>
        <v/>
      </c>
      <c r="BY13" s="383" t="str">
        <f>IF(AB13="---","",IF(AB13="","",VLOOKUP(AB13,List1678234[],2,FALSE)))</f>
        <v/>
      </c>
      <c r="BZ13" s="383" t="str">
        <f>IF(AC13="---","",IF(AC13="","",VLOOKUP(AC13,List1678234[],2,FALSE)))</f>
        <v/>
      </c>
      <c r="CA13" s="383" t="str">
        <f>IF(AD13="---","",IF(AD13="","",VLOOKUP(AD13,List1678234[],2,FALSE)))</f>
        <v/>
      </c>
      <c r="CB13" s="383" t="str">
        <f>IF(AE13="---","",IF(AE13="","",VLOOKUP(AE13,List1678234[],2,FALSE)))</f>
        <v/>
      </c>
      <c r="CC13" s="383" t="str">
        <f>IF(AF13="---","",IF(AF13="","",VLOOKUP(AF13,List1678234[],2,FALSE)))</f>
        <v/>
      </c>
      <c r="CD13" s="383" t="str">
        <f>IF(AG13="---","",IF(AG13="","",VLOOKUP(AG13,List1678234[],2,FALSE)))</f>
        <v/>
      </c>
      <c r="CE13" s="383" t="str">
        <f>IF(AH13="---","",IF(AH13="","",VLOOKUP(AH13,List1678234[],2,FALSE)))</f>
        <v/>
      </c>
      <c r="CF13" s="222" t="s">
        <v>114</v>
      </c>
      <c r="CG13" s="383" t="str">
        <f>IFERROR(
    IF(H13="---", "NA",
        IF(Y13="---", "NA",
            IF(BJ13 &gt; BK13,
                IF(BV13 &gt; BJ13, 1.1, 0.1),
                IF(BV13 &gt; BJ13, 1, 0)
            )
        )
    ),
    -1
)</f>
        <v>NA</v>
      </c>
      <c r="CH13" s="383" t="str">
        <f>IFERROR(
    IF(I13="---", "NA",
        IF(Z13="---", "NA",IF(J13="---","NA",
            IF(BK13 &gt; BL13,
                IF(MIN(BV13, BK13) = BW13, 0.1,
                    IF(MIN(BV13, BK13) &lt; BW13, 1.1)
                ),
                IF(MIN(BV13, BK13) = BW13, 0,
                    IF(MIN(BV13, BK13) &lt; BW13, 1)
                )
            ))
        )
    ),
-5)</f>
        <v>NA</v>
      </c>
      <c r="CI13" s="383" t="str">
        <f>IFERROR(
    IF(J13="---", "NA",
        IF(AA13="---", "NA",IF(K13="---","NA",
            IF(BL13 &gt; BM13,
                IF(MIN(BW13, BL13) = BX13, 0.1,
                    IF(MIN(BW13, BL13) &lt; BX13, 1.1)
                ),
                IF(MIN(BW13, BL13) = BX13, 0,
                    IF(MIN(BW13, BL13) &lt; BX13, 1)
                )
            ))
        )
    ),
-5)</f>
        <v>NA</v>
      </c>
      <c r="CJ13" s="383" t="str">
        <f>IFERROR(
    IF(K13="---", "NA",
        IF(AB13="---", "NA",IF(L13="---","NA",
            IF(BM13 &gt; BN13,
                IF(MIN(BX13, BM13) = BY13, 0.1,
                    IF(MIN(BX13, BM13) &lt; BY13, 1.1)
                ),
                IF(MIN(BX13, BM13) = BY13, 0,
                    IF(MIN(BX13, BM13) &lt; BY13, 1)
                )
            ))
        )
    ),
-5)</f>
        <v>NA</v>
      </c>
      <c r="CK13" s="383" t="str">
        <f>IFERROR(
    IF(L13="---", "NA",
        IF(AC13="---", "NA",IF(M13="---","NA",
            IF(BN13 &gt; BO13,
                IF(MIN(BY13, BN13) = BZ13, 0.1,
                    IF(MIN(BY13, BN13) &lt; BZ13, 1.1)
                ),
                IF(MIN(BY13, BN13) = BZ13, 0,
                    IF(MIN(BY13, BN13) &lt; BZ13, 1)
                )
            ))
        )
    ),
-5)</f>
        <v>NA</v>
      </c>
      <c r="CL13" s="383" t="str">
        <f>IFERROR(
    IF(M13="---", "NA",
        IF(AD13="---", "NA",IF(N13="---","NA",
            IF(BO13 &gt; BP13,
                IF(MIN(BZ13, BO13) = CA13, 0.1,
                    IF(MIN(BZ13, BO13) &lt; CA13, 1.1)
                ),
                IF(MIN(BZ13, BO13) = CA13, 0,
                    IF(MIN(BZ13, BO13) &lt; CA13, 1)
                )
            ))
        )
    ),
-5)</f>
        <v>NA</v>
      </c>
      <c r="CM13" s="383" t="str">
        <f>IFERROR(
    IF(N13="---", "NA",
        IF(AE13="---", "NA",IF(O13="---","NA",
            IF(BP13 &gt; BQ13,
                IF(MIN(CA13, BP13) = CB13, 0.1,
                    IF(MIN(CA13, BP13) &lt; CB13, 1.1)
                ),
                IF(MIN(CA13, BP13) = CB13, 0,
                    IF(MIN(CA13, BP13) &lt; CB13, 1)
                )
            ))
        )
    ),
-5)</f>
        <v>NA</v>
      </c>
      <c r="CN13" s="383" t="str">
        <f>IFERROR(
    IF(O13="---", "NA",
        IF(AF13="---", "NA",IF(P13="---","NA",
            IF(BQ13 &gt; BR13,
                IF(MIN(CB13, BQ13) = CC13, 0.1,
                    IF(MIN(CB13, BQ13) &lt; CC13, 1.1)
                ),
                IF(MIN(CB13, BQ13) = CC13, 0,
                    IF(MIN(CB13, BQ13) &lt; CC13, 1)
                )
            ))
        )
    ),
-5)</f>
        <v>NA</v>
      </c>
      <c r="CO13" s="383" t="str">
        <f>IFERROR(
    IF(P13="---", "NA",
        IF(AG13="---", "NA",IF(Q13="---","NA",
            IF(BR13 &gt; BS13,
                IF(MIN(CC13, BR13) = CD13, 0.1,
                    IF(MIN(CC13, BR13) &lt; CD13, 1.1)
                ),
                IF(MIN(CC13, BR13) = CD13, 0,
                    IF(MIN(CC13, BR13) &lt; CD13, 1)
                )
            ))
        )
    ),
-5)</f>
        <v>NA</v>
      </c>
      <c r="CP13" s="383" t="str">
        <f>IFERROR(
    IF(Q13="---", "NA",
        IF(AH13="---", "NA",IF(R13="---","NA",
            IF(BS13 &gt; BT13,
                IF(MIN(CD13, BS13) = CE13, 0.1,
                    IF(MIN(CD13, BS13) &lt; CE13, 1.1)
                ),
                IF(MIN(CD13, BS13) = CE13, 0,
                    IF(MIN(CD13, BS13) &lt; CE13, 1)
                )
            ))
        )
    ),
-5)</f>
        <v>NA</v>
      </c>
      <c r="CQ13" s="222" t="s">
        <v>114</v>
      </c>
      <c r="CR13" s="383" t="str">
        <f>IF(AND(OR(CG13=1, CG13=1.1),BK13&gt;=BV13),"Achieved",IF(AND(OR(CG13=1, CG13=1.1),BK13&lt;BV13),"Not Achieved","NA"))</f>
        <v>NA</v>
      </c>
      <c r="CS13" s="383" t="str">
        <f>IF(AND(OR(CH13=1, CH13=1.1),BL13&gt;=BW13),"Achieved",IF(AND(OR(CH13=1, CH13=1.1),BL13&lt;BW13),"Not Achieved","NA"))</f>
        <v>NA</v>
      </c>
      <c r="CT13" s="383" t="str">
        <f>IF(AND(OR(CI13=1, CI13=1.1),BM13&gt;=BX13),"Achieved",IF(AND(OR(CI13=1, CI13=1.1),BM13&lt;BX13),"Not Achieved","NA"))</f>
        <v>NA</v>
      </c>
      <c r="CU13" s="383" t="str">
        <f>IF(AND(OR(CJ13=1, CJ13=1.1),BN13&gt;=BY13),"Achieved",IF(AND(OR(CJ13=1, CJ13=1.1),BN13&lt;BY13),"Not Achieved","NA"))</f>
        <v>NA</v>
      </c>
      <c r="CV13" s="383" t="str">
        <f>IF(AND(OR(CK13=1, CK13=1.1),BO13&gt;=BZ13),"Achieved",IF(AND(OR(CK13=1, CK13=1.1),BO13&lt;BZ13),"Not Achieved","NA"))</f>
        <v>NA</v>
      </c>
      <c r="CW13" s="383" t="str">
        <f>IF(AND(OR(CL13=1, CL13=1.1),BP13&gt;=CA13),"Achieved",IF(AND(OR(CL13=1, CL13=1.1),BP13&lt;CA13),"Not Achieved","NA"))</f>
        <v>NA</v>
      </c>
      <c r="CX13" s="383" t="str">
        <f>IF(AND(OR(CM13=1, CM13=1.1),BQ13&gt;=CB13),"Achieved",IF(AND(OR(CM13=1, CM13=1.1),BQ13&lt;CB13),"Not Achieved","NA"))</f>
        <v>NA</v>
      </c>
      <c r="CY13" s="383" t="str">
        <f>IF(AND(OR(CN13=1, CN13=1.1),BR13&gt;=CC13),"Achieved",IF(AND(OR(CN13=1, CN13=1.1),BR13&lt;CC13),"Not Achieved","NA"))</f>
        <v>NA</v>
      </c>
      <c r="CZ13" s="383" t="str">
        <f>IF(AND(OR(CO13=1, CO13=1.1),BS13&gt;=CD13),"Achieved",IF(AND(OR(CO13=1, CO13=1.1),BS13&lt;CD13),"Not Achieved","NA"))</f>
        <v>NA</v>
      </c>
      <c r="DA13" s="383" t="str">
        <f>IF(AND(OR(CP13=1, CP13=1.1),BT13&gt;=CE13),"Achieved",IF(AND(OR(CP13=1, CP13=1.1),BT13&lt;CE13),"Not Achieved","NA"))</f>
        <v>NA</v>
      </c>
      <c r="DI13" s="403"/>
      <c r="DJ13" s="403"/>
      <c r="DK13" s="403"/>
      <c r="DL13" s="403"/>
      <c r="DM13" s="403"/>
      <c r="DN13" s="403"/>
      <c r="DO13" s="403"/>
      <c r="DP13" s="403"/>
      <c r="DQ13" s="403"/>
      <c r="DR13" s="403"/>
      <c r="DS13" s="403"/>
      <c r="DT13" s="403"/>
      <c r="DU13" s="403"/>
      <c r="DV13" s="403"/>
      <c r="DW13" s="403"/>
    </row>
    <row r="14" spans="2:127" ht="13.75" customHeight="1" thickBot="1" x14ac:dyDescent="0.4">
      <c r="B14" s="373"/>
      <c r="C14" s="370"/>
      <c r="D14" s="371"/>
      <c r="E14" s="432" t="s">
        <v>115</v>
      </c>
      <c r="F14" s="425"/>
      <c r="G14" s="426"/>
      <c r="H14" s="192" t="s">
        <v>94</v>
      </c>
      <c r="I14" s="192" t="s">
        <v>94</v>
      </c>
      <c r="J14" s="192" t="s">
        <v>94</v>
      </c>
      <c r="K14" s="192" t="s">
        <v>94</v>
      </c>
      <c r="L14" s="192" t="s">
        <v>94</v>
      </c>
      <c r="M14" s="192" t="s">
        <v>94</v>
      </c>
      <c r="N14" s="192" t="s">
        <v>94</v>
      </c>
      <c r="O14" s="192" t="s">
        <v>94</v>
      </c>
      <c r="P14" s="192" t="s">
        <v>94</v>
      </c>
      <c r="Q14" s="192" t="s">
        <v>94</v>
      </c>
      <c r="R14" s="379" t="s">
        <v>94</v>
      </c>
      <c r="Y14" s="192" t="s">
        <v>94</v>
      </c>
      <c r="Z14" s="192" t="s">
        <v>94</v>
      </c>
      <c r="AA14" s="192" t="s">
        <v>94</v>
      </c>
      <c r="AB14" s="192" t="s">
        <v>94</v>
      </c>
      <c r="AC14" s="192" t="s">
        <v>94</v>
      </c>
      <c r="AD14" s="192" t="s">
        <v>94</v>
      </c>
      <c r="AE14" s="192" t="s">
        <v>94</v>
      </c>
      <c r="AF14" s="192" t="s">
        <v>94</v>
      </c>
      <c r="AG14" s="192" t="s">
        <v>94</v>
      </c>
      <c r="AH14" s="379" t="s">
        <v>94</v>
      </c>
      <c r="AK14" s="427" t="str">
        <f>IFERROR(IF(I14="---","",IF(Y14="---","No Target Set",IF(BV14=BK14,"On Target",IF(BV14&gt;BK14,"Behind",IF(BV14&lt;BK14,"On Target"))))),"")</f>
        <v/>
      </c>
      <c r="AL14" s="427" t="str">
        <f>IFERROR(IF(J14="---","",IF(Z14="---","No Target Set",IF(BW14=BL14,"On Target",IF(BW14&gt;BL14,"Behind",IF(BW14&lt;BL14,"On Target"))))),"")</f>
        <v/>
      </c>
      <c r="AM14" s="427" t="str">
        <f>IFERROR(IF(K14="---","",IF(AA14="---","No Target Set",IF(BX14=BM14,"On Target",IF(BX14&gt;BM14,"Behind",IF(BX14&lt;BM14,"On Target"))))),"")</f>
        <v/>
      </c>
      <c r="AN14" s="427" t="str">
        <f>IFERROR(IF(L14="---","",IF(AB14="---","No Target Set",IF(BY14=BN14,"On Target",IF(BY14&gt;BN14,"Behind",IF(BY14&lt;BN14,"On Target"))))),"")</f>
        <v/>
      </c>
      <c r="AO14" s="427" t="str">
        <f>IFERROR(IF(M14="---","",IF(AC14="---","No Target Set",IF(BZ14=BO14,"On Target",IF(BZ14&gt;BO14,"Behind",IF(BZ14&lt;BO14,"On Target"))))),"")</f>
        <v/>
      </c>
      <c r="AP14" s="427" t="str">
        <f>IFERROR(IF(N14="---","",IF(AD14="---","No Target Set",IF(CA14=BP14,"On Target",IF(CA14&gt;BP14,"Behind",IF(CA14&lt;BP14,"On Target"))))),"")</f>
        <v/>
      </c>
      <c r="AQ14" s="427" t="str">
        <f>IFERROR(IF(O14="---","",IF(AE14="---","No Target Set",IF(CB14=BQ14,"On Target",IF(CB14&gt;BQ14,"Behind",IF(CB14&lt;BQ14,"On Target"))))),"")</f>
        <v/>
      </c>
      <c r="AR14" s="427" t="str">
        <f>IFERROR(IF(P14="---","",IF(AF14="---","No Target Set",IF(CC14=BR14,"On Target",IF(CC14&gt;BR14,"Behind",IF(CC14&lt;BR14,"On Target"))))),"")</f>
        <v/>
      </c>
      <c r="AS14" s="427" t="str">
        <f>IFERROR(IF(Q14="---","",IF(AG14="---","No Target Set",IF(CD14=BS14,"On Target",IF(CD14&gt;BS14,"Behind",IF(CD14&lt;BS14,"On Target"))))),"")</f>
        <v/>
      </c>
      <c r="AT14" s="427" t="str">
        <f>IFERROR(IF(R14="---","",IF(AH14="---","No Target Set",IF(CE14=BT14,"On Target",IF(CE14&gt;BT14,"Behind",IF(CE14&lt;BT14,"On Target"))))),"")</f>
        <v/>
      </c>
      <c r="AV14" s="428"/>
      <c r="AW14" s="222" t="s">
        <v>116</v>
      </c>
      <c r="AX14" s="383" t="str">
        <f>_xlfn.IFNA(LOOKUP(2,1/(H14:R14&lt;&gt;"---"),H14:R14),"---")</f>
        <v>---</v>
      </c>
      <c r="AY14" s="383" t="e">
        <f>VALUE(IF(AX14="---","",VLOOKUP(AX14,List1678234[],2,FALSE)))</f>
        <v>#VALUE!</v>
      </c>
      <c r="AZ14" s="383" t="str">
        <f>_xlfn.IFNA(LOOKUP(2,1/(H14:Q14&lt;&gt;"---"),X14:AF14),"---")</f>
        <v>---</v>
      </c>
      <c r="BA14" s="383" t="e">
        <f>VALUE(IF(AZ14="---","",VLOOKUP(AZ14,List1678234[],2,FALSE)))</f>
        <v>#VALUE!</v>
      </c>
      <c r="BB14" s="383" t="str">
        <f>_xlfn.IFNA(LOOKUP(2,1/(AK14:AT14&lt;&gt;""),AK14:AT14),"---")</f>
        <v>---</v>
      </c>
      <c r="BC14" s="383" t="str">
        <f>_xlfn.IFNA(LOOKUP(2,1/(H14:R14&lt;&gt;"---"),H$2:R$2),"---")</f>
        <v>---</v>
      </c>
      <c r="BE14" s="384" t="s">
        <v>233</v>
      </c>
      <c r="BI14" s="222" t="s">
        <v>116</v>
      </c>
      <c r="BJ14" s="383" t="str">
        <f>IF(H14="---","",IF(H14="","",(VLOOKUP(H14,List1678234[],2,FALSE))))</f>
        <v/>
      </c>
      <c r="BK14" s="383" t="str">
        <f>IF(I14="---","",IF(I14="","",(VLOOKUP(I14,List1678234[],2,FALSE))))</f>
        <v/>
      </c>
      <c r="BL14" s="383" t="str">
        <f>IF(J14="---","",IF(J14="","",(VLOOKUP(J14,List1678234[],2,FALSE))))</f>
        <v/>
      </c>
      <c r="BM14" s="383" t="str">
        <f>IF(K14="---","",IF(K14="","",(VLOOKUP(K14,List1678234[],2,FALSE))))</f>
        <v/>
      </c>
      <c r="BN14" s="383" t="str">
        <f>IF(L14="---","",IF(L14="","",(VLOOKUP(L14,List1678234[],2,FALSE))))</f>
        <v/>
      </c>
      <c r="BO14" s="383" t="str">
        <f>IF(M14="---","",IF(M14="","",(VLOOKUP(M14,List1678234[],2,FALSE))))</f>
        <v/>
      </c>
      <c r="BP14" s="383" t="str">
        <f>IF(N14="---","",IF(N14="","",(VLOOKUP(N14,List1678234[],2,FALSE))))</f>
        <v/>
      </c>
      <c r="BQ14" s="383" t="str">
        <f>IF(O14="---","",IF(O14="","",(VLOOKUP(O14,List1678234[],2,FALSE))))</f>
        <v/>
      </c>
      <c r="BR14" s="383" t="str">
        <f>IF(P14="---","",IF(P14="","",(VLOOKUP(P14,List1678234[],2,FALSE))))</f>
        <v/>
      </c>
      <c r="BS14" s="383" t="str">
        <f>IF(Q14="---","",IF(Q14="","",(VLOOKUP(Q14,List1678234[],2,FALSE))))</f>
        <v/>
      </c>
      <c r="BT14" s="383" t="str">
        <f>IF(R14="---","",IF(R14="","",(VLOOKUP(R14,List1678234[],2,FALSE))))</f>
        <v/>
      </c>
      <c r="BU14" s="222" t="s">
        <v>116</v>
      </c>
      <c r="BV14" s="383" t="str">
        <f>IF(Y14="---","",IF(Y14="","",VLOOKUP(Y14,List1678234[],2,FALSE)))</f>
        <v/>
      </c>
      <c r="BW14" s="383" t="str">
        <f>IF(Z14="---","",IF(Z14="","",VLOOKUP(Z14,List1678234[],2,FALSE)))</f>
        <v/>
      </c>
      <c r="BX14" s="383" t="str">
        <f>IF(AA14="---","",IF(AA14="","",VLOOKUP(AA14,List1678234[],2,FALSE)))</f>
        <v/>
      </c>
      <c r="BY14" s="383" t="str">
        <f>IF(AB14="---","",IF(AB14="","",VLOOKUP(AB14,List1678234[],2,FALSE)))</f>
        <v/>
      </c>
      <c r="BZ14" s="383" t="str">
        <f>IF(AC14="---","",IF(AC14="","",VLOOKUP(AC14,List1678234[],2,FALSE)))</f>
        <v/>
      </c>
      <c r="CA14" s="383" t="str">
        <f>IF(AD14="---","",IF(AD14="","",VLOOKUP(AD14,List1678234[],2,FALSE)))</f>
        <v/>
      </c>
      <c r="CB14" s="383" t="str">
        <f>IF(AE14="---","",IF(AE14="","",VLOOKUP(AE14,List1678234[],2,FALSE)))</f>
        <v/>
      </c>
      <c r="CC14" s="383" t="str">
        <f>IF(AF14="---","",IF(AF14="","",VLOOKUP(AF14,List1678234[],2,FALSE)))</f>
        <v/>
      </c>
      <c r="CD14" s="383" t="str">
        <f>IF(AG14="---","",IF(AG14="","",VLOOKUP(AG14,List1678234[],2,FALSE)))</f>
        <v/>
      </c>
      <c r="CE14" s="383" t="str">
        <f>IF(AH14="---","",IF(AH14="","",VLOOKUP(AH14,List1678234[],2,FALSE)))</f>
        <v/>
      </c>
      <c r="CF14" s="222" t="s">
        <v>116</v>
      </c>
      <c r="CG14" s="383" t="str">
        <f>IFERROR(
    IF(H14="---", "NA",
        IF(Y14="---", "NA",
            IF(BJ14 &gt; BK14,
                IF(BV14 &gt; BJ14, 1.1, 0.1),
                IF(BV14 &gt; BJ14, 1, 0)
            )
        )
    ),
    -1
)</f>
        <v>NA</v>
      </c>
      <c r="CH14" s="383" t="str">
        <f>IFERROR(
    IF(I14="---", "NA",
        IF(Z14="---", "NA",IF(J14="---","NA",
            IF(BK14 &gt; BL14,
                IF(MIN(BV14, BK14) = BW14, 0.1,
                    IF(MIN(BV14, BK14) &lt; BW14, 1.1)
                ),
                IF(MIN(BV14, BK14) = BW14, 0,
                    IF(MIN(BV14, BK14) &lt; BW14, 1)
                )
            ))
        )
    ),
-5)</f>
        <v>NA</v>
      </c>
      <c r="CI14" s="383" t="str">
        <f>IFERROR(
    IF(J14="---", "NA",
        IF(AA14="---", "NA",IF(K14="---","NA",
            IF(BL14 &gt; BM14,
                IF(MIN(BW14, BL14) = BX14, 0.1,
                    IF(MIN(BW14, BL14) &lt; BX14, 1.1)
                ),
                IF(MIN(BW14, BL14) = BX14, 0,
                    IF(MIN(BW14, BL14) &lt; BX14, 1)
                )
            ))
        )
    ),
-5)</f>
        <v>NA</v>
      </c>
      <c r="CJ14" s="383" t="str">
        <f>IFERROR(
    IF(K14="---", "NA",
        IF(AB14="---", "NA",IF(L14="---","NA",
            IF(BM14 &gt; BN14,
                IF(MIN(BX14, BM14) = BY14, 0.1,
                    IF(MIN(BX14, BM14) &lt; BY14, 1.1)
                ),
                IF(MIN(BX14, BM14) = BY14, 0,
                    IF(MIN(BX14, BM14) &lt; BY14, 1)
                )
            ))
        )
    ),
-5)</f>
        <v>NA</v>
      </c>
      <c r="CK14" s="383" t="str">
        <f>IFERROR(
    IF(L14="---", "NA",
        IF(AC14="---", "NA",IF(M14="---","NA",
            IF(BN14 &gt; BO14,
                IF(MIN(BY14, BN14) = BZ14, 0.1,
                    IF(MIN(BY14, BN14) &lt; BZ14, 1.1)
                ),
                IF(MIN(BY14, BN14) = BZ14, 0,
                    IF(MIN(BY14, BN14) &lt; BZ14, 1)
                )
            ))
        )
    ),
-5)</f>
        <v>NA</v>
      </c>
      <c r="CL14" s="383" t="str">
        <f>IFERROR(
    IF(M14="---", "NA",
        IF(AD14="---", "NA",IF(N14="---","NA",
            IF(BO14 &gt; BP14,
                IF(MIN(BZ14, BO14) = CA14, 0.1,
                    IF(MIN(BZ14, BO14) &lt; CA14, 1.1)
                ),
                IF(MIN(BZ14, BO14) = CA14, 0,
                    IF(MIN(BZ14, BO14) &lt; CA14, 1)
                )
            ))
        )
    ),
-5)</f>
        <v>NA</v>
      </c>
      <c r="CM14" s="383" t="str">
        <f>IFERROR(
    IF(N14="---", "NA",
        IF(AE14="---", "NA",IF(O14="---","NA",
            IF(BP14 &gt; BQ14,
                IF(MIN(CA14, BP14) = CB14, 0.1,
                    IF(MIN(CA14, BP14) &lt; CB14, 1.1)
                ),
                IF(MIN(CA14, BP14) = CB14, 0,
                    IF(MIN(CA14, BP14) &lt; CB14, 1)
                )
            ))
        )
    ),
-5)</f>
        <v>NA</v>
      </c>
      <c r="CN14" s="383" t="str">
        <f>IFERROR(
    IF(O14="---", "NA",
        IF(AF14="---", "NA",IF(P14="---","NA",
            IF(BQ14 &gt; BR14,
                IF(MIN(CB14, BQ14) = CC14, 0.1,
                    IF(MIN(CB14, BQ14) &lt; CC14, 1.1)
                ),
                IF(MIN(CB14, BQ14) = CC14, 0,
                    IF(MIN(CB14, BQ14) &lt; CC14, 1)
                )
            ))
        )
    ),
-5)</f>
        <v>NA</v>
      </c>
      <c r="CO14" s="383" t="str">
        <f>IFERROR(
    IF(P14="---", "NA",
        IF(AG14="---", "NA",IF(Q14="---","NA",
            IF(BR14 &gt; BS14,
                IF(MIN(CC14, BR14) = CD14, 0.1,
                    IF(MIN(CC14, BR14) &lt; CD14, 1.1)
                ),
                IF(MIN(CC14, BR14) = CD14, 0,
                    IF(MIN(CC14, BR14) &lt; CD14, 1)
                )
            ))
        )
    ),
-5)</f>
        <v>NA</v>
      </c>
      <c r="CP14" s="383" t="str">
        <f>IFERROR(
    IF(Q14="---", "NA",
        IF(AH14="---", "NA",IF(R14="---","NA",
            IF(BS14 &gt; BT14,
                IF(MIN(CD14, BS14) = CE14, 0.1,
                    IF(MIN(CD14, BS14) &lt; CE14, 1.1)
                ),
                IF(MIN(CD14, BS14) = CE14, 0,
                    IF(MIN(CD14, BS14) &lt; CE14, 1)
                )
            ))
        )
    ),
-5)</f>
        <v>NA</v>
      </c>
      <c r="CQ14" s="222" t="s">
        <v>116</v>
      </c>
      <c r="CR14" s="383" t="str">
        <f>IF(AND(OR(CG14=1, CG14=1.1),BK14&gt;=BV14),"Achieved",IF(AND(OR(CG14=1, CG14=1.1),BK14&lt;BV14),"Not Achieved","NA"))</f>
        <v>NA</v>
      </c>
      <c r="CS14" s="383" t="str">
        <f>IF(AND(OR(CH14=1, CH14=1.1),BL14&gt;=BW14),"Achieved",IF(AND(OR(CH14=1, CH14=1.1),BL14&lt;BW14),"Not Achieved","NA"))</f>
        <v>NA</v>
      </c>
      <c r="CT14" s="383" t="str">
        <f>IF(AND(OR(CI14=1, CI14=1.1),BM14&gt;=BX14),"Achieved",IF(AND(OR(CI14=1, CI14=1.1),BM14&lt;BX14),"Not Achieved","NA"))</f>
        <v>NA</v>
      </c>
      <c r="CU14" s="383" t="str">
        <f>IF(AND(OR(CJ14=1, CJ14=1.1),BN14&gt;=BY14),"Achieved",IF(AND(OR(CJ14=1, CJ14=1.1),BN14&lt;BY14),"Not Achieved","NA"))</f>
        <v>NA</v>
      </c>
      <c r="CV14" s="383" t="str">
        <f>IF(AND(OR(CK14=1, CK14=1.1),BO14&gt;=BZ14),"Achieved",IF(AND(OR(CK14=1, CK14=1.1),BO14&lt;BZ14),"Not Achieved","NA"))</f>
        <v>NA</v>
      </c>
      <c r="CW14" s="383" t="str">
        <f>IF(AND(OR(CL14=1, CL14=1.1),BP14&gt;=CA14),"Achieved",IF(AND(OR(CL14=1, CL14=1.1),BP14&lt;CA14),"Not Achieved","NA"))</f>
        <v>NA</v>
      </c>
      <c r="CX14" s="383" t="str">
        <f>IF(AND(OR(CM14=1, CM14=1.1),BQ14&gt;=CB14),"Achieved",IF(AND(OR(CM14=1, CM14=1.1),BQ14&lt;CB14),"Not Achieved","NA"))</f>
        <v>NA</v>
      </c>
      <c r="CY14" s="383" t="str">
        <f>IF(AND(OR(CN14=1, CN14=1.1),BR14&gt;=CC14),"Achieved",IF(AND(OR(CN14=1, CN14=1.1),BR14&lt;CC14),"Not Achieved","NA"))</f>
        <v>NA</v>
      </c>
      <c r="CZ14" s="383" t="str">
        <f>IF(AND(OR(CO14=1, CO14=1.1),BS14&gt;=CD14),"Achieved",IF(AND(OR(CO14=1, CO14=1.1),BS14&lt;CD14),"Not Achieved","NA"))</f>
        <v>NA</v>
      </c>
      <c r="DA14" s="383" t="str">
        <f>IF(AND(OR(CP14=1, CP14=1.1),BT14&gt;=CE14),"Achieved",IF(AND(OR(CP14=1, CP14=1.1),BT14&lt;CE14),"Not Achieved","NA"))</f>
        <v>NA</v>
      </c>
      <c r="DI14" s="403"/>
      <c r="DJ14" s="403"/>
      <c r="DK14" s="403"/>
      <c r="DL14" s="403"/>
      <c r="DM14" s="403"/>
      <c r="DN14" s="403"/>
      <c r="DO14" s="403"/>
      <c r="DP14" s="403"/>
      <c r="DQ14" s="403"/>
      <c r="DR14" s="403"/>
      <c r="DS14" s="403"/>
      <c r="DT14" s="403"/>
      <c r="DU14" s="403"/>
      <c r="DV14" s="403"/>
      <c r="DW14" s="403"/>
    </row>
    <row r="15" spans="2:127" ht="13.75" customHeight="1" thickBot="1" x14ac:dyDescent="0.4">
      <c r="B15" s="373"/>
      <c r="C15" s="366" t="s">
        <v>117</v>
      </c>
      <c r="D15" s="367"/>
      <c r="E15" s="432" t="s">
        <v>118</v>
      </c>
      <c r="F15" s="425"/>
      <c r="G15" s="426"/>
      <c r="H15" s="192" t="s">
        <v>94</v>
      </c>
      <c r="I15" s="192" t="s">
        <v>94</v>
      </c>
      <c r="J15" s="192" t="s">
        <v>94</v>
      </c>
      <c r="K15" s="192" t="s">
        <v>94</v>
      </c>
      <c r="L15" s="192" t="s">
        <v>94</v>
      </c>
      <c r="M15" s="192" t="s">
        <v>94</v>
      </c>
      <c r="N15" s="192" t="s">
        <v>94</v>
      </c>
      <c r="O15" s="192" t="s">
        <v>94</v>
      </c>
      <c r="P15" s="192" t="s">
        <v>94</v>
      </c>
      <c r="Q15" s="192" t="s">
        <v>94</v>
      </c>
      <c r="R15" s="379" t="s">
        <v>94</v>
      </c>
      <c r="Y15" s="192" t="s">
        <v>94</v>
      </c>
      <c r="Z15" s="192" t="s">
        <v>94</v>
      </c>
      <c r="AA15" s="192" t="s">
        <v>94</v>
      </c>
      <c r="AB15" s="192" t="s">
        <v>94</v>
      </c>
      <c r="AC15" s="192" t="s">
        <v>94</v>
      </c>
      <c r="AD15" s="192" t="s">
        <v>94</v>
      </c>
      <c r="AE15" s="192" t="s">
        <v>94</v>
      </c>
      <c r="AF15" s="192" t="s">
        <v>94</v>
      </c>
      <c r="AG15" s="192" t="s">
        <v>94</v>
      </c>
      <c r="AH15" s="379" t="s">
        <v>94</v>
      </c>
      <c r="AK15" s="427" t="str">
        <f>IFERROR(IF(I15="---","",IF(Y15="---","No Target Set",IF(BV15=BK15,"On Target",IF(BV15&gt;BK15,"Behind",IF(BV15&lt;BK15,"On Target"))))),"")</f>
        <v/>
      </c>
      <c r="AL15" s="427" t="str">
        <f>IFERROR(IF(J15="---","",IF(Z15="---","No Target Set",IF(BW15=BL15,"On Target",IF(BW15&gt;BL15,"Behind",IF(BW15&lt;BL15,"On Target"))))),"")</f>
        <v/>
      </c>
      <c r="AM15" s="427" t="str">
        <f>IFERROR(IF(K15="---","",IF(AA15="---","No Target Set",IF(BX15=BM15,"On Target",IF(BX15&gt;BM15,"Behind",IF(BX15&lt;BM15,"On Target"))))),"")</f>
        <v/>
      </c>
      <c r="AN15" s="427" t="str">
        <f>IFERROR(IF(L15="---","",IF(AB15="---","No Target Set",IF(BY15=BN15,"On Target",IF(BY15&gt;BN15,"Behind",IF(BY15&lt;BN15,"On Target"))))),"")</f>
        <v/>
      </c>
      <c r="AO15" s="427" t="str">
        <f>IFERROR(IF(M15="---","",IF(AC15="---","No Target Set",IF(BZ15=BO15,"On Target",IF(BZ15&gt;BO15,"Behind",IF(BZ15&lt;BO15,"On Target"))))),"")</f>
        <v/>
      </c>
      <c r="AP15" s="427" t="str">
        <f>IFERROR(IF(N15="---","",IF(AD15="---","No Target Set",IF(CA15=BP15,"On Target",IF(CA15&gt;BP15,"Behind",IF(CA15&lt;BP15,"On Target"))))),"")</f>
        <v/>
      </c>
      <c r="AQ15" s="427" t="str">
        <f>IFERROR(IF(O15="---","",IF(AE15="---","No Target Set",IF(CB15=BQ15,"On Target",IF(CB15&gt;BQ15,"Behind",IF(CB15&lt;BQ15,"On Target"))))),"")</f>
        <v/>
      </c>
      <c r="AR15" s="427" t="str">
        <f>IFERROR(IF(P15="---","",IF(AF15="---","No Target Set",IF(CC15=BR15,"On Target",IF(CC15&gt;BR15,"Behind",IF(CC15&lt;BR15,"On Target"))))),"")</f>
        <v/>
      </c>
      <c r="AS15" s="427" t="str">
        <f>IFERROR(IF(Q15="---","",IF(AG15="---","No Target Set",IF(CD15=BS15,"On Target",IF(CD15&gt;BS15,"Behind",IF(CD15&lt;BS15,"On Target"))))),"")</f>
        <v/>
      </c>
      <c r="AT15" s="427" t="str">
        <f>IFERROR(IF(R15="---","",IF(AH15="---","No Target Set",IF(CE15=BT15,"On Target",IF(CE15&gt;BT15,"Behind",IF(CE15&lt;BT15,"On Target"))))),"")</f>
        <v/>
      </c>
      <c r="AV15" s="428"/>
      <c r="AW15" s="222" t="s">
        <v>119</v>
      </c>
      <c r="AX15" s="383" t="str">
        <f>_xlfn.IFNA(LOOKUP(2,1/(H15:R15&lt;&gt;"---"),H15:R15),"---")</f>
        <v>---</v>
      </c>
      <c r="AY15" s="383" t="e">
        <f>VALUE(IF(AX15="---","",VLOOKUP(AX15,List1678234[],2,FALSE)))</f>
        <v>#VALUE!</v>
      </c>
      <c r="AZ15" s="383" t="str">
        <f>_xlfn.IFNA(LOOKUP(2,1/(H15:Q15&lt;&gt;"---"),X15:AF15),"---")</f>
        <v>---</v>
      </c>
      <c r="BA15" s="383" t="e">
        <f>VALUE(IF(AZ15="---","",VLOOKUP(AZ15,List1678234[],2,FALSE)))</f>
        <v>#VALUE!</v>
      </c>
      <c r="BB15" s="383" t="str">
        <f>_xlfn.IFNA(LOOKUP(2,1/(AK15:AT15&lt;&gt;""),AK15:AT15),"---")</f>
        <v>---</v>
      </c>
      <c r="BC15" s="383" t="str">
        <f>_xlfn.IFNA(LOOKUP(2,1/(H15:R15&lt;&gt;"---"),H$2:R$2),"---")</f>
        <v>---</v>
      </c>
      <c r="BE15" s="384" t="s">
        <v>234</v>
      </c>
      <c r="BI15" s="222" t="s">
        <v>119</v>
      </c>
      <c r="BJ15" s="383" t="str">
        <f>IF(H15="---","",IF(H15="","",(VLOOKUP(H15,List1678234[],2,FALSE))))</f>
        <v/>
      </c>
      <c r="BK15" s="383" t="str">
        <f>IF(I15="---","",IF(I15="","",(VLOOKUP(I15,List1678234[],2,FALSE))))</f>
        <v/>
      </c>
      <c r="BL15" s="383" t="str">
        <f>IF(J15="---","",IF(J15="","",(VLOOKUP(J15,List1678234[],2,FALSE))))</f>
        <v/>
      </c>
      <c r="BM15" s="383" t="str">
        <f>IF(K15="---","",IF(K15="","",(VLOOKUP(K15,List1678234[],2,FALSE))))</f>
        <v/>
      </c>
      <c r="BN15" s="383" t="str">
        <f>IF(L15="---","",IF(L15="","",(VLOOKUP(L15,List1678234[],2,FALSE))))</f>
        <v/>
      </c>
      <c r="BO15" s="383" t="str">
        <f>IF(M15="---","",IF(M15="","",(VLOOKUP(M15,List1678234[],2,FALSE))))</f>
        <v/>
      </c>
      <c r="BP15" s="383" t="str">
        <f>IF(N15="---","",IF(N15="","",(VLOOKUP(N15,List1678234[],2,FALSE))))</f>
        <v/>
      </c>
      <c r="BQ15" s="383" t="str">
        <f>IF(O15="---","",IF(O15="","",(VLOOKUP(O15,List1678234[],2,FALSE))))</f>
        <v/>
      </c>
      <c r="BR15" s="383" t="str">
        <f>IF(P15="---","",IF(P15="","",(VLOOKUP(P15,List1678234[],2,FALSE))))</f>
        <v/>
      </c>
      <c r="BS15" s="383" t="str">
        <f>IF(Q15="---","",IF(Q15="","",(VLOOKUP(Q15,List1678234[],2,FALSE))))</f>
        <v/>
      </c>
      <c r="BT15" s="383" t="str">
        <f>IF(R15="---","",IF(R15="","",(VLOOKUP(R15,List1678234[],2,FALSE))))</f>
        <v/>
      </c>
      <c r="BU15" s="222" t="s">
        <v>119</v>
      </c>
      <c r="BV15" s="383" t="str">
        <f>IF(Y15="---","",IF(Y15="","",VLOOKUP(Y15,List1678234[],2,FALSE)))</f>
        <v/>
      </c>
      <c r="BW15" s="383" t="str">
        <f>IF(Z15="---","",IF(Z15="","",VLOOKUP(Z15,List1678234[],2,FALSE)))</f>
        <v/>
      </c>
      <c r="BX15" s="383" t="str">
        <f>IF(AA15="---","",IF(AA15="","",VLOOKUP(AA15,List1678234[],2,FALSE)))</f>
        <v/>
      </c>
      <c r="BY15" s="383" t="str">
        <f>IF(AB15="---","",IF(AB15="","",VLOOKUP(AB15,List1678234[],2,FALSE)))</f>
        <v/>
      </c>
      <c r="BZ15" s="383" t="str">
        <f>IF(AC15="---","",IF(AC15="","",VLOOKUP(AC15,List1678234[],2,FALSE)))</f>
        <v/>
      </c>
      <c r="CA15" s="383" t="str">
        <f>IF(AD15="---","",IF(AD15="","",VLOOKUP(AD15,List1678234[],2,FALSE)))</f>
        <v/>
      </c>
      <c r="CB15" s="383" t="str">
        <f>IF(AE15="---","",IF(AE15="","",VLOOKUP(AE15,List1678234[],2,FALSE)))</f>
        <v/>
      </c>
      <c r="CC15" s="383" t="str">
        <f>IF(AF15="---","",IF(AF15="","",VLOOKUP(AF15,List1678234[],2,FALSE)))</f>
        <v/>
      </c>
      <c r="CD15" s="383" t="str">
        <f>IF(AG15="---","",IF(AG15="","",VLOOKUP(AG15,List1678234[],2,FALSE)))</f>
        <v/>
      </c>
      <c r="CE15" s="383" t="str">
        <f>IF(AH15="---","",IF(AH15="","",VLOOKUP(AH15,List1678234[],2,FALSE)))</f>
        <v/>
      </c>
      <c r="CF15" s="222" t="s">
        <v>119</v>
      </c>
      <c r="CG15" s="383" t="str">
        <f>IFERROR(
    IF(H15="---", "NA",
        IF(Y15="---", "NA",
            IF(BJ15 &gt; BK15,
                IF(BV15 &gt; BJ15, 1.1, 0.1),
                IF(BV15 &gt; BJ15, 1, 0)
            )
        )
    ),
    -1
)</f>
        <v>NA</v>
      </c>
      <c r="CH15" s="383" t="str">
        <f>IFERROR(
    IF(I15="---", "NA",
        IF(Z15="---", "NA",IF(J15="---","NA",
            IF(BK15 &gt; BL15,
                IF(MIN(BV15, BK15) = BW15, 0.1,
                    IF(MIN(BV15, BK15) &lt; BW15, 1.1)
                ),
                IF(MIN(BV15, BK15) = BW15, 0,
                    IF(MIN(BV15, BK15) &lt; BW15, 1)
                )
            ))
        )
    ),
-5)</f>
        <v>NA</v>
      </c>
      <c r="CI15" s="383" t="str">
        <f>IFERROR(
    IF(J15="---", "NA",
        IF(AA15="---", "NA",IF(K15="---","NA",
            IF(BL15 &gt; BM15,
                IF(MIN(BW15, BL15) = BX15, 0.1,
                    IF(MIN(BW15, BL15) &lt; BX15, 1.1)
                ),
                IF(MIN(BW15, BL15) = BX15, 0,
                    IF(MIN(BW15, BL15) &lt; BX15, 1)
                )
            ))
        )
    ),
-5)</f>
        <v>NA</v>
      </c>
      <c r="CJ15" s="383" t="str">
        <f>IFERROR(
    IF(K15="---", "NA",
        IF(AB15="---", "NA",IF(L15="---","NA",
            IF(BM15 &gt; BN15,
                IF(MIN(BX15, BM15) = BY15, 0.1,
                    IF(MIN(BX15, BM15) &lt; BY15, 1.1)
                ),
                IF(MIN(BX15, BM15) = BY15, 0,
                    IF(MIN(BX15, BM15) &lt; BY15, 1)
                )
            ))
        )
    ),
-5)</f>
        <v>NA</v>
      </c>
      <c r="CK15" s="383" t="str">
        <f>IFERROR(
    IF(L15="---", "NA",
        IF(AC15="---", "NA",IF(M15="---","NA",
            IF(BN15 &gt; BO15,
                IF(MIN(BY15, BN15) = BZ15, 0.1,
                    IF(MIN(BY15, BN15) &lt; BZ15, 1.1)
                ),
                IF(MIN(BY15, BN15) = BZ15, 0,
                    IF(MIN(BY15, BN15) &lt; BZ15, 1)
                )
            ))
        )
    ),
-5)</f>
        <v>NA</v>
      </c>
      <c r="CL15" s="383" t="str">
        <f>IFERROR(
    IF(M15="---", "NA",
        IF(AD15="---", "NA",IF(N15="---","NA",
            IF(BO15 &gt; BP15,
                IF(MIN(BZ15, BO15) = CA15, 0.1,
                    IF(MIN(BZ15, BO15) &lt; CA15, 1.1)
                ),
                IF(MIN(BZ15, BO15) = CA15, 0,
                    IF(MIN(BZ15, BO15) &lt; CA15, 1)
                )
            ))
        )
    ),
-5)</f>
        <v>NA</v>
      </c>
      <c r="CM15" s="383" t="str">
        <f>IFERROR(
    IF(N15="---", "NA",
        IF(AE15="---", "NA",IF(O15="---","NA",
            IF(BP15 &gt; BQ15,
                IF(MIN(CA15, BP15) = CB15, 0.1,
                    IF(MIN(CA15, BP15) &lt; CB15, 1.1)
                ),
                IF(MIN(CA15, BP15) = CB15, 0,
                    IF(MIN(CA15, BP15) &lt; CB15, 1)
                )
            ))
        )
    ),
-5)</f>
        <v>NA</v>
      </c>
      <c r="CN15" s="383" t="str">
        <f>IFERROR(
    IF(O15="---", "NA",
        IF(AF15="---", "NA",IF(P15="---","NA",
            IF(BQ15 &gt; BR15,
                IF(MIN(CB15, BQ15) = CC15, 0.1,
                    IF(MIN(CB15, BQ15) &lt; CC15, 1.1)
                ),
                IF(MIN(CB15, BQ15) = CC15, 0,
                    IF(MIN(CB15, BQ15) &lt; CC15, 1)
                )
            ))
        )
    ),
-5)</f>
        <v>NA</v>
      </c>
      <c r="CO15" s="383" t="str">
        <f>IFERROR(
    IF(P15="---", "NA",
        IF(AG15="---", "NA",IF(Q15="---","NA",
            IF(BR15 &gt; BS15,
                IF(MIN(CC15, BR15) = CD15, 0.1,
                    IF(MIN(CC15, BR15) &lt; CD15, 1.1)
                ),
                IF(MIN(CC15, BR15) = CD15, 0,
                    IF(MIN(CC15, BR15) &lt; CD15, 1)
                )
            ))
        )
    ),
-5)</f>
        <v>NA</v>
      </c>
      <c r="CP15" s="383" t="str">
        <f>IFERROR(
    IF(Q15="---", "NA",
        IF(AH15="---", "NA",IF(R15="---","NA",
            IF(BS15 &gt; BT15,
                IF(MIN(CD15, BS15) = CE15, 0.1,
                    IF(MIN(CD15, BS15) &lt; CE15, 1.1)
                ),
                IF(MIN(CD15, BS15) = CE15, 0,
                    IF(MIN(CD15, BS15) &lt; CE15, 1)
                )
            ))
        )
    ),
-5)</f>
        <v>NA</v>
      </c>
      <c r="CQ15" s="222" t="s">
        <v>119</v>
      </c>
      <c r="CR15" s="383" t="str">
        <f>IF(AND(OR(CG15=1, CG15=1.1),BK15&gt;=BV15),"Achieved",IF(AND(OR(CG15=1, CG15=1.1),BK15&lt;BV15),"Not Achieved","NA"))</f>
        <v>NA</v>
      </c>
      <c r="CS15" s="383" t="str">
        <f>IF(AND(OR(CH15=1, CH15=1.1),BL15&gt;=BW15),"Achieved",IF(AND(OR(CH15=1, CH15=1.1),BL15&lt;BW15),"Not Achieved","NA"))</f>
        <v>NA</v>
      </c>
      <c r="CT15" s="383" t="str">
        <f>IF(AND(OR(CI15=1, CI15=1.1),BM15&gt;=BX15),"Achieved",IF(AND(OR(CI15=1, CI15=1.1),BM15&lt;BX15),"Not Achieved","NA"))</f>
        <v>NA</v>
      </c>
      <c r="CU15" s="383" t="str">
        <f>IF(AND(OR(CJ15=1, CJ15=1.1),BN15&gt;=BY15),"Achieved",IF(AND(OR(CJ15=1, CJ15=1.1),BN15&lt;BY15),"Not Achieved","NA"))</f>
        <v>NA</v>
      </c>
      <c r="CV15" s="383" t="str">
        <f>IF(AND(OR(CK15=1, CK15=1.1),BO15&gt;=BZ15),"Achieved",IF(AND(OR(CK15=1, CK15=1.1),BO15&lt;BZ15),"Not Achieved","NA"))</f>
        <v>NA</v>
      </c>
      <c r="CW15" s="383" t="str">
        <f>IF(AND(OR(CL15=1, CL15=1.1),BP15&gt;=CA15),"Achieved",IF(AND(OR(CL15=1, CL15=1.1),BP15&lt;CA15),"Not Achieved","NA"))</f>
        <v>NA</v>
      </c>
      <c r="CX15" s="383" t="str">
        <f>IF(AND(OR(CM15=1, CM15=1.1),BQ15&gt;=CB15),"Achieved",IF(AND(OR(CM15=1, CM15=1.1),BQ15&lt;CB15),"Not Achieved","NA"))</f>
        <v>NA</v>
      </c>
      <c r="CY15" s="383" t="str">
        <f>IF(AND(OR(CN15=1, CN15=1.1),BR15&gt;=CC15),"Achieved",IF(AND(OR(CN15=1, CN15=1.1),BR15&lt;CC15),"Not Achieved","NA"))</f>
        <v>NA</v>
      </c>
      <c r="CZ15" s="383" t="str">
        <f>IF(AND(OR(CO15=1, CO15=1.1),BS15&gt;=CD15),"Achieved",IF(AND(OR(CO15=1, CO15=1.1),BS15&lt;CD15),"Not Achieved","NA"))</f>
        <v>NA</v>
      </c>
      <c r="DA15" s="383" t="str">
        <f>IF(AND(OR(CP15=1, CP15=1.1),BT15&gt;=CE15),"Achieved",IF(AND(OR(CP15=1, CP15=1.1),BT15&lt;CE15),"Not Achieved","NA"))</f>
        <v>NA</v>
      </c>
      <c r="DI15" s="403"/>
      <c r="DJ15" s="403"/>
      <c r="DK15" s="403"/>
      <c r="DL15" s="403"/>
      <c r="DM15" s="403"/>
      <c r="DN15" s="403"/>
      <c r="DO15" s="403"/>
      <c r="DP15" s="403"/>
      <c r="DQ15" s="403"/>
      <c r="DR15" s="403"/>
      <c r="DS15" s="403"/>
      <c r="DT15" s="403"/>
      <c r="DU15" s="403"/>
      <c r="DV15" s="403"/>
      <c r="DW15" s="403"/>
    </row>
    <row r="16" spans="2:127" ht="13.75" customHeight="1" thickBot="1" x14ac:dyDescent="0.4">
      <c r="B16" s="373"/>
      <c r="C16" s="368"/>
      <c r="D16" s="369"/>
      <c r="E16" s="432" t="s">
        <v>120</v>
      </c>
      <c r="F16" s="425"/>
      <c r="G16" s="426"/>
      <c r="H16" s="192" t="s">
        <v>94</v>
      </c>
      <c r="I16" s="192" t="s">
        <v>94</v>
      </c>
      <c r="J16" s="192" t="s">
        <v>94</v>
      </c>
      <c r="K16" s="192" t="s">
        <v>94</v>
      </c>
      <c r="L16" s="192" t="s">
        <v>94</v>
      </c>
      <c r="M16" s="192" t="s">
        <v>94</v>
      </c>
      <c r="N16" s="192" t="s">
        <v>94</v>
      </c>
      <c r="O16" s="192" t="s">
        <v>94</v>
      </c>
      <c r="P16" s="192" t="s">
        <v>94</v>
      </c>
      <c r="Q16" s="192" t="s">
        <v>94</v>
      </c>
      <c r="R16" s="379" t="s">
        <v>94</v>
      </c>
      <c r="Y16" s="192" t="s">
        <v>94</v>
      </c>
      <c r="Z16" s="192" t="s">
        <v>94</v>
      </c>
      <c r="AA16" s="192" t="s">
        <v>94</v>
      </c>
      <c r="AB16" s="192" t="s">
        <v>94</v>
      </c>
      <c r="AC16" s="192" t="s">
        <v>94</v>
      </c>
      <c r="AD16" s="192" t="s">
        <v>94</v>
      </c>
      <c r="AE16" s="192" t="s">
        <v>94</v>
      </c>
      <c r="AF16" s="192" t="s">
        <v>94</v>
      </c>
      <c r="AG16" s="192" t="s">
        <v>94</v>
      </c>
      <c r="AH16" s="379" t="s">
        <v>94</v>
      </c>
      <c r="AK16" s="427" t="str">
        <f>IFERROR(IF(I16="---","",IF(Y16="---","No Target Set",IF(BV16=BK16,"On Target",IF(BV16&gt;BK16,"Behind",IF(BV16&lt;BK16,"On Target"))))),"")</f>
        <v/>
      </c>
      <c r="AL16" s="427" t="str">
        <f>IFERROR(IF(J16="---","",IF(Z16="---","No Target Set",IF(BW16=BL16,"On Target",IF(BW16&gt;BL16,"Behind",IF(BW16&lt;BL16,"On Target"))))),"")</f>
        <v/>
      </c>
      <c r="AM16" s="427" t="str">
        <f>IFERROR(IF(K16="---","",IF(AA16="---","No Target Set",IF(BX16=BM16,"On Target",IF(BX16&gt;BM16,"Behind",IF(BX16&lt;BM16,"On Target"))))),"")</f>
        <v/>
      </c>
      <c r="AN16" s="427" t="str">
        <f>IFERROR(IF(L16="---","",IF(AB16="---","No Target Set",IF(BY16=BN16,"On Target",IF(BY16&gt;BN16,"Behind",IF(BY16&lt;BN16,"On Target"))))),"")</f>
        <v/>
      </c>
      <c r="AO16" s="427" t="str">
        <f>IFERROR(IF(M16="---","",IF(AC16="---","No Target Set",IF(BZ16=BO16,"On Target",IF(BZ16&gt;BO16,"Behind",IF(BZ16&lt;BO16,"On Target"))))),"")</f>
        <v/>
      </c>
      <c r="AP16" s="427" t="str">
        <f>IFERROR(IF(N16="---","",IF(AD16="---","No Target Set",IF(CA16=BP16,"On Target",IF(CA16&gt;BP16,"Behind",IF(CA16&lt;BP16,"On Target"))))),"")</f>
        <v/>
      </c>
      <c r="AQ16" s="427" t="str">
        <f>IFERROR(IF(O16="---","",IF(AE16="---","No Target Set",IF(CB16=BQ16,"On Target",IF(CB16&gt;BQ16,"Behind",IF(CB16&lt;BQ16,"On Target"))))),"")</f>
        <v/>
      </c>
      <c r="AR16" s="427" t="str">
        <f>IFERROR(IF(P16="---","",IF(AF16="---","No Target Set",IF(CC16=BR16,"On Target",IF(CC16&gt;BR16,"Behind",IF(CC16&lt;BR16,"On Target"))))),"")</f>
        <v/>
      </c>
      <c r="AS16" s="427" t="str">
        <f>IFERROR(IF(Q16="---","",IF(AG16="---","No Target Set",IF(CD16=BS16,"On Target",IF(CD16&gt;BS16,"Behind",IF(CD16&lt;BS16,"On Target"))))),"")</f>
        <v/>
      </c>
      <c r="AT16" s="427" t="str">
        <f>IFERROR(IF(R16="---","",IF(AH16="---","No Target Set",IF(CE16=BT16,"On Target",IF(CE16&gt;BT16,"Behind",IF(CE16&lt;BT16,"On Target"))))),"")</f>
        <v/>
      </c>
      <c r="AV16" s="428"/>
      <c r="AW16" s="222" t="s">
        <v>121</v>
      </c>
      <c r="AX16" s="383" t="str">
        <f>_xlfn.IFNA(LOOKUP(2,1/(H16:R16&lt;&gt;"---"),H16:R16),"---")</f>
        <v>---</v>
      </c>
      <c r="AY16" s="383" t="e">
        <f>VALUE(IF(AX16="---","",VLOOKUP(AX16,List1678234[],2,FALSE)))</f>
        <v>#VALUE!</v>
      </c>
      <c r="AZ16" s="383" t="str">
        <f>_xlfn.IFNA(LOOKUP(2,1/(H16:Q16&lt;&gt;"---"),X16:AF16),"---")</f>
        <v>---</v>
      </c>
      <c r="BA16" s="383" t="e">
        <f>VALUE(IF(AZ16="---","",VLOOKUP(AZ16,List1678234[],2,FALSE)))</f>
        <v>#VALUE!</v>
      </c>
      <c r="BB16" s="383" t="str">
        <f>_xlfn.IFNA(LOOKUP(2,1/(AK16:AT16&lt;&gt;""),AK16:AT16),"---")</f>
        <v>---</v>
      </c>
      <c r="BC16" s="383" t="str">
        <f>_xlfn.IFNA(LOOKUP(2,1/(H16:R16&lt;&gt;"---"),H$2:R$2),"---")</f>
        <v>---</v>
      </c>
      <c r="BI16" s="222" t="s">
        <v>121</v>
      </c>
      <c r="BJ16" s="383" t="str">
        <f>IF(H16="---","",IF(H16="","",(VLOOKUP(H16,List1678234[],2,FALSE))))</f>
        <v/>
      </c>
      <c r="BK16" s="383" t="str">
        <f>IF(I16="---","",IF(I16="","",(VLOOKUP(I16,List1678234[],2,FALSE))))</f>
        <v/>
      </c>
      <c r="BL16" s="383" t="str">
        <f>IF(J16="---","",IF(J16="","",(VLOOKUP(J16,List1678234[],2,FALSE))))</f>
        <v/>
      </c>
      <c r="BM16" s="383" t="str">
        <f>IF(K16="---","",IF(K16="","",(VLOOKUP(K16,List1678234[],2,FALSE))))</f>
        <v/>
      </c>
      <c r="BN16" s="383" t="str">
        <f>IF(L16="---","",IF(L16="","",(VLOOKUP(L16,List1678234[],2,FALSE))))</f>
        <v/>
      </c>
      <c r="BO16" s="383" t="str">
        <f>IF(M16="---","",IF(M16="","",(VLOOKUP(M16,List1678234[],2,FALSE))))</f>
        <v/>
      </c>
      <c r="BP16" s="383" t="str">
        <f>IF(N16="---","",IF(N16="","",(VLOOKUP(N16,List1678234[],2,FALSE))))</f>
        <v/>
      </c>
      <c r="BQ16" s="383" t="str">
        <f>IF(O16="---","",IF(O16="","",(VLOOKUP(O16,List1678234[],2,FALSE))))</f>
        <v/>
      </c>
      <c r="BR16" s="383" t="str">
        <f>IF(P16="---","",IF(P16="","",(VLOOKUP(P16,List1678234[],2,FALSE))))</f>
        <v/>
      </c>
      <c r="BS16" s="383" t="str">
        <f>IF(Q16="---","",IF(Q16="","",(VLOOKUP(Q16,List1678234[],2,FALSE))))</f>
        <v/>
      </c>
      <c r="BT16" s="383" t="str">
        <f>IF(R16="---","",IF(R16="","",(VLOOKUP(R16,List1678234[],2,FALSE))))</f>
        <v/>
      </c>
      <c r="BU16" s="222" t="s">
        <v>121</v>
      </c>
      <c r="BV16" s="383" t="str">
        <f>IF(Y16="---","",IF(Y16="","",VLOOKUP(Y16,List1678234[],2,FALSE)))</f>
        <v/>
      </c>
      <c r="BW16" s="383" t="str">
        <f>IF(Z16="---","",IF(Z16="","",VLOOKUP(Z16,List1678234[],2,FALSE)))</f>
        <v/>
      </c>
      <c r="BX16" s="383" t="str">
        <f>IF(AA16="---","",IF(AA16="","",VLOOKUP(AA16,List1678234[],2,FALSE)))</f>
        <v/>
      </c>
      <c r="BY16" s="383" t="str">
        <f>IF(AB16="---","",IF(AB16="","",VLOOKUP(AB16,List1678234[],2,FALSE)))</f>
        <v/>
      </c>
      <c r="BZ16" s="383" t="str">
        <f>IF(AC16="---","",IF(AC16="","",VLOOKUP(AC16,List1678234[],2,FALSE)))</f>
        <v/>
      </c>
      <c r="CA16" s="383" t="str">
        <f>IF(AD16="---","",IF(AD16="","",VLOOKUP(AD16,List1678234[],2,FALSE)))</f>
        <v/>
      </c>
      <c r="CB16" s="383" t="str">
        <f>IF(AE16="---","",IF(AE16="","",VLOOKUP(AE16,List1678234[],2,FALSE)))</f>
        <v/>
      </c>
      <c r="CC16" s="383" t="str">
        <f>IF(AF16="---","",IF(AF16="","",VLOOKUP(AF16,List1678234[],2,FALSE)))</f>
        <v/>
      </c>
      <c r="CD16" s="383" t="str">
        <f>IF(AG16="---","",IF(AG16="","",VLOOKUP(AG16,List1678234[],2,FALSE)))</f>
        <v/>
      </c>
      <c r="CE16" s="383" t="str">
        <f>IF(AH16="---","",IF(AH16="","",VLOOKUP(AH16,List1678234[],2,FALSE)))</f>
        <v/>
      </c>
      <c r="CF16" s="222" t="s">
        <v>121</v>
      </c>
      <c r="CG16" s="383" t="str">
        <f>IFERROR(
    IF(H16="---", "NA",
        IF(Y16="---", "NA",
            IF(BJ16 &gt; BK16,
                IF(BV16 &gt; BJ16, 1.1, 0.1),
                IF(BV16 &gt; BJ16, 1, 0)
            )
        )
    ),
    -1
)</f>
        <v>NA</v>
      </c>
      <c r="CH16" s="383" t="str">
        <f>IFERROR(
    IF(I16="---", "NA",
        IF(Z16="---", "NA",IF(J16="---","NA",
            IF(BK16 &gt; BL16,
                IF(MIN(BV16, BK16) = BW16, 0.1,
                    IF(MIN(BV16, BK16) &lt; BW16, 1.1)
                ),
                IF(MIN(BV16, BK16) = BW16, 0,
                    IF(MIN(BV16, BK16) &lt; BW16, 1)
                )
            ))
        )
    ),
-5)</f>
        <v>NA</v>
      </c>
      <c r="CI16" s="383" t="str">
        <f>IFERROR(
    IF(J16="---", "NA",
        IF(AA16="---", "NA",IF(K16="---","NA",
            IF(BL16 &gt; BM16,
                IF(MIN(BW16, BL16) = BX16, 0.1,
                    IF(MIN(BW16, BL16) &lt; BX16, 1.1)
                ),
                IF(MIN(BW16, BL16) = BX16, 0,
                    IF(MIN(BW16, BL16) &lt; BX16, 1)
                )
            ))
        )
    ),
-5)</f>
        <v>NA</v>
      </c>
      <c r="CJ16" s="383" t="str">
        <f>IFERROR(
    IF(K16="---", "NA",
        IF(AB16="---", "NA",IF(L16="---","NA",
            IF(BM16 &gt; BN16,
                IF(MIN(BX16, BM16) = BY16, 0.1,
                    IF(MIN(BX16, BM16) &lt; BY16, 1.1)
                ),
                IF(MIN(BX16, BM16) = BY16, 0,
                    IF(MIN(BX16, BM16) &lt; BY16, 1)
                )
            ))
        )
    ),
-5)</f>
        <v>NA</v>
      </c>
      <c r="CK16" s="383" t="str">
        <f>IFERROR(
    IF(L16="---", "NA",
        IF(AC16="---", "NA",IF(M16="---","NA",
            IF(BN16 &gt; BO16,
                IF(MIN(BY16, BN16) = BZ16, 0.1,
                    IF(MIN(BY16, BN16) &lt; BZ16, 1.1)
                ),
                IF(MIN(BY16, BN16) = BZ16, 0,
                    IF(MIN(BY16, BN16) &lt; BZ16, 1)
                )
            ))
        )
    ),
-5)</f>
        <v>NA</v>
      </c>
      <c r="CL16" s="383" t="str">
        <f>IFERROR(
    IF(M16="---", "NA",
        IF(AD16="---", "NA",IF(N16="---","NA",
            IF(BO16 &gt; BP16,
                IF(MIN(BZ16, BO16) = CA16, 0.1,
                    IF(MIN(BZ16, BO16) &lt; CA16, 1.1)
                ),
                IF(MIN(BZ16, BO16) = CA16, 0,
                    IF(MIN(BZ16, BO16) &lt; CA16, 1)
                )
            ))
        )
    ),
-5)</f>
        <v>NA</v>
      </c>
      <c r="CM16" s="383" t="str">
        <f>IFERROR(
    IF(N16="---", "NA",
        IF(AE16="---", "NA",IF(O16="---","NA",
            IF(BP16 &gt; BQ16,
                IF(MIN(CA16, BP16) = CB16, 0.1,
                    IF(MIN(CA16, BP16) &lt; CB16, 1.1)
                ),
                IF(MIN(CA16, BP16) = CB16, 0,
                    IF(MIN(CA16, BP16) &lt; CB16, 1)
                )
            ))
        )
    ),
-5)</f>
        <v>NA</v>
      </c>
      <c r="CN16" s="383" t="str">
        <f>IFERROR(
    IF(O16="---", "NA",
        IF(AF16="---", "NA",IF(P16="---","NA",
            IF(BQ16 &gt; BR16,
                IF(MIN(CB16, BQ16) = CC16, 0.1,
                    IF(MIN(CB16, BQ16) &lt; CC16, 1.1)
                ),
                IF(MIN(CB16, BQ16) = CC16, 0,
                    IF(MIN(CB16, BQ16) &lt; CC16, 1)
                )
            ))
        )
    ),
-5)</f>
        <v>NA</v>
      </c>
      <c r="CO16" s="383" t="str">
        <f>IFERROR(
    IF(P16="---", "NA",
        IF(AG16="---", "NA",IF(Q16="---","NA",
            IF(BR16 &gt; BS16,
                IF(MIN(CC16, BR16) = CD16, 0.1,
                    IF(MIN(CC16, BR16) &lt; CD16, 1.1)
                ),
                IF(MIN(CC16, BR16) = CD16, 0,
                    IF(MIN(CC16, BR16) &lt; CD16, 1)
                )
            ))
        )
    ),
-5)</f>
        <v>NA</v>
      </c>
      <c r="CP16" s="383" t="str">
        <f>IFERROR(
    IF(Q16="---", "NA",
        IF(AH16="---", "NA",IF(R16="---","NA",
            IF(BS16 &gt; BT16,
                IF(MIN(CD16, BS16) = CE16, 0.1,
                    IF(MIN(CD16, BS16) &lt; CE16, 1.1)
                ),
                IF(MIN(CD16, BS16) = CE16, 0,
                    IF(MIN(CD16, BS16) &lt; CE16, 1)
                )
            ))
        )
    ),
-5)</f>
        <v>NA</v>
      </c>
      <c r="CQ16" s="222" t="s">
        <v>121</v>
      </c>
      <c r="CR16" s="383" t="str">
        <f>IF(AND(OR(CG16=1, CG16=1.1),BK16&gt;=BV16),"Achieved",IF(AND(OR(CG16=1, CG16=1.1),BK16&lt;BV16),"Not Achieved","NA"))</f>
        <v>NA</v>
      </c>
      <c r="CS16" s="383" t="str">
        <f>IF(AND(OR(CH16=1, CH16=1.1),BL16&gt;=BW16),"Achieved",IF(AND(OR(CH16=1, CH16=1.1),BL16&lt;BW16),"Not Achieved","NA"))</f>
        <v>NA</v>
      </c>
      <c r="CT16" s="383" t="str">
        <f>IF(AND(OR(CI16=1, CI16=1.1),BM16&gt;=BX16),"Achieved",IF(AND(OR(CI16=1, CI16=1.1),BM16&lt;BX16),"Not Achieved","NA"))</f>
        <v>NA</v>
      </c>
      <c r="CU16" s="383" t="str">
        <f>IF(AND(OR(CJ16=1, CJ16=1.1),BN16&gt;=BY16),"Achieved",IF(AND(OR(CJ16=1, CJ16=1.1),BN16&lt;BY16),"Not Achieved","NA"))</f>
        <v>NA</v>
      </c>
      <c r="CV16" s="383" t="str">
        <f>IF(AND(OR(CK16=1, CK16=1.1),BO16&gt;=BZ16),"Achieved",IF(AND(OR(CK16=1, CK16=1.1),BO16&lt;BZ16),"Not Achieved","NA"))</f>
        <v>NA</v>
      </c>
      <c r="CW16" s="383" t="str">
        <f>IF(AND(OR(CL16=1, CL16=1.1),BP16&gt;=CA16),"Achieved",IF(AND(OR(CL16=1, CL16=1.1),BP16&lt;CA16),"Not Achieved","NA"))</f>
        <v>NA</v>
      </c>
      <c r="CX16" s="383" t="str">
        <f>IF(AND(OR(CM16=1, CM16=1.1),BQ16&gt;=CB16),"Achieved",IF(AND(OR(CM16=1, CM16=1.1),BQ16&lt;CB16),"Not Achieved","NA"))</f>
        <v>NA</v>
      </c>
      <c r="CY16" s="383" t="str">
        <f>IF(AND(OR(CN16=1, CN16=1.1),BR16&gt;=CC16),"Achieved",IF(AND(OR(CN16=1, CN16=1.1),BR16&lt;CC16),"Not Achieved","NA"))</f>
        <v>NA</v>
      </c>
      <c r="CZ16" s="383" t="str">
        <f>IF(AND(OR(CO16=1, CO16=1.1),BS16&gt;=CD16),"Achieved",IF(AND(OR(CO16=1, CO16=1.1),BS16&lt;CD16),"Not Achieved","NA"))</f>
        <v>NA</v>
      </c>
      <c r="DA16" s="383" t="str">
        <f>IF(AND(OR(CP16=1, CP16=1.1),BT16&gt;=CE16),"Achieved",IF(AND(OR(CP16=1, CP16=1.1),BT16&lt;CE16),"Not Achieved","NA"))</f>
        <v>NA</v>
      </c>
      <c r="DI16" s="403"/>
      <c r="DJ16" s="403"/>
      <c r="DK16" s="403"/>
      <c r="DL16" s="403"/>
      <c r="DM16" s="403"/>
      <c r="DN16" s="403"/>
      <c r="DO16" s="403"/>
      <c r="DP16" s="403"/>
      <c r="DQ16" s="403"/>
      <c r="DR16" s="403"/>
      <c r="DS16" s="403"/>
      <c r="DT16" s="403"/>
      <c r="DU16" s="403"/>
      <c r="DV16" s="403"/>
      <c r="DW16" s="403"/>
    </row>
    <row r="17" spans="2:127" ht="13.75" customHeight="1" thickBot="1" x14ac:dyDescent="0.4">
      <c r="B17" s="373"/>
      <c r="C17" s="370"/>
      <c r="D17" s="371"/>
      <c r="E17" s="432" t="s">
        <v>122</v>
      </c>
      <c r="F17" s="425"/>
      <c r="G17" s="426"/>
      <c r="H17" s="192" t="s">
        <v>94</v>
      </c>
      <c r="I17" s="192" t="s">
        <v>94</v>
      </c>
      <c r="J17" s="192" t="s">
        <v>94</v>
      </c>
      <c r="K17" s="192" t="s">
        <v>94</v>
      </c>
      <c r="L17" s="192" t="s">
        <v>94</v>
      </c>
      <c r="M17" s="192" t="s">
        <v>94</v>
      </c>
      <c r="N17" s="192" t="s">
        <v>94</v>
      </c>
      <c r="O17" s="192" t="s">
        <v>94</v>
      </c>
      <c r="P17" s="192" t="s">
        <v>94</v>
      </c>
      <c r="Q17" s="192" t="s">
        <v>94</v>
      </c>
      <c r="R17" s="379" t="s">
        <v>94</v>
      </c>
      <c r="Y17" s="192" t="s">
        <v>94</v>
      </c>
      <c r="Z17" s="192" t="s">
        <v>94</v>
      </c>
      <c r="AA17" s="192" t="s">
        <v>94</v>
      </c>
      <c r="AB17" s="192" t="s">
        <v>94</v>
      </c>
      <c r="AC17" s="192" t="s">
        <v>94</v>
      </c>
      <c r="AD17" s="192" t="s">
        <v>94</v>
      </c>
      <c r="AE17" s="192" t="s">
        <v>94</v>
      </c>
      <c r="AF17" s="192" t="s">
        <v>94</v>
      </c>
      <c r="AG17" s="192" t="s">
        <v>94</v>
      </c>
      <c r="AH17" s="379" t="s">
        <v>94</v>
      </c>
      <c r="AK17" s="427" t="str">
        <f>IFERROR(IF(I17="---","",IF(Y17="---","No Target Set",IF(BV17=BK17,"On Target",IF(BV17&gt;BK17,"Behind",IF(BV17&lt;BK17,"On Target"))))),"")</f>
        <v/>
      </c>
      <c r="AL17" s="427" t="str">
        <f>IFERROR(IF(J17="---","",IF(Z17="---","No Target Set",IF(BW17=BL17,"On Target",IF(BW17&gt;BL17,"Behind",IF(BW17&lt;BL17,"On Target"))))),"")</f>
        <v/>
      </c>
      <c r="AM17" s="427" t="str">
        <f>IFERROR(IF(K17="---","",IF(AA17="---","No Target Set",IF(BX17=BM17,"On Target",IF(BX17&gt;BM17,"Behind",IF(BX17&lt;BM17,"On Target"))))),"")</f>
        <v/>
      </c>
      <c r="AN17" s="427" t="str">
        <f>IFERROR(IF(L17="---","",IF(AB17="---","No Target Set",IF(BY17=BN17,"On Target",IF(BY17&gt;BN17,"Behind",IF(BY17&lt;BN17,"On Target"))))),"")</f>
        <v/>
      </c>
      <c r="AO17" s="427" t="str">
        <f>IFERROR(IF(M17="---","",IF(AC17="---","No Target Set",IF(BZ17=BO17,"On Target",IF(BZ17&gt;BO17,"Behind",IF(BZ17&lt;BO17,"On Target"))))),"")</f>
        <v/>
      </c>
      <c r="AP17" s="427" t="str">
        <f>IFERROR(IF(N17="---","",IF(AD17="---","No Target Set",IF(CA17=BP17,"On Target",IF(CA17&gt;BP17,"Behind",IF(CA17&lt;BP17,"On Target"))))),"")</f>
        <v/>
      </c>
      <c r="AQ17" s="427" t="str">
        <f>IFERROR(IF(O17="---","",IF(AE17="---","No Target Set",IF(CB17=BQ17,"On Target",IF(CB17&gt;BQ17,"Behind",IF(CB17&lt;BQ17,"On Target"))))),"")</f>
        <v/>
      </c>
      <c r="AR17" s="427" t="str">
        <f>IFERROR(IF(P17="---","",IF(AF17="---","No Target Set",IF(CC17=BR17,"On Target",IF(CC17&gt;BR17,"Behind",IF(CC17&lt;BR17,"On Target"))))),"")</f>
        <v/>
      </c>
      <c r="AS17" s="427" t="str">
        <f>IFERROR(IF(Q17="---","",IF(AG17="---","No Target Set",IF(CD17=BS17,"On Target",IF(CD17&gt;BS17,"Behind",IF(CD17&lt;BS17,"On Target"))))),"")</f>
        <v/>
      </c>
      <c r="AT17" s="427" t="str">
        <f>IFERROR(IF(R17="---","",IF(AH17="---","No Target Set",IF(CE17=BT17,"On Target",IF(CE17&gt;BT17,"Behind",IF(CE17&lt;BT17,"On Target"))))),"")</f>
        <v/>
      </c>
      <c r="AV17" s="428"/>
      <c r="AW17" s="222" t="s">
        <v>123</v>
      </c>
      <c r="AX17" s="383" t="str">
        <f>_xlfn.IFNA(LOOKUP(2,1/(H17:R17&lt;&gt;"---"),H17:R17),"---")</f>
        <v>---</v>
      </c>
      <c r="AY17" s="383" t="e">
        <f>VALUE(IF(AX17="---","",VLOOKUP(AX17,List1678234[],2,FALSE)))</f>
        <v>#VALUE!</v>
      </c>
      <c r="AZ17" s="383" t="str">
        <f>_xlfn.IFNA(LOOKUP(2,1/(H17:Q17&lt;&gt;"---"),X17:AF17),"---")</f>
        <v>---</v>
      </c>
      <c r="BA17" s="383" t="e">
        <f>VALUE(IF(AZ17="---","",VLOOKUP(AZ17,List1678234[],2,FALSE)))</f>
        <v>#VALUE!</v>
      </c>
      <c r="BB17" s="383" t="str">
        <f>_xlfn.IFNA(LOOKUP(2,1/(AK17:AT17&lt;&gt;""),AK17:AT17),"---")</f>
        <v>---</v>
      </c>
      <c r="BC17" s="383" t="str">
        <f>_xlfn.IFNA(LOOKUP(2,1/(H17:R17&lt;&gt;"---"),H$2:R$2),"---")</f>
        <v>---</v>
      </c>
      <c r="BI17" s="222" t="s">
        <v>123</v>
      </c>
      <c r="BJ17" s="383" t="str">
        <f>IF(H17="---","",IF(H17="","",(VLOOKUP(H17,List1678234[],2,FALSE))))</f>
        <v/>
      </c>
      <c r="BK17" s="383" t="str">
        <f>IF(I17="---","",IF(I17="","",(VLOOKUP(I17,List1678234[],2,FALSE))))</f>
        <v/>
      </c>
      <c r="BL17" s="383" t="str">
        <f>IF(J17="---","",IF(J17="","",(VLOOKUP(J17,List1678234[],2,FALSE))))</f>
        <v/>
      </c>
      <c r="BM17" s="383" t="str">
        <f>IF(K17="---","",IF(K17="","",(VLOOKUP(K17,List1678234[],2,FALSE))))</f>
        <v/>
      </c>
      <c r="BN17" s="383" t="str">
        <f>IF(L17="---","",IF(L17="","",(VLOOKUP(L17,List1678234[],2,FALSE))))</f>
        <v/>
      </c>
      <c r="BO17" s="383" t="str">
        <f>IF(M17="---","",IF(M17="","",(VLOOKUP(M17,List1678234[],2,FALSE))))</f>
        <v/>
      </c>
      <c r="BP17" s="383" t="str">
        <f>IF(N17="---","",IF(N17="","",(VLOOKUP(N17,List1678234[],2,FALSE))))</f>
        <v/>
      </c>
      <c r="BQ17" s="383" t="str">
        <f>IF(O17="---","",IF(O17="","",(VLOOKUP(O17,List1678234[],2,FALSE))))</f>
        <v/>
      </c>
      <c r="BR17" s="383" t="str">
        <f>IF(P17="---","",IF(P17="","",(VLOOKUP(P17,List1678234[],2,FALSE))))</f>
        <v/>
      </c>
      <c r="BS17" s="383" t="str">
        <f>IF(Q17="---","",IF(Q17="","",(VLOOKUP(Q17,List1678234[],2,FALSE))))</f>
        <v/>
      </c>
      <c r="BT17" s="383" t="str">
        <f>IF(R17="---","",IF(R17="","",(VLOOKUP(R17,List1678234[],2,FALSE))))</f>
        <v/>
      </c>
      <c r="BU17" s="222" t="s">
        <v>123</v>
      </c>
      <c r="BV17" s="383" t="str">
        <f>IF(Y17="---","",IF(Y17="","",VLOOKUP(Y17,List1678234[],2,FALSE)))</f>
        <v/>
      </c>
      <c r="BW17" s="383" t="str">
        <f>IF(Z17="---","",IF(Z17="","",VLOOKUP(Z17,List1678234[],2,FALSE)))</f>
        <v/>
      </c>
      <c r="BX17" s="383" t="str">
        <f>IF(AA17="---","",IF(AA17="","",VLOOKUP(AA17,List1678234[],2,FALSE)))</f>
        <v/>
      </c>
      <c r="BY17" s="383" t="str">
        <f>IF(AB17="---","",IF(AB17="","",VLOOKUP(AB17,List1678234[],2,FALSE)))</f>
        <v/>
      </c>
      <c r="BZ17" s="383" t="str">
        <f>IF(AC17="---","",IF(AC17="","",VLOOKUP(AC17,List1678234[],2,FALSE)))</f>
        <v/>
      </c>
      <c r="CA17" s="383" t="str">
        <f>IF(AD17="---","",IF(AD17="","",VLOOKUP(AD17,List1678234[],2,FALSE)))</f>
        <v/>
      </c>
      <c r="CB17" s="383" t="str">
        <f>IF(AE17="---","",IF(AE17="","",VLOOKUP(AE17,List1678234[],2,FALSE)))</f>
        <v/>
      </c>
      <c r="CC17" s="383" t="str">
        <f>IF(AF17="---","",IF(AF17="","",VLOOKUP(AF17,List1678234[],2,FALSE)))</f>
        <v/>
      </c>
      <c r="CD17" s="383" t="str">
        <f>IF(AG17="---","",IF(AG17="","",VLOOKUP(AG17,List1678234[],2,FALSE)))</f>
        <v/>
      </c>
      <c r="CE17" s="383" t="str">
        <f>IF(AH17="---","",IF(AH17="","",VLOOKUP(AH17,List1678234[],2,FALSE)))</f>
        <v/>
      </c>
      <c r="CF17" s="222" t="s">
        <v>123</v>
      </c>
      <c r="CG17" s="383" t="str">
        <f>IFERROR(
    IF(H17="---", "NA",
        IF(Y17="---", "NA",
            IF(BJ17 &gt; BK17,
                IF(BV17 &gt; BJ17, 1.1, 0.1),
                IF(BV17 &gt; BJ17, 1, 0)
            )
        )
    ),
    -1
)</f>
        <v>NA</v>
      </c>
      <c r="CH17" s="383" t="str">
        <f>IFERROR(
    IF(I17="---", "NA",
        IF(Z17="---", "NA",IF(J17="---","NA",
            IF(BK17 &gt; BL17,
                IF(MIN(BV17, BK17) = BW17, 0.1,
                    IF(MIN(BV17, BK17) &lt; BW17, 1.1)
                ),
                IF(MIN(BV17, BK17) = BW17, 0,
                    IF(MIN(BV17, BK17) &lt; BW17, 1)
                )
            ))
        )
    ),
-5)</f>
        <v>NA</v>
      </c>
      <c r="CI17" s="383" t="str">
        <f>IFERROR(
    IF(J17="---", "NA",
        IF(AA17="---", "NA",IF(K17="---","NA",
            IF(BL17 &gt; BM17,
                IF(MIN(BW17, BL17) = BX17, 0.1,
                    IF(MIN(BW17, BL17) &lt; BX17, 1.1)
                ),
                IF(MIN(BW17, BL17) = BX17, 0,
                    IF(MIN(BW17, BL17) &lt; BX17, 1)
                )
            ))
        )
    ),
-5)</f>
        <v>NA</v>
      </c>
      <c r="CJ17" s="383" t="str">
        <f>IFERROR(
    IF(K17="---", "NA",
        IF(AB17="---", "NA",IF(L17="---","NA",
            IF(BM17 &gt; BN17,
                IF(MIN(BX17, BM17) = BY17, 0.1,
                    IF(MIN(BX17, BM17) &lt; BY17, 1.1)
                ),
                IF(MIN(BX17, BM17) = BY17, 0,
                    IF(MIN(BX17, BM17) &lt; BY17, 1)
                )
            ))
        )
    ),
-5)</f>
        <v>NA</v>
      </c>
      <c r="CK17" s="383" t="str">
        <f>IFERROR(
    IF(L17="---", "NA",
        IF(AC17="---", "NA",IF(M17="---","NA",
            IF(BN17 &gt; BO17,
                IF(MIN(BY17, BN17) = BZ17, 0.1,
                    IF(MIN(BY17, BN17) &lt; BZ17, 1.1)
                ),
                IF(MIN(BY17, BN17) = BZ17, 0,
                    IF(MIN(BY17, BN17) &lt; BZ17, 1)
                )
            ))
        )
    ),
-5)</f>
        <v>NA</v>
      </c>
      <c r="CL17" s="383" t="str">
        <f>IFERROR(
    IF(M17="---", "NA",
        IF(AD17="---", "NA",IF(N17="---","NA",
            IF(BO17 &gt; BP17,
                IF(MIN(BZ17, BO17) = CA17, 0.1,
                    IF(MIN(BZ17, BO17) &lt; CA17, 1.1)
                ),
                IF(MIN(BZ17, BO17) = CA17, 0,
                    IF(MIN(BZ17, BO17) &lt; CA17, 1)
                )
            ))
        )
    ),
-5)</f>
        <v>NA</v>
      </c>
      <c r="CM17" s="383" t="str">
        <f>IFERROR(
    IF(N17="---", "NA",
        IF(AE17="---", "NA",IF(O17="---","NA",
            IF(BP17 &gt; BQ17,
                IF(MIN(CA17, BP17) = CB17, 0.1,
                    IF(MIN(CA17, BP17) &lt; CB17, 1.1)
                ),
                IF(MIN(CA17, BP17) = CB17, 0,
                    IF(MIN(CA17, BP17) &lt; CB17, 1)
                )
            ))
        )
    ),
-5)</f>
        <v>NA</v>
      </c>
      <c r="CN17" s="383" t="str">
        <f>IFERROR(
    IF(O17="---", "NA",
        IF(AF17="---", "NA",IF(P17="---","NA",
            IF(BQ17 &gt; BR17,
                IF(MIN(CB17, BQ17) = CC17, 0.1,
                    IF(MIN(CB17, BQ17) &lt; CC17, 1.1)
                ),
                IF(MIN(CB17, BQ17) = CC17, 0,
                    IF(MIN(CB17, BQ17) &lt; CC17, 1)
                )
            ))
        )
    ),
-5)</f>
        <v>NA</v>
      </c>
      <c r="CO17" s="383" t="str">
        <f>IFERROR(
    IF(P17="---", "NA",
        IF(AG17="---", "NA",IF(Q17="---","NA",
            IF(BR17 &gt; BS17,
                IF(MIN(CC17, BR17) = CD17, 0.1,
                    IF(MIN(CC17, BR17) &lt; CD17, 1.1)
                ),
                IF(MIN(CC17, BR17) = CD17, 0,
                    IF(MIN(CC17, BR17) &lt; CD17, 1)
                )
            ))
        )
    ),
-5)</f>
        <v>NA</v>
      </c>
      <c r="CP17" s="383" t="str">
        <f>IFERROR(
    IF(Q17="---", "NA",
        IF(AH17="---", "NA",IF(R17="---","NA",
            IF(BS17 &gt; BT17,
                IF(MIN(CD17, BS17) = CE17, 0.1,
                    IF(MIN(CD17, BS17) &lt; CE17, 1.1)
                ),
                IF(MIN(CD17, BS17) = CE17, 0,
                    IF(MIN(CD17, BS17) &lt; CE17, 1)
                )
            ))
        )
    ),
-5)</f>
        <v>NA</v>
      </c>
      <c r="CQ17" s="222" t="s">
        <v>123</v>
      </c>
      <c r="CR17" s="383" t="str">
        <f>IF(AND(OR(CG17=1, CG17=1.1),BK17&gt;=BV17),"Achieved",IF(AND(OR(CG17=1, CG17=1.1),BK17&lt;BV17),"Not Achieved","NA"))</f>
        <v>NA</v>
      </c>
      <c r="CS17" s="383" t="str">
        <f>IF(AND(OR(CH17=1, CH17=1.1),BL17&gt;=BW17),"Achieved",IF(AND(OR(CH17=1, CH17=1.1),BL17&lt;BW17),"Not Achieved","NA"))</f>
        <v>NA</v>
      </c>
      <c r="CT17" s="383" t="str">
        <f>IF(AND(OR(CI17=1, CI17=1.1),BM17&gt;=BX17),"Achieved",IF(AND(OR(CI17=1, CI17=1.1),BM17&lt;BX17),"Not Achieved","NA"))</f>
        <v>NA</v>
      </c>
      <c r="CU17" s="383" t="str">
        <f>IF(AND(OR(CJ17=1, CJ17=1.1),BN17&gt;=BY17),"Achieved",IF(AND(OR(CJ17=1, CJ17=1.1),BN17&lt;BY17),"Not Achieved","NA"))</f>
        <v>NA</v>
      </c>
      <c r="CV17" s="383" t="str">
        <f>IF(AND(OR(CK17=1, CK17=1.1),BO17&gt;=BZ17),"Achieved",IF(AND(OR(CK17=1, CK17=1.1),BO17&lt;BZ17),"Not Achieved","NA"))</f>
        <v>NA</v>
      </c>
      <c r="CW17" s="383" t="str">
        <f>IF(AND(OR(CL17=1, CL17=1.1),BP17&gt;=CA17),"Achieved",IF(AND(OR(CL17=1, CL17=1.1),BP17&lt;CA17),"Not Achieved","NA"))</f>
        <v>NA</v>
      </c>
      <c r="CX17" s="383" t="str">
        <f>IF(AND(OR(CM17=1, CM17=1.1),BQ17&gt;=CB17),"Achieved",IF(AND(OR(CM17=1, CM17=1.1),BQ17&lt;CB17),"Not Achieved","NA"))</f>
        <v>NA</v>
      </c>
      <c r="CY17" s="383" t="str">
        <f>IF(AND(OR(CN17=1, CN17=1.1),BR17&gt;=CC17),"Achieved",IF(AND(OR(CN17=1, CN17=1.1),BR17&lt;CC17),"Not Achieved","NA"))</f>
        <v>NA</v>
      </c>
      <c r="CZ17" s="383" t="str">
        <f>IF(AND(OR(CO17=1, CO17=1.1),BS17&gt;=CD17),"Achieved",IF(AND(OR(CO17=1, CO17=1.1),BS17&lt;CD17),"Not Achieved","NA"))</f>
        <v>NA</v>
      </c>
      <c r="DA17" s="383" t="str">
        <f>IF(AND(OR(CP17=1, CP17=1.1),BT17&gt;=CE17),"Achieved",IF(AND(OR(CP17=1, CP17=1.1),BT17&lt;CE17),"Not Achieved","NA"))</f>
        <v>NA</v>
      </c>
      <c r="DI17" s="403"/>
      <c r="DJ17" s="403"/>
      <c r="DK17" s="403"/>
      <c r="DL17" s="403"/>
      <c r="DM17" s="403"/>
      <c r="DN17" s="403"/>
      <c r="DO17" s="403"/>
      <c r="DP17" s="403"/>
      <c r="DQ17" s="403"/>
      <c r="DR17" s="403"/>
      <c r="DS17" s="403"/>
      <c r="DT17" s="403"/>
      <c r="DU17" s="403"/>
      <c r="DV17" s="403"/>
      <c r="DW17" s="403"/>
    </row>
    <row r="18" spans="2:127" ht="13.75" customHeight="1" thickBot="1" x14ac:dyDescent="0.4">
      <c r="B18" s="373"/>
      <c r="C18" s="366" t="s">
        <v>124</v>
      </c>
      <c r="D18" s="367"/>
      <c r="E18" s="432" t="s">
        <v>125</v>
      </c>
      <c r="F18" s="425"/>
      <c r="G18" s="426"/>
      <c r="H18" s="192" t="s">
        <v>94</v>
      </c>
      <c r="I18" s="192" t="s">
        <v>94</v>
      </c>
      <c r="J18" s="192" t="s">
        <v>94</v>
      </c>
      <c r="K18" s="192" t="s">
        <v>94</v>
      </c>
      <c r="L18" s="192" t="s">
        <v>94</v>
      </c>
      <c r="M18" s="192" t="s">
        <v>94</v>
      </c>
      <c r="N18" s="192" t="s">
        <v>94</v>
      </c>
      <c r="O18" s="192" t="s">
        <v>94</v>
      </c>
      <c r="P18" s="192" t="s">
        <v>94</v>
      </c>
      <c r="Q18" s="192" t="s">
        <v>94</v>
      </c>
      <c r="R18" s="379" t="s">
        <v>94</v>
      </c>
      <c r="Y18" s="192" t="s">
        <v>94</v>
      </c>
      <c r="Z18" s="192" t="s">
        <v>94</v>
      </c>
      <c r="AA18" s="192" t="s">
        <v>94</v>
      </c>
      <c r="AB18" s="192" t="s">
        <v>94</v>
      </c>
      <c r="AC18" s="192" t="s">
        <v>94</v>
      </c>
      <c r="AD18" s="192" t="s">
        <v>94</v>
      </c>
      <c r="AE18" s="192" t="s">
        <v>94</v>
      </c>
      <c r="AF18" s="192" t="s">
        <v>94</v>
      </c>
      <c r="AG18" s="192" t="s">
        <v>94</v>
      </c>
      <c r="AH18" s="379" t="s">
        <v>94</v>
      </c>
      <c r="AK18" s="427" t="str">
        <f>IFERROR(IF(I18="---","",IF(Y18="---","No Target Set",IF(BV18=BK18,"On Target",IF(BV18&gt;BK18,"Behind",IF(BV18&lt;BK18,"On Target"))))),"")</f>
        <v/>
      </c>
      <c r="AL18" s="427" t="str">
        <f>IFERROR(IF(J18="---","",IF(Z18="---","No Target Set",IF(BW18=BL18,"On Target",IF(BW18&gt;BL18,"Behind",IF(BW18&lt;BL18,"On Target"))))),"")</f>
        <v/>
      </c>
      <c r="AM18" s="427" t="str">
        <f>IFERROR(IF(K18="---","",IF(AA18="---","No Target Set",IF(BX18=BM18,"On Target",IF(BX18&gt;BM18,"Behind",IF(BX18&lt;BM18,"On Target"))))),"")</f>
        <v/>
      </c>
      <c r="AN18" s="427" t="str">
        <f>IFERROR(IF(L18="---","",IF(AB18="---","No Target Set",IF(BY18=BN18,"On Target",IF(BY18&gt;BN18,"Behind",IF(BY18&lt;BN18,"On Target"))))),"")</f>
        <v/>
      </c>
      <c r="AO18" s="427" t="str">
        <f>IFERROR(IF(M18="---","",IF(AC18="---","No Target Set",IF(BZ18=BO18,"On Target",IF(BZ18&gt;BO18,"Behind",IF(BZ18&lt;BO18,"On Target"))))),"")</f>
        <v/>
      </c>
      <c r="AP18" s="427" t="str">
        <f>IFERROR(IF(N18="---","",IF(AD18="---","No Target Set",IF(CA18=BP18,"On Target",IF(CA18&gt;BP18,"Behind",IF(CA18&lt;BP18,"On Target"))))),"")</f>
        <v/>
      </c>
      <c r="AQ18" s="427" t="str">
        <f>IFERROR(IF(O18="---","",IF(AE18="---","No Target Set",IF(CB18=BQ18,"On Target",IF(CB18&gt;BQ18,"Behind",IF(CB18&lt;BQ18,"On Target"))))),"")</f>
        <v/>
      </c>
      <c r="AR18" s="427" t="str">
        <f>IFERROR(IF(P18="---","",IF(AF18="---","No Target Set",IF(CC18=BR18,"On Target",IF(CC18&gt;BR18,"Behind",IF(CC18&lt;BR18,"On Target"))))),"")</f>
        <v/>
      </c>
      <c r="AS18" s="427" t="str">
        <f>IFERROR(IF(Q18="---","",IF(AG18="---","No Target Set",IF(CD18=BS18,"On Target",IF(CD18&gt;BS18,"Behind",IF(CD18&lt;BS18,"On Target"))))),"")</f>
        <v/>
      </c>
      <c r="AT18" s="427" t="str">
        <f>IFERROR(IF(R18="---","",IF(AH18="---","No Target Set",IF(CE18=BT18,"On Target",IF(CE18&gt;BT18,"Behind",IF(CE18&lt;BT18,"On Target"))))),"")</f>
        <v/>
      </c>
      <c r="AV18" s="428"/>
      <c r="AW18" s="222" t="s">
        <v>126</v>
      </c>
      <c r="AX18" s="383" t="str">
        <f>_xlfn.IFNA(LOOKUP(2,1/(H18:R18&lt;&gt;"---"),H18:R18),"---")</f>
        <v>---</v>
      </c>
      <c r="AY18" s="383" t="e">
        <f>VALUE(IF(AX18="---","",VLOOKUP(AX18,List1678234[],2,FALSE)))</f>
        <v>#VALUE!</v>
      </c>
      <c r="AZ18" s="383" t="str">
        <f>_xlfn.IFNA(LOOKUP(2,1/(H18:Q18&lt;&gt;"---"),X18:AF18),"---")</f>
        <v>---</v>
      </c>
      <c r="BA18" s="383" t="e">
        <f>VALUE(IF(AZ18="---","",VLOOKUP(AZ18,List1678234[],2,FALSE)))</f>
        <v>#VALUE!</v>
      </c>
      <c r="BB18" s="383" t="str">
        <f>_xlfn.IFNA(LOOKUP(2,1/(AK18:AT18&lt;&gt;""),AK18:AT18),"---")</f>
        <v>---</v>
      </c>
      <c r="BC18" s="383" t="str">
        <f>_xlfn.IFNA(LOOKUP(2,1/(H18:R18&lt;&gt;"---"),H$2:R$2),"---")</f>
        <v>---</v>
      </c>
      <c r="BI18" s="222" t="s">
        <v>126</v>
      </c>
      <c r="BJ18" s="383" t="str">
        <f>IF(H18="---","",IF(H18="","",(VLOOKUP(H18,List1678234[],2,FALSE))))</f>
        <v/>
      </c>
      <c r="BK18" s="383" t="str">
        <f>IF(I18="---","",IF(I18="","",(VLOOKUP(I18,List1678234[],2,FALSE))))</f>
        <v/>
      </c>
      <c r="BL18" s="383" t="str">
        <f>IF(J18="---","",IF(J18="","",(VLOOKUP(J18,List1678234[],2,FALSE))))</f>
        <v/>
      </c>
      <c r="BM18" s="383" t="str">
        <f>IF(K18="---","",IF(K18="","",(VLOOKUP(K18,List1678234[],2,FALSE))))</f>
        <v/>
      </c>
      <c r="BN18" s="383" t="str">
        <f>IF(L18="---","",IF(L18="","",(VLOOKUP(L18,List1678234[],2,FALSE))))</f>
        <v/>
      </c>
      <c r="BO18" s="383" t="str">
        <f>IF(M18="---","",IF(M18="","",(VLOOKUP(M18,List1678234[],2,FALSE))))</f>
        <v/>
      </c>
      <c r="BP18" s="383" t="str">
        <f>IF(N18="---","",IF(N18="","",(VLOOKUP(N18,List1678234[],2,FALSE))))</f>
        <v/>
      </c>
      <c r="BQ18" s="383" t="str">
        <f>IF(O18="---","",IF(O18="","",(VLOOKUP(O18,List1678234[],2,FALSE))))</f>
        <v/>
      </c>
      <c r="BR18" s="383" t="str">
        <f>IF(P18="---","",IF(P18="","",(VLOOKUP(P18,List1678234[],2,FALSE))))</f>
        <v/>
      </c>
      <c r="BS18" s="383" t="str">
        <f>IF(Q18="---","",IF(Q18="","",(VLOOKUP(Q18,List1678234[],2,FALSE))))</f>
        <v/>
      </c>
      <c r="BT18" s="383" t="str">
        <f>IF(R18="---","",IF(R18="","",(VLOOKUP(R18,List1678234[],2,FALSE))))</f>
        <v/>
      </c>
      <c r="BU18" s="222" t="s">
        <v>126</v>
      </c>
      <c r="BV18" s="383" t="str">
        <f>IF(Y18="---","",IF(Y18="","",VLOOKUP(Y18,List1678234[],2,FALSE)))</f>
        <v/>
      </c>
      <c r="BW18" s="383" t="str">
        <f>IF(Z18="---","",IF(Z18="","",VLOOKUP(Z18,List1678234[],2,FALSE)))</f>
        <v/>
      </c>
      <c r="BX18" s="383" t="str">
        <f>IF(AA18="---","",IF(AA18="","",VLOOKUP(AA18,List1678234[],2,FALSE)))</f>
        <v/>
      </c>
      <c r="BY18" s="383" t="str">
        <f>IF(AB18="---","",IF(AB18="","",VLOOKUP(AB18,List1678234[],2,FALSE)))</f>
        <v/>
      </c>
      <c r="BZ18" s="383" t="str">
        <f>IF(AC18="---","",IF(AC18="","",VLOOKUP(AC18,List1678234[],2,FALSE)))</f>
        <v/>
      </c>
      <c r="CA18" s="383" t="str">
        <f>IF(AD18="---","",IF(AD18="","",VLOOKUP(AD18,List1678234[],2,FALSE)))</f>
        <v/>
      </c>
      <c r="CB18" s="383" t="str">
        <f>IF(AE18="---","",IF(AE18="","",VLOOKUP(AE18,List1678234[],2,FALSE)))</f>
        <v/>
      </c>
      <c r="CC18" s="383" t="str">
        <f>IF(AF18="---","",IF(AF18="","",VLOOKUP(AF18,List1678234[],2,FALSE)))</f>
        <v/>
      </c>
      <c r="CD18" s="383" t="str">
        <f>IF(AG18="---","",IF(AG18="","",VLOOKUP(AG18,List1678234[],2,FALSE)))</f>
        <v/>
      </c>
      <c r="CE18" s="383" t="str">
        <f>IF(AH18="---","",IF(AH18="","",VLOOKUP(AH18,List1678234[],2,FALSE)))</f>
        <v/>
      </c>
      <c r="CF18" s="222" t="s">
        <v>126</v>
      </c>
      <c r="CG18" s="383" t="str">
        <f>IFERROR(
    IF(H18="---", "NA",
        IF(Y18="---", "NA",
            IF(BJ18 &gt; BK18,
                IF(BV18 &gt; BJ18, 1.1, 0.1),
                IF(BV18 &gt; BJ18, 1, 0)
            )
        )
    ),
    -1
)</f>
        <v>NA</v>
      </c>
      <c r="CH18" s="383" t="str">
        <f>IFERROR(
    IF(I18="---", "NA",
        IF(Z18="---", "NA",IF(J18="---","NA",
            IF(BK18 &gt; BL18,
                IF(MIN(BV18, BK18) = BW18, 0.1,
                    IF(MIN(BV18, BK18) &lt; BW18, 1.1)
                ),
                IF(MIN(BV18, BK18) = BW18, 0,
                    IF(MIN(BV18, BK18) &lt; BW18, 1)
                )
            ))
        )
    ),
-5)</f>
        <v>NA</v>
      </c>
      <c r="CI18" s="383" t="str">
        <f>IFERROR(
    IF(J18="---", "NA",
        IF(AA18="---", "NA",IF(K18="---","NA",
            IF(BL18 &gt; BM18,
                IF(MIN(BW18, BL18) = BX18, 0.1,
                    IF(MIN(BW18, BL18) &lt; BX18, 1.1)
                ),
                IF(MIN(BW18, BL18) = BX18, 0,
                    IF(MIN(BW18, BL18) &lt; BX18, 1)
                )
            ))
        )
    ),
-5)</f>
        <v>NA</v>
      </c>
      <c r="CJ18" s="383" t="str">
        <f>IFERROR(
    IF(K18="---", "NA",
        IF(AB18="---", "NA",IF(L18="---","NA",
            IF(BM18 &gt; BN18,
                IF(MIN(BX18, BM18) = BY18, 0.1,
                    IF(MIN(BX18, BM18) &lt; BY18, 1.1)
                ),
                IF(MIN(BX18, BM18) = BY18, 0,
                    IF(MIN(BX18, BM18) &lt; BY18, 1)
                )
            ))
        )
    ),
-5)</f>
        <v>NA</v>
      </c>
      <c r="CK18" s="383" t="str">
        <f>IFERROR(
    IF(L18="---", "NA",
        IF(AC18="---", "NA",IF(M18="---","NA",
            IF(BN18 &gt; BO18,
                IF(MIN(BY18, BN18) = BZ18, 0.1,
                    IF(MIN(BY18, BN18) &lt; BZ18, 1.1)
                ),
                IF(MIN(BY18, BN18) = BZ18, 0,
                    IF(MIN(BY18, BN18) &lt; BZ18, 1)
                )
            ))
        )
    ),
-5)</f>
        <v>NA</v>
      </c>
      <c r="CL18" s="383" t="str">
        <f>IFERROR(
    IF(M18="---", "NA",
        IF(AD18="---", "NA",IF(N18="---","NA",
            IF(BO18 &gt; BP18,
                IF(MIN(BZ18, BO18) = CA18, 0.1,
                    IF(MIN(BZ18, BO18) &lt; CA18, 1.1)
                ),
                IF(MIN(BZ18, BO18) = CA18, 0,
                    IF(MIN(BZ18, BO18) &lt; CA18, 1)
                )
            ))
        )
    ),
-5)</f>
        <v>NA</v>
      </c>
      <c r="CM18" s="383" t="str">
        <f>IFERROR(
    IF(N18="---", "NA",
        IF(AE18="---", "NA",IF(O18="---","NA",
            IF(BP18 &gt; BQ18,
                IF(MIN(CA18, BP18) = CB18, 0.1,
                    IF(MIN(CA18, BP18) &lt; CB18, 1.1)
                ),
                IF(MIN(CA18, BP18) = CB18, 0,
                    IF(MIN(CA18, BP18) &lt; CB18, 1)
                )
            ))
        )
    ),
-5)</f>
        <v>NA</v>
      </c>
      <c r="CN18" s="383" t="str">
        <f>IFERROR(
    IF(O18="---", "NA",
        IF(AF18="---", "NA",IF(P18="---","NA",
            IF(BQ18 &gt; BR18,
                IF(MIN(CB18, BQ18) = CC18, 0.1,
                    IF(MIN(CB18, BQ18) &lt; CC18, 1.1)
                ),
                IF(MIN(CB18, BQ18) = CC18, 0,
                    IF(MIN(CB18, BQ18) &lt; CC18, 1)
                )
            ))
        )
    ),
-5)</f>
        <v>NA</v>
      </c>
      <c r="CO18" s="383" t="str">
        <f>IFERROR(
    IF(P18="---", "NA",
        IF(AG18="---", "NA",IF(Q18="---","NA",
            IF(BR18 &gt; BS18,
                IF(MIN(CC18, BR18) = CD18, 0.1,
                    IF(MIN(CC18, BR18) &lt; CD18, 1.1)
                ),
                IF(MIN(CC18, BR18) = CD18, 0,
                    IF(MIN(CC18, BR18) &lt; CD18, 1)
                )
            ))
        )
    ),
-5)</f>
        <v>NA</v>
      </c>
      <c r="CP18" s="383" t="str">
        <f>IFERROR(
    IF(Q18="---", "NA",
        IF(AH18="---", "NA",IF(R18="---","NA",
            IF(BS18 &gt; BT18,
                IF(MIN(CD18, BS18) = CE18, 0.1,
                    IF(MIN(CD18, BS18) &lt; CE18, 1.1)
                ),
                IF(MIN(CD18, BS18) = CE18, 0,
                    IF(MIN(CD18, BS18) &lt; CE18, 1)
                )
            ))
        )
    ),
-5)</f>
        <v>NA</v>
      </c>
      <c r="CQ18" s="222" t="s">
        <v>126</v>
      </c>
      <c r="CR18" s="383" t="str">
        <f>IF(AND(OR(CG18=1, CG18=1.1),BK18&gt;=BV18),"Achieved",IF(AND(OR(CG18=1, CG18=1.1),BK18&lt;BV18),"Not Achieved","NA"))</f>
        <v>NA</v>
      </c>
      <c r="CS18" s="383" t="str">
        <f>IF(AND(OR(CH18=1, CH18=1.1),BL18&gt;=BW18),"Achieved",IF(AND(OR(CH18=1, CH18=1.1),BL18&lt;BW18),"Not Achieved","NA"))</f>
        <v>NA</v>
      </c>
      <c r="CT18" s="383" t="str">
        <f>IF(AND(OR(CI18=1, CI18=1.1),BM18&gt;=BX18),"Achieved",IF(AND(OR(CI18=1, CI18=1.1),BM18&lt;BX18),"Not Achieved","NA"))</f>
        <v>NA</v>
      </c>
      <c r="CU18" s="383" t="str">
        <f>IF(AND(OR(CJ18=1, CJ18=1.1),BN18&gt;=BY18),"Achieved",IF(AND(OR(CJ18=1, CJ18=1.1),BN18&lt;BY18),"Not Achieved","NA"))</f>
        <v>NA</v>
      </c>
      <c r="CV18" s="383" t="str">
        <f>IF(AND(OR(CK18=1, CK18=1.1),BO18&gt;=BZ18),"Achieved",IF(AND(OR(CK18=1, CK18=1.1),BO18&lt;BZ18),"Not Achieved","NA"))</f>
        <v>NA</v>
      </c>
      <c r="CW18" s="383" t="str">
        <f>IF(AND(OR(CL18=1, CL18=1.1),BP18&gt;=CA18),"Achieved",IF(AND(OR(CL18=1, CL18=1.1),BP18&lt;CA18),"Not Achieved","NA"))</f>
        <v>NA</v>
      </c>
      <c r="CX18" s="383" t="str">
        <f>IF(AND(OR(CM18=1, CM18=1.1),BQ18&gt;=CB18),"Achieved",IF(AND(OR(CM18=1, CM18=1.1),BQ18&lt;CB18),"Not Achieved","NA"))</f>
        <v>NA</v>
      </c>
      <c r="CY18" s="383" t="str">
        <f>IF(AND(OR(CN18=1, CN18=1.1),BR18&gt;=CC18),"Achieved",IF(AND(OR(CN18=1, CN18=1.1),BR18&lt;CC18),"Not Achieved","NA"))</f>
        <v>NA</v>
      </c>
      <c r="CZ18" s="383" t="str">
        <f>IF(AND(OR(CO18=1, CO18=1.1),BS18&gt;=CD18),"Achieved",IF(AND(OR(CO18=1, CO18=1.1),BS18&lt;CD18),"Not Achieved","NA"))</f>
        <v>NA</v>
      </c>
      <c r="DA18" s="383" t="str">
        <f>IF(AND(OR(CP18=1, CP18=1.1),BT18&gt;=CE18),"Achieved",IF(AND(OR(CP18=1, CP18=1.1),BT18&lt;CE18),"Not Achieved","NA"))</f>
        <v>NA</v>
      </c>
      <c r="DI18" s="403"/>
      <c r="DJ18" s="403"/>
      <c r="DK18" s="403"/>
      <c r="DL18" s="403"/>
      <c r="DM18" s="403"/>
      <c r="DN18" s="403"/>
      <c r="DO18" s="403"/>
      <c r="DP18" s="403"/>
      <c r="DQ18" s="403"/>
      <c r="DR18" s="403"/>
      <c r="DS18" s="403"/>
      <c r="DT18" s="403"/>
      <c r="DU18" s="403"/>
      <c r="DV18" s="403"/>
      <c r="DW18" s="403"/>
    </row>
    <row r="19" spans="2:127" ht="13.75" customHeight="1" thickBot="1" x14ac:dyDescent="0.4">
      <c r="B19" s="373"/>
      <c r="C19" s="368"/>
      <c r="D19" s="369"/>
      <c r="E19" s="432" t="s">
        <v>127</v>
      </c>
      <c r="F19" s="425"/>
      <c r="G19" s="426"/>
      <c r="H19" s="192" t="s">
        <v>94</v>
      </c>
      <c r="I19" s="192" t="s">
        <v>94</v>
      </c>
      <c r="J19" s="192" t="s">
        <v>94</v>
      </c>
      <c r="K19" s="192" t="s">
        <v>94</v>
      </c>
      <c r="L19" s="192" t="s">
        <v>94</v>
      </c>
      <c r="M19" s="192" t="s">
        <v>94</v>
      </c>
      <c r="N19" s="192" t="s">
        <v>94</v>
      </c>
      <c r="O19" s="192" t="s">
        <v>94</v>
      </c>
      <c r="P19" s="192" t="s">
        <v>94</v>
      </c>
      <c r="Q19" s="192" t="s">
        <v>94</v>
      </c>
      <c r="R19" s="379" t="s">
        <v>94</v>
      </c>
      <c r="Y19" s="192" t="s">
        <v>94</v>
      </c>
      <c r="Z19" s="192" t="s">
        <v>94</v>
      </c>
      <c r="AA19" s="192" t="s">
        <v>94</v>
      </c>
      <c r="AB19" s="192" t="s">
        <v>94</v>
      </c>
      <c r="AC19" s="192" t="s">
        <v>94</v>
      </c>
      <c r="AD19" s="192" t="s">
        <v>94</v>
      </c>
      <c r="AE19" s="192" t="s">
        <v>94</v>
      </c>
      <c r="AF19" s="192" t="s">
        <v>94</v>
      </c>
      <c r="AG19" s="192" t="s">
        <v>94</v>
      </c>
      <c r="AH19" s="379" t="s">
        <v>94</v>
      </c>
      <c r="AK19" s="427" t="str">
        <f>IFERROR(IF(I19="---","",IF(Y19="---","No Target Set",IF(BV19=BK19,"On Target",IF(BV19&gt;BK19,"Behind",IF(BV19&lt;BK19,"On Target"))))),"")</f>
        <v/>
      </c>
      <c r="AL19" s="427" t="str">
        <f>IFERROR(IF(J19="---","",IF(Z19="---","No Target Set",IF(BW19=BL19,"On Target",IF(BW19&gt;BL19,"Behind",IF(BW19&lt;BL19,"On Target"))))),"")</f>
        <v/>
      </c>
      <c r="AM19" s="427" t="str">
        <f>IFERROR(IF(K19="---","",IF(AA19="---","No Target Set",IF(BX19=BM19,"On Target",IF(BX19&gt;BM19,"Behind",IF(BX19&lt;BM19,"On Target"))))),"")</f>
        <v/>
      </c>
      <c r="AN19" s="427" t="str">
        <f>IFERROR(IF(L19="---","",IF(AB19="---","No Target Set",IF(BY19=BN19,"On Target",IF(BY19&gt;BN19,"Behind",IF(BY19&lt;BN19,"On Target"))))),"")</f>
        <v/>
      </c>
      <c r="AO19" s="427" t="str">
        <f>IFERROR(IF(M19="---","",IF(AC19="---","No Target Set",IF(BZ19=BO19,"On Target",IF(BZ19&gt;BO19,"Behind",IF(BZ19&lt;BO19,"On Target"))))),"")</f>
        <v/>
      </c>
      <c r="AP19" s="427" t="str">
        <f>IFERROR(IF(N19="---","",IF(AD19="---","No Target Set",IF(CA19=BP19,"On Target",IF(CA19&gt;BP19,"Behind",IF(CA19&lt;BP19,"On Target"))))),"")</f>
        <v/>
      </c>
      <c r="AQ19" s="427" t="str">
        <f>IFERROR(IF(O19="---","",IF(AE19="---","No Target Set",IF(CB19=BQ19,"On Target",IF(CB19&gt;BQ19,"Behind",IF(CB19&lt;BQ19,"On Target"))))),"")</f>
        <v/>
      </c>
      <c r="AR19" s="427" t="str">
        <f>IFERROR(IF(P19="---","",IF(AF19="---","No Target Set",IF(CC19=BR19,"On Target",IF(CC19&gt;BR19,"Behind",IF(CC19&lt;BR19,"On Target"))))),"")</f>
        <v/>
      </c>
      <c r="AS19" s="427" t="str">
        <f>IFERROR(IF(Q19="---","",IF(AG19="---","No Target Set",IF(CD19=BS19,"On Target",IF(CD19&gt;BS19,"Behind",IF(CD19&lt;BS19,"On Target"))))),"")</f>
        <v/>
      </c>
      <c r="AT19" s="427" t="str">
        <f>IFERROR(IF(R19="---","",IF(AH19="---","No Target Set",IF(CE19=BT19,"On Target",IF(CE19&gt;BT19,"Behind",IF(CE19&lt;BT19,"On Target"))))),"")</f>
        <v/>
      </c>
      <c r="AV19" s="428"/>
      <c r="AW19" s="222" t="s">
        <v>128</v>
      </c>
      <c r="AX19" s="383" t="str">
        <f>_xlfn.IFNA(LOOKUP(2,1/(H19:R19&lt;&gt;"---"),H19:R19),"---")</f>
        <v>---</v>
      </c>
      <c r="AY19" s="383" t="e">
        <f>VALUE(IF(AX19="---","",VLOOKUP(AX19,List1678234[],2,FALSE)))</f>
        <v>#VALUE!</v>
      </c>
      <c r="AZ19" s="383" t="str">
        <f>_xlfn.IFNA(LOOKUP(2,1/(H19:Q19&lt;&gt;"---"),X19:AF19),"---")</f>
        <v>---</v>
      </c>
      <c r="BA19" s="383" t="e">
        <f>VALUE(IF(AZ19="---","",VLOOKUP(AZ19,List1678234[],2,FALSE)))</f>
        <v>#VALUE!</v>
      </c>
      <c r="BB19" s="383" t="str">
        <f>_xlfn.IFNA(LOOKUP(2,1/(AK19:AT19&lt;&gt;""),AK19:AT19),"---")</f>
        <v>---</v>
      </c>
      <c r="BC19" s="383" t="str">
        <f>_xlfn.IFNA(LOOKUP(2,1/(H19:R19&lt;&gt;"---"),H$2:R$2),"---")</f>
        <v>---</v>
      </c>
      <c r="BI19" s="222" t="s">
        <v>128</v>
      </c>
      <c r="BJ19" s="383" t="str">
        <f>IF(H19="---","",IF(H19="","",(VLOOKUP(H19,List1678234[],2,FALSE))))</f>
        <v/>
      </c>
      <c r="BK19" s="383" t="str">
        <f>IF(I19="---","",IF(I19="","",(VLOOKUP(I19,List1678234[],2,FALSE))))</f>
        <v/>
      </c>
      <c r="BL19" s="383" t="str">
        <f>IF(J19="---","",IF(J19="","",(VLOOKUP(J19,List1678234[],2,FALSE))))</f>
        <v/>
      </c>
      <c r="BM19" s="383" t="str">
        <f>IF(K19="---","",IF(K19="","",(VLOOKUP(K19,List1678234[],2,FALSE))))</f>
        <v/>
      </c>
      <c r="BN19" s="383" t="str">
        <f>IF(L19="---","",IF(L19="","",(VLOOKUP(L19,List1678234[],2,FALSE))))</f>
        <v/>
      </c>
      <c r="BO19" s="383" t="str">
        <f>IF(M19="---","",IF(M19="","",(VLOOKUP(M19,List1678234[],2,FALSE))))</f>
        <v/>
      </c>
      <c r="BP19" s="383" t="str">
        <f>IF(N19="---","",IF(N19="","",(VLOOKUP(N19,List1678234[],2,FALSE))))</f>
        <v/>
      </c>
      <c r="BQ19" s="383" t="str">
        <f>IF(O19="---","",IF(O19="","",(VLOOKUP(O19,List1678234[],2,FALSE))))</f>
        <v/>
      </c>
      <c r="BR19" s="383" t="str">
        <f>IF(P19="---","",IF(P19="","",(VLOOKUP(P19,List1678234[],2,FALSE))))</f>
        <v/>
      </c>
      <c r="BS19" s="383" t="str">
        <f>IF(Q19="---","",IF(Q19="","",(VLOOKUP(Q19,List1678234[],2,FALSE))))</f>
        <v/>
      </c>
      <c r="BT19" s="383" t="str">
        <f>IF(R19="---","",IF(R19="","",(VLOOKUP(R19,List1678234[],2,FALSE))))</f>
        <v/>
      </c>
      <c r="BU19" s="222" t="s">
        <v>128</v>
      </c>
      <c r="BV19" s="383" t="str">
        <f>IF(Y19="---","",IF(Y19="","",VLOOKUP(Y19,List1678234[],2,FALSE)))</f>
        <v/>
      </c>
      <c r="BW19" s="383" t="str">
        <f>IF(Z19="---","",IF(Z19="","",VLOOKUP(Z19,List1678234[],2,FALSE)))</f>
        <v/>
      </c>
      <c r="BX19" s="383" t="str">
        <f>IF(AA19="---","",IF(AA19="","",VLOOKUP(AA19,List1678234[],2,FALSE)))</f>
        <v/>
      </c>
      <c r="BY19" s="383" t="str">
        <f>IF(AB19="---","",IF(AB19="","",VLOOKUP(AB19,List1678234[],2,FALSE)))</f>
        <v/>
      </c>
      <c r="BZ19" s="383" t="str">
        <f>IF(AC19="---","",IF(AC19="","",VLOOKUP(AC19,List1678234[],2,FALSE)))</f>
        <v/>
      </c>
      <c r="CA19" s="383" t="str">
        <f>IF(AD19="---","",IF(AD19="","",VLOOKUP(AD19,List1678234[],2,FALSE)))</f>
        <v/>
      </c>
      <c r="CB19" s="383" t="str">
        <f>IF(AE19="---","",IF(AE19="","",VLOOKUP(AE19,List1678234[],2,FALSE)))</f>
        <v/>
      </c>
      <c r="CC19" s="383" t="str">
        <f>IF(AF19="---","",IF(AF19="","",VLOOKUP(AF19,List1678234[],2,FALSE)))</f>
        <v/>
      </c>
      <c r="CD19" s="383" t="str">
        <f>IF(AG19="---","",IF(AG19="","",VLOOKUP(AG19,List1678234[],2,FALSE)))</f>
        <v/>
      </c>
      <c r="CE19" s="383" t="str">
        <f>IF(AH19="---","",IF(AH19="","",VLOOKUP(AH19,List1678234[],2,FALSE)))</f>
        <v/>
      </c>
      <c r="CF19" s="222" t="s">
        <v>128</v>
      </c>
      <c r="CG19" s="383" t="str">
        <f>IFERROR(
    IF(H19="---", "NA",
        IF(Y19="---", "NA",
            IF(BJ19 &gt; BK19,
                IF(BV19 &gt; BJ19, 1.1, 0.1),
                IF(BV19 &gt; BJ19, 1, 0)
            )
        )
    ),
    -1
)</f>
        <v>NA</v>
      </c>
      <c r="CH19" s="383" t="str">
        <f>IFERROR(
    IF(I19="---", "NA",
        IF(Z19="---", "NA",IF(J19="---","NA",
            IF(BK19 &gt; BL19,
                IF(MIN(BV19, BK19) = BW19, 0.1,
                    IF(MIN(BV19, BK19) &lt; BW19, 1.1)
                ),
                IF(MIN(BV19, BK19) = BW19, 0,
                    IF(MIN(BV19, BK19) &lt; BW19, 1)
                )
            ))
        )
    ),
-5)</f>
        <v>NA</v>
      </c>
      <c r="CI19" s="383" t="str">
        <f>IFERROR(
    IF(J19="---", "NA",
        IF(AA19="---", "NA",IF(K19="---","NA",
            IF(BL19 &gt; BM19,
                IF(MIN(BW19, BL19) = BX19, 0.1,
                    IF(MIN(BW19, BL19) &lt; BX19, 1.1)
                ),
                IF(MIN(BW19, BL19) = BX19, 0,
                    IF(MIN(BW19, BL19) &lt; BX19, 1)
                )
            ))
        )
    ),
-5)</f>
        <v>NA</v>
      </c>
      <c r="CJ19" s="383" t="str">
        <f>IFERROR(
    IF(K19="---", "NA",
        IF(AB19="---", "NA",IF(L19="---","NA",
            IF(BM19 &gt; BN19,
                IF(MIN(BX19, BM19) = BY19, 0.1,
                    IF(MIN(BX19, BM19) &lt; BY19, 1.1)
                ),
                IF(MIN(BX19, BM19) = BY19, 0,
                    IF(MIN(BX19, BM19) &lt; BY19, 1)
                )
            ))
        )
    ),
-5)</f>
        <v>NA</v>
      </c>
      <c r="CK19" s="383" t="str">
        <f>IFERROR(
    IF(L19="---", "NA",
        IF(AC19="---", "NA",IF(M19="---","NA",
            IF(BN19 &gt; BO19,
                IF(MIN(BY19, BN19) = BZ19, 0.1,
                    IF(MIN(BY19, BN19) &lt; BZ19, 1.1)
                ),
                IF(MIN(BY19, BN19) = BZ19, 0,
                    IF(MIN(BY19, BN19) &lt; BZ19, 1)
                )
            ))
        )
    ),
-5)</f>
        <v>NA</v>
      </c>
      <c r="CL19" s="383" t="str">
        <f>IFERROR(
    IF(M19="---", "NA",
        IF(AD19="---", "NA",IF(N19="---","NA",
            IF(BO19 &gt; BP19,
                IF(MIN(BZ19, BO19) = CA19, 0.1,
                    IF(MIN(BZ19, BO19) &lt; CA19, 1.1)
                ),
                IF(MIN(BZ19, BO19) = CA19, 0,
                    IF(MIN(BZ19, BO19) &lt; CA19, 1)
                )
            ))
        )
    ),
-5)</f>
        <v>NA</v>
      </c>
      <c r="CM19" s="383" t="str">
        <f>IFERROR(
    IF(N19="---", "NA",
        IF(AE19="---", "NA",IF(O19="---","NA",
            IF(BP19 &gt; BQ19,
                IF(MIN(CA19, BP19) = CB19, 0.1,
                    IF(MIN(CA19, BP19) &lt; CB19, 1.1)
                ),
                IF(MIN(CA19, BP19) = CB19, 0,
                    IF(MIN(CA19, BP19) &lt; CB19, 1)
                )
            ))
        )
    ),
-5)</f>
        <v>NA</v>
      </c>
      <c r="CN19" s="383" t="str">
        <f>IFERROR(
    IF(O19="---", "NA",
        IF(AF19="---", "NA",IF(P19="---","NA",
            IF(BQ19 &gt; BR19,
                IF(MIN(CB19, BQ19) = CC19, 0.1,
                    IF(MIN(CB19, BQ19) &lt; CC19, 1.1)
                ),
                IF(MIN(CB19, BQ19) = CC19, 0,
                    IF(MIN(CB19, BQ19) &lt; CC19, 1)
                )
            ))
        )
    ),
-5)</f>
        <v>NA</v>
      </c>
      <c r="CO19" s="383" t="str">
        <f>IFERROR(
    IF(P19="---", "NA",
        IF(AG19="---", "NA",IF(Q19="---","NA",
            IF(BR19 &gt; BS19,
                IF(MIN(CC19, BR19) = CD19, 0.1,
                    IF(MIN(CC19, BR19) &lt; CD19, 1.1)
                ),
                IF(MIN(CC19, BR19) = CD19, 0,
                    IF(MIN(CC19, BR19) &lt; CD19, 1)
                )
            ))
        )
    ),
-5)</f>
        <v>NA</v>
      </c>
      <c r="CP19" s="383" t="str">
        <f>IFERROR(
    IF(Q19="---", "NA",
        IF(AH19="---", "NA",IF(R19="---","NA",
            IF(BS19 &gt; BT19,
                IF(MIN(CD19, BS19) = CE19, 0.1,
                    IF(MIN(CD19, BS19) &lt; CE19, 1.1)
                ),
                IF(MIN(CD19, BS19) = CE19, 0,
                    IF(MIN(CD19, BS19) &lt; CE19, 1)
                )
            ))
        )
    ),
-5)</f>
        <v>NA</v>
      </c>
      <c r="CQ19" s="222" t="s">
        <v>128</v>
      </c>
      <c r="CR19" s="383" t="str">
        <f>IF(AND(OR(CG19=1, CG19=1.1),BK19&gt;=BV19),"Achieved",IF(AND(OR(CG19=1, CG19=1.1),BK19&lt;BV19),"Not Achieved","NA"))</f>
        <v>NA</v>
      </c>
      <c r="CS19" s="383" t="str">
        <f>IF(AND(OR(CH19=1, CH19=1.1),BL19&gt;=BW19),"Achieved",IF(AND(OR(CH19=1, CH19=1.1),BL19&lt;BW19),"Not Achieved","NA"))</f>
        <v>NA</v>
      </c>
      <c r="CT19" s="383" t="str">
        <f>IF(AND(OR(CI19=1, CI19=1.1),BM19&gt;=BX19),"Achieved",IF(AND(OR(CI19=1, CI19=1.1),BM19&lt;BX19),"Not Achieved","NA"))</f>
        <v>NA</v>
      </c>
      <c r="CU19" s="383" t="str">
        <f>IF(AND(OR(CJ19=1, CJ19=1.1),BN19&gt;=BY19),"Achieved",IF(AND(OR(CJ19=1, CJ19=1.1),BN19&lt;BY19),"Not Achieved","NA"))</f>
        <v>NA</v>
      </c>
      <c r="CV19" s="383" t="str">
        <f>IF(AND(OR(CK19=1, CK19=1.1),BO19&gt;=BZ19),"Achieved",IF(AND(OR(CK19=1, CK19=1.1),BO19&lt;BZ19),"Not Achieved","NA"))</f>
        <v>NA</v>
      </c>
      <c r="CW19" s="383" t="str">
        <f>IF(AND(OR(CL19=1, CL19=1.1),BP19&gt;=CA19),"Achieved",IF(AND(OR(CL19=1, CL19=1.1),BP19&lt;CA19),"Not Achieved","NA"))</f>
        <v>NA</v>
      </c>
      <c r="CX19" s="383" t="str">
        <f>IF(AND(OR(CM19=1, CM19=1.1),BQ19&gt;=CB19),"Achieved",IF(AND(OR(CM19=1, CM19=1.1),BQ19&lt;CB19),"Not Achieved","NA"))</f>
        <v>NA</v>
      </c>
      <c r="CY19" s="383" t="str">
        <f>IF(AND(OR(CN19=1, CN19=1.1),BR19&gt;=CC19),"Achieved",IF(AND(OR(CN19=1, CN19=1.1),BR19&lt;CC19),"Not Achieved","NA"))</f>
        <v>NA</v>
      </c>
      <c r="CZ19" s="383" t="str">
        <f>IF(AND(OR(CO19=1, CO19=1.1),BS19&gt;=CD19),"Achieved",IF(AND(OR(CO19=1, CO19=1.1),BS19&lt;CD19),"Not Achieved","NA"))</f>
        <v>NA</v>
      </c>
      <c r="DA19" s="383" t="str">
        <f>IF(AND(OR(CP19=1, CP19=1.1),BT19&gt;=CE19),"Achieved",IF(AND(OR(CP19=1, CP19=1.1),BT19&lt;CE19),"Not Achieved","NA"))</f>
        <v>NA</v>
      </c>
      <c r="DI19" s="403"/>
      <c r="DJ19" s="403"/>
      <c r="DK19" s="403"/>
      <c r="DL19" s="403"/>
      <c r="DM19" s="403"/>
      <c r="DN19" s="403"/>
      <c r="DO19" s="403"/>
      <c r="DP19" s="403"/>
      <c r="DQ19" s="403"/>
      <c r="DR19" s="403"/>
      <c r="DS19" s="403"/>
      <c r="DT19" s="403"/>
      <c r="DU19" s="403"/>
      <c r="DV19" s="403"/>
      <c r="DW19" s="403"/>
    </row>
    <row r="20" spans="2:127" s="385" customFormat="1" ht="13.75" customHeight="1" thickBot="1" x14ac:dyDescent="0.4">
      <c r="B20" s="373"/>
      <c r="C20" s="370"/>
      <c r="D20" s="371"/>
      <c r="E20" s="432" t="s">
        <v>129</v>
      </c>
      <c r="F20" s="425"/>
      <c r="G20" s="426"/>
      <c r="H20" s="192" t="s">
        <v>94</v>
      </c>
      <c r="I20" s="192" t="s">
        <v>94</v>
      </c>
      <c r="J20" s="192" t="s">
        <v>94</v>
      </c>
      <c r="K20" s="192" t="s">
        <v>94</v>
      </c>
      <c r="L20" s="192" t="s">
        <v>94</v>
      </c>
      <c r="M20" s="192" t="s">
        <v>94</v>
      </c>
      <c r="N20" s="192" t="s">
        <v>94</v>
      </c>
      <c r="O20" s="192" t="s">
        <v>94</v>
      </c>
      <c r="P20" s="192" t="s">
        <v>94</v>
      </c>
      <c r="Q20" s="192" t="s">
        <v>94</v>
      </c>
      <c r="R20" s="379" t="s">
        <v>94</v>
      </c>
      <c r="S20" s="384"/>
      <c r="T20" s="384"/>
      <c r="U20" s="384"/>
      <c r="V20" s="384"/>
      <c r="W20" s="384"/>
      <c r="X20" s="384"/>
      <c r="Y20" s="192" t="s">
        <v>94</v>
      </c>
      <c r="Z20" s="192" t="s">
        <v>94</v>
      </c>
      <c r="AA20" s="192" t="s">
        <v>94</v>
      </c>
      <c r="AB20" s="192" t="s">
        <v>94</v>
      </c>
      <c r="AC20" s="192" t="s">
        <v>94</v>
      </c>
      <c r="AD20" s="192" t="s">
        <v>94</v>
      </c>
      <c r="AE20" s="192" t="s">
        <v>94</v>
      </c>
      <c r="AF20" s="192" t="s">
        <v>94</v>
      </c>
      <c r="AG20" s="192" t="s">
        <v>94</v>
      </c>
      <c r="AH20" s="379" t="s">
        <v>94</v>
      </c>
      <c r="AK20" s="427" t="str">
        <f>IFERROR(IF(I20="---","",IF(Y20="---","No Target Set",IF(BV20=BK20,"On Target",IF(BV20&gt;BK20,"Behind",IF(BV20&lt;BK20,"On Target"))))),"")</f>
        <v/>
      </c>
      <c r="AL20" s="427" t="str">
        <f>IFERROR(IF(J20="---","",IF(Z20="---","No Target Set",IF(BW20=BL20,"On Target",IF(BW20&gt;BL20,"Behind",IF(BW20&lt;BL20,"On Target"))))),"")</f>
        <v/>
      </c>
      <c r="AM20" s="427" t="str">
        <f>IFERROR(IF(K20="---","",IF(AA20="---","No Target Set",IF(BX20=BM20,"On Target",IF(BX20&gt;BM20,"Behind",IF(BX20&lt;BM20,"On Target"))))),"")</f>
        <v/>
      </c>
      <c r="AN20" s="427" t="str">
        <f>IFERROR(IF(L20="---","",IF(AB20="---","No Target Set",IF(BY20=BN20,"On Target",IF(BY20&gt;BN20,"Behind",IF(BY20&lt;BN20,"On Target"))))),"")</f>
        <v/>
      </c>
      <c r="AO20" s="427" t="str">
        <f>IFERROR(IF(M20="---","",IF(AC20="---","No Target Set",IF(BZ20=BO20,"On Target",IF(BZ20&gt;BO20,"Behind",IF(BZ20&lt;BO20,"On Target"))))),"")</f>
        <v/>
      </c>
      <c r="AP20" s="427" t="str">
        <f>IFERROR(IF(N20="---","",IF(AD20="---","No Target Set",IF(CA20=BP20,"On Target",IF(CA20&gt;BP20,"Behind",IF(CA20&lt;BP20,"On Target"))))),"")</f>
        <v/>
      </c>
      <c r="AQ20" s="427" t="str">
        <f>IFERROR(IF(O20="---","",IF(AE20="---","No Target Set",IF(CB20=BQ20,"On Target",IF(CB20&gt;BQ20,"Behind",IF(CB20&lt;BQ20,"On Target"))))),"")</f>
        <v/>
      </c>
      <c r="AR20" s="427" t="str">
        <f>IFERROR(IF(P20="---","",IF(AF20="---","No Target Set",IF(CC20=BR20,"On Target",IF(CC20&gt;BR20,"Behind",IF(CC20&lt;BR20,"On Target"))))),"")</f>
        <v/>
      </c>
      <c r="AS20" s="427" t="str">
        <f>IFERROR(IF(Q20="---","",IF(AG20="---","No Target Set",IF(CD20=BS20,"On Target",IF(CD20&gt;BS20,"Behind",IF(CD20&lt;BS20,"On Target"))))),"")</f>
        <v/>
      </c>
      <c r="AT20" s="427" t="str">
        <f>IFERROR(IF(R20="---","",IF(AH20="---","No Target Set",IF(CE20=BT20,"On Target",IF(CE20&gt;BT20,"Behind",IF(CE20&lt;BT20,"On Target"))))),"")</f>
        <v/>
      </c>
      <c r="AU20" s="384"/>
      <c r="AV20" s="428"/>
      <c r="AW20" s="222" t="s">
        <v>130</v>
      </c>
      <c r="AX20" s="383" t="str">
        <f>_xlfn.IFNA(LOOKUP(2,1/(H20:R20&lt;&gt;"---"),H20:R20),"---")</f>
        <v>---</v>
      </c>
      <c r="AY20" s="383" t="e">
        <f>VALUE(IF(AX20="---","",VLOOKUP(AX20,List1678234[],2,FALSE)))</f>
        <v>#VALUE!</v>
      </c>
      <c r="AZ20" s="383" t="str">
        <f>_xlfn.IFNA(LOOKUP(2,1/(H20:Q20&lt;&gt;"---"),X20:AF20),"---")</f>
        <v>---</v>
      </c>
      <c r="BA20" s="383" t="e">
        <f>VALUE(IF(AZ20="---","",VLOOKUP(AZ20,List1678234[],2,FALSE)))</f>
        <v>#VALUE!</v>
      </c>
      <c r="BB20" s="383" t="str">
        <f>_xlfn.IFNA(LOOKUP(2,1/(AK20:AT20&lt;&gt;""),AK20:AT20),"---")</f>
        <v>---</v>
      </c>
      <c r="BC20" s="383" t="str">
        <f>_xlfn.IFNA(LOOKUP(2,1/(H20:R20&lt;&gt;"---"),H$2:R$2),"---")</f>
        <v>---</v>
      </c>
      <c r="BD20" s="384"/>
      <c r="BE20" s="384"/>
      <c r="BF20" s="384"/>
      <c r="BG20" s="384"/>
      <c r="BH20" s="384"/>
      <c r="BI20" s="222" t="s">
        <v>130</v>
      </c>
      <c r="BJ20" s="383" t="str">
        <f>IF(H20="---","",IF(H20="","",(VLOOKUP(H20,List1678234[],2,FALSE))))</f>
        <v/>
      </c>
      <c r="BK20" s="383" t="str">
        <f>IF(I20="---","",IF(I20="","",(VLOOKUP(I20,List1678234[],2,FALSE))))</f>
        <v/>
      </c>
      <c r="BL20" s="383" t="str">
        <f>IF(J20="---","",IF(J20="","",(VLOOKUP(J20,List1678234[],2,FALSE))))</f>
        <v/>
      </c>
      <c r="BM20" s="383" t="str">
        <f>IF(K20="---","",IF(K20="","",(VLOOKUP(K20,List1678234[],2,FALSE))))</f>
        <v/>
      </c>
      <c r="BN20" s="383" t="str">
        <f>IF(L20="---","",IF(L20="","",(VLOOKUP(L20,List1678234[],2,FALSE))))</f>
        <v/>
      </c>
      <c r="BO20" s="383" t="str">
        <f>IF(M20="---","",IF(M20="","",(VLOOKUP(M20,List1678234[],2,FALSE))))</f>
        <v/>
      </c>
      <c r="BP20" s="383" t="str">
        <f>IF(N20="---","",IF(N20="","",(VLOOKUP(N20,List1678234[],2,FALSE))))</f>
        <v/>
      </c>
      <c r="BQ20" s="383" t="str">
        <f>IF(O20="---","",IF(O20="","",(VLOOKUP(O20,List1678234[],2,FALSE))))</f>
        <v/>
      </c>
      <c r="BR20" s="383" t="str">
        <f>IF(P20="---","",IF(P20="","",(VLOOKUP(P20,List1678234[],2,FALSE))))</f>
        <v/>
      </c>
      <c r="BS20" s="383" t="str">
        <f>IF(Q20="---","",IF(Q20="","",(VLOOKUP(Q20,List1678234[],2,FALSE))))</f>
        <v/>
      </c>
      <c r="BT20" s="383" t="str">
        <f>IF(R20="---","",IF(R20="","",(VLOOKUP(R20,List1678234[],2,FALSE))))</f>
        <v/>
      </c>
      <c r="BU20" s="222" t="s">
        <v>130</v>
      </c>
      <c r="BV20" s="383" t="str">
        <f>IF(Y20="---","",IF(Y20="","",VLOOKUP(Y20,List1678234[],2,FALSE)))</f>
        <v/>
      </c>
      <c r="BW20" s="383" t="str">
        <f>IF(Z20="---","",IF(Z20="","",VLOOKUP(Z20,List1678234[],2,FALSE)))</f>
        <v/>
      </c>
      <c r="BX20" s="383" t="str">
        <f>IF(AA20="---","",IF(AA20="","",VLOOKUP(AA20,List1678234[],2,FALSE)))</f>
        <v/>
      </c>
      <c r="BY20" s="383" t="str">
        <f>IF(AB20="---","",IF(AB20="","",VLOOKUP(AB20,List1678234[],2,FALSE)))</f>
        <v/>
      </c>
      <c r="BZ20" s="383" t="str">
        <f>IF(AC20="---","",IF(AC20="","",VLOOKUP(AC20,List1678234[],2,FALSE)))</f>
        <v/>
      </c>
      <c r="CA20" s="383" t="str">
        <f>IF(AD20="---","",IF(AD20="","",VLOOKUP(AD20,List1678234[],2,FALSE)))</f>
        <v/>
      </c>
      <c r="CB20" s="383" t="str">
        <f>IF(AE20="---","",IF(AE20="","",VLOOKUP(AE20,List1678234[],2,FALSE)))</f>
        <v/>
      </c>
      <c r="CC20" s="383" t="str">
        <f>IF(AF20="---","",IF(AF20="","",VLOOKUP(AF20,List1678234[],2,FALSE)))</f>
        <v/>
      </c>
      <c r="CD20" s="383" t="str">
        <f>IF(AG20="---","",IF(AG20="","",VLOOKUP(AG20,List1678234[],2,FALSE)))</f>
        <v/>
      </c>
      <c r="CE20" s="383" t="str">
        <f>IF(AH20="---","",IF(AH20="","",VLOOKUP(AH20,List1678234[],2,FALSE)))</f>
        <v/>
      </c>
      <c r="CF20" s="222" t="s">
        <v>130</v>
      </c>
      <c r="CG20" s="383" t="str">
        <f>IFERROR(
    IF(H20="---", "NA",
        IF(Y20="---", "NA",
            IF(BJ20 &gt; BK20,
                IF(BV20 &gt; BJ20, 1.1, 0.1),
                IF(BV20 &gt; BJ20, 1, 0)
            )
        )
    ),
    -1
)</f>
        <v>NA</v>
      </c>
      <c r="CH20" s="383" t="str">
        <f>IFERROR(
    IF(I20="---", "NA",
        IF(Z20="---", "NA",IF(J20="---","NA",
            IF(BK20 &gt; BL20,
                IF(MIN(BV20, BK20) = BW20, 0.1,
                    IF(MIN(BV20, BK20) &lt; BW20, 1.1)
                ),
                IF(MIN(BV20, BK20) = BW20, 0,
                    IF(MIN(BV20, BK20) &lt; BW20, 1)
                )
            ))
        )
    ),
-5)</f>
        <v>NA</v>
      </c>
      <c r="CI20" s="383" t="str">
        <f>IFERROR(
    IF(J20="---", "NA",
        IF(AA20="---", "NA",IF(K20="---","NA",
            IF(BL20 &gt; BM20,
                IF(MIN(BW20, BL20) = BX20, 0.1,
                    IF(MIN(BW20, BL20) &lt; BX20, 1.1)
                ),
                IF(MIN(BW20, BL20) = BX20, 0,
                    IF(MIN(BW20, BL20) &lt; BX20, 1)
                )
            ))
        )
    ),
-5)</f>
        <v>NA</v>
      </c>
      <c r="CJ20" s="383" t="str">
        <f>IFERROR(
    IF(K20="---", "NA",
        IF(AB20="---", "NA",IF(L20="---","NA",
            IF(BM20 &gt; BN20,
                IF(MIN(BX20, BM20) = BY20, 0.1,
                    IF(MIN(BX20, BM20) &lt; BY20, 1.1)
                ),
                IF(MIN(BX20, BM20) = BY20, 0,
                    IF(MIN(BX20, BM20) &lt; BY20, 1)
                )
            ))
        )
    ),
-5)</f>
        <v>NA</v>
      </c>
      <c r="CK20" s="383" t="str">
        <f>IFERROR(
    IF(L20="---", "NA",
        IF(AC20="---", "NA",IF(M20="---","NA",
            IF(BN20 &gt; BO20,
                IF(MIN(BY20, BN20) = BZ20, 0.1,
                    IF(MIN(BY20, BN20) &lt; BZ20, 1.1)
                ),
                IF(MIN(BY20, BN20) = BZ20, 0,
                    IF(MIN(BY20, BN20) &lt; BZ20, 1)
                )
            ))
        )
    ),
-5)</f>
        <v>NA</v>
      </c>
      <c r="CL20" s="383" t="str">
        <f>IFERROR(
    IF(M20="---", "NA",
        IF(AD20="---", "NA",IF(N20="---","NA",
            IF(BO20 &gt; BP20,
                IF(MIN(BZ20, BO20) = CA20, 0.1,
                    IF(MIN(BZ20, BO20) &lt; CA20, 1.1)
                ),
                IF(MIN(BZ20, BO20) = CA20, 0,
                    IF(MIN(BZ20, BO20) &lt; CA20, 1)
                )
            ))
        )
    ),
-5)</f>
        <v>NA</v>
      </c>
      <c r="CM20" s="383" t="str">
        <f>IFERROR(
    IF(N20="---", "NA",
        IF(AE20="---", "NA",IF(O20="---","NA",
            IF(BP20 &gt; BQ20,
                IF(MIN(CA20, BP20) = CB20, 0.1,
                    IF(MIN(CA20, BP20) &lt; CB20, 1.1)
                ),
                IF(MIN(CA20, BP20) = CB20, 0,
                    IF(MIN(CA20, BP20) &lt; CB20, 1)
                )
            ))
        )
    ),
-5)</f>
        <v>NA</v>
      </c>
      <c r="CN20" s="383" t="str">
        <f>IFERROR(
    IF(O20="---", "NA",
        IF(AF20="---", "NA",IF(P20="---","NA",
            IF(BQ20 &gt; BR20,
                IF(MIN(CB20, BQ20) = CC20, 0.1,
                    IF(MIN(CB20, BQ20) &lt; CC20, 1.1)
                ),
                IF(MIN(CB20, BQ20) = CC20, 0,
                    IF(MIN(CB20, BQ20) &lt; CC20, 1)
                )
            ))
        )
    ),
-5)</f>
        <v>NA</v>
      </c>
      <c r="CO20" s="383" t="str">
        <f>IFERROR(
    IF(P20="---", "NA",
        IF(AG20="---", "NA",IF(Q20="---","NA",
            IF(BR20 &gt; BS20,
                IF(MIN(CC20, BR20) = CD20, 0.1,
                    IF(MIN(CC20, BR20) &lt; CD20, 1.1)
                ),
                IF(MIN(CC20, BR20) = CD20, 0,
                    IF(MIN(CC20, BR20) &lt; CD20, 1)
                )
            ))
        )
    ),
-5)</f>
        <v>NA</v>
      </c>
      <c r="CP20" s="383" t="str">
        <f>IFERROR(
    IF(Q20="---", "NA",
        IF(AH20="---", "NA",IF(R20="---","NA",
            IF(BS20 &gt; BT20,
                IF(MIN(CD20, BS20) = CE20, 0.1,
                    IF(MIN(CD20, BS20) &lt; CE20, 1.1)
                ),
                IF(MIN(CD20, BS20) = CE20, 0,
                    IF(MIN(CD20, BS20) &lt; CE20, 1)
                )
            ))
        )
    ),
-5)</f>
        <v>NA</v>
      </c>
      <c r="CQ20" s="222" t="s">
        <v>130</v>
      </c>
      <c r="CR20" s="383" t="str">
        <f>IF(AND(OR(CG20=1, CG20=1.1),BK20&gt;=BV20),"Achieved",IF(AND(OR(CG20=1, CG20=1.1),BK20&lt;BV20),"Not Achieved","NA"))</f>
        <v>NA</v>
      </c>
      <c r="CS20" s="383" t="str">
        <f>IF(AND(OR(CH20=1, CH20=1.1),BL20&gt;=BW20),"Achieved",IF(AND(OR(CH20=1, CH20=1.1),BL20&lt;BW20),"Not Achieved","NA"))</f>
        <v>NA</v>
      </c>
      <c r="CT20" s="383" t="str">
        <f>IF(AND(OR(CI20=1, CI20=1.1),BM20&gt;=BX20),"Achieved",IF(AND(OR(CI20=1, CI20=1.1),BM20&lt;BX20),"Not Achieved","NA"))</f>
        <v>NA</v>
      </c>
      <c r="CU20" s="383" t="str">
        <f>IF(AND(OR(CJ20=1, CJ20=1.1),BN20&gt;=BY20),"Achieved",IF(AND(OR(CJ20=1, CJ20=1.1),BN20&lt;BY20),"Not Achieved","NA"))</f>
        <v>NA</v>
      </c>
      <c r="CV20" s="383" t="str">
        <f>IF(AND(OR(CK20=1, CK20=1.1),BO20&gt;=BZ20),"Achieved",IF(AND(OR(CK20=1, CK20=1.1),BO20&lt;BZ20),"Not Achieved","NA"))</f>
        <v>NA</v>
      </c>
      <c r="CW20" s="383" t="str">
        <f>IF(AND(OR(CL20=1, CL20=1.1),BP20&gt;=CA20),"Achieved",IF(AND(OR(CL20=1, CL20=1.1),BP20&lt;CA20),"Not Achieved","NA"))</f>
        <v>NA</v>
      </c>
      <c r="CX20" s="383" t="str">
        <f>IF(AND(OR(CM20=1, CM20=1.1),BQ20&gt;=CB20),"Achieved",IF(AND(OR(CM20=1, CM20=1.1),BQ20&lt;CB20),"Not Achieved","NA"))</f>
        <v>NA</v>
      </c>
      <c r="CY20" s="383" t="str">
        <f>IF(AND(OR(CN20=1, CN20=1.1),BR20&gt;=CC20),"Achieved",IF(AND(OR(CN20=1, CN20=1.1),BR20&lt;CC20),"Not Achieved","NA"))</f>
        <v>NA</v>
      </c>
      <c r="CZ20" s="383" t="str">
        <f>IF(AND(OR(CO20=1, CO20=1.1),BS20&gt;=CD20),"Achieved",IF(AND(OR(CO20=1, CO20=1.1),BS20&lt;CD20),"Not Achieved","NA"))</f>
        <v>NA</v>
      </c>
      <c r="DA20" s="383" t="str">
        <f>IF(AND(OR(CP20=1, CP20=1.1),BT20&gt;=CE20),"Achieved",IF(AND(OR(CP20=1, CP20=1.1),BT20&lt;CE20),"Not Achieved","NA"))</f>
        <v>NA</v>
      </c>
      <c r="DI20" s="433"/>
      <c r="DJ20" s="433"/>
      <c r="DK20" s="433"/>
      <c r="DL20" s="433"/>
      <c r="DM20" s="433"/>
      <c r="DN20" s="433"/>
      <c r="DO20" s="433"/>
      <c r="DP20" s="433"/>
      <c r="DQ20" s="433"/>
      <c r="DR20" s="433"/>
      <c r="DS20" s="433"/>
      <c r="DT20" s="433"/>
      <c r="DU20" s="433"/>
      <c r="DV20" s="433"/>
      <c r="DW20" s="433"/>
    </row>
    <row r="21" spans="2:127" s="385" customFormat="1" ht="13.75" customHeight="1" thickBot="1" x14ac:dyDescent="0.4">
      <c r="B21" s="373"/>
      <c r="C21" s="366" t="s">
        <v>131</v>
      </c>
      <c r="D21" s="367"/>
      <c r="E21" s="432" t="s">
        <v>132</v>
      </c>
      <c r="F21" s="425"/>
      <c r="G21" s="426"/>
      <c r="H21" s="192" t="s">
        <v>94</v>
      </c>
      <c r="I21" s="192" t="s">
        <v>94</v>
      </c>
      <c r="J21" s="192" t="s">
        <v>94</v>
      </c>
      <c r="K21" s="192" t="s">
        <v>94</v>
      </c>
      <c r="L21" s="192" t="s">
        <v>94</v>
      </c>
      <c r="M21" s="192" t="s">
        <v>94</v>
      </c>
      <c r="N21" s="192" t="s">
        <v>94</v>
      </c>
      <c r="O21" s="192" t="s">
        <v>94</v>
      </c>
      <c r="P21" s="192" t="s">
        <v>94</v>
      </c>
      <c r="Q21" s="192" t="s">
        <v>94</v>
      </c>
      <c r="R21" s="379" t="s">
        <v>94</v>
      </c>
      <c r="S21" s="384"/>
      <c r="T21" s="384"/>
      <c r="U21" s="384"/>
      <c r="V21" s="384"/>
      <c r="W21" s="384"/>
      <c r="X21" s="384"/>
      <c r="Y21" s="192" t="s">
        <v>94</v>
      </c>
      <c r="Z21" s="192" t="s">
        <v>94</v>
      </c>
      <c r="AA21" s="192" t="s">
        <v>94</v>
      </c>
      <c r="AB21" s="192" t="s">
        <v>94</v>
      </c>
      <c r="AC21" s="192" t="s">
        <v>94</v>
      </c>
      <c r="AD21" s="192" t="s">
        <v>94</v>
      </c>
      <c r="AE21" s="192" t="s">
        <v>94</v>
      </c>
      <c r="AF21" s="192" t="s">
        <v>94</v>
      </c>
      <c r="AG21" s="192" t="s">
        <v>94</v>
      </c>
      <c r="AH21" s="379" t="s">
        <v>94</v>
      </c>
      <c r="AK21" s="427" t="str">
        <f>IFERROR(IF(I21="---","",IF(Y21="---","No Target Set",IF(BV21=BK21,"On Target",IF(BV21&gt;BK21,"Behind",IF(BV21&lt;BK21,"On Target"))))),"")</f>
        <v/>
      </c>
      <c r="AL21" s="427" t="str">
        <f>IFERROR(IF(J21="---","",IF(Z21="---","No Target Set",IF(BW21=BL21,"On Target",IF(BW21&gt;BL21,"Behind",IF(BW21&lt;BL21,"On Target"))))),"")</f>
        <v/>
      </c>
      <c r="AM21" s="427" t="str">
        <f>IFERROR(IF(K21="---","",IF(AA21="---","No Target Set",IF(BX21=BM21,"On Target",IF(BX21&gt;BM21,"Behind",IF(BX21&lt;BM21,"On Target"))))),"")</f>
        <v/>
      </c>
      <c r="AN21" s="427" t="str">
        <f>IFERROR(IF(L21="---","",IF(AB21="---","No Target Set",IF(BY21=BN21,"On Target",IF(BY21&gt;BN21,"Behind",IF(BY21&lt;BN21,"On Target"))))),"")</f>
        <v/>
      </c>
      <c r="AO21" s="427" t="str">
        <f>IFERROR(IF(M21="---","",IF(AC21="---","No Target Set",IF(BZ21=BO21,"On Target",IF(BZ21&gt;BO21,"Behind",IF(BZ21&lt;BO21,"On Target"))))),"")</f>
        <v/>
      </c>
      <c r="AP21" s="427" t="str">
        <f>IFERROR(IF(N21="---","",IF(AD21="---","No Target Set",IF(CA21=BP21,"On Target",IF(CA21&gt;BP21,"Behind",IF(CA21&lt;BP21,"On Target"))))),"")</f>
        <v/>
      </c>
      <c r="AQ21" s="427" t="str">
        <f>IFERROR(IF(O21="---","",IF(AE21="---","No Target Set",IF(CB21=BQ21,"On Target",IF(CB21&gt;BQ21,"Behind",IF(CB21&lt;BQ21,"On Target"))))),"")</f>
        <v/>
      </c>
      <c r="AR21" s="427" t="str">
        <f>IFERROR(IF(P21="---","",IF(AF21="---","No Target Set",IF(CC21=BR21,"On Target",IF(CC21&gt;BR21,"Behind",IF(CC21&lt;BR21,"On Target"))))),"")</f>
        <v/>
      </c>
      <c r="AS21" s="427" t="str">
        <f>IFERROR(IF(Q21="---","",IF(AG21="---","No Target Set",IF(CD21=BS21,"On Target",IF(CD21&gt;BS21,"Behind",IF(CD21&lt;BS21,"On Target"))))),"")</f>
        <v/>
      </c>
      <c r="AT21" s="427" t="str">
        <f>IFERROR(IF(R21="---","",IF(AH21="---","No Target Set",IF(CE21=BT21,"On Target",IF(CE21&gt;BT21,"Behind",IF(CE21&lt;BT21,"On Target"))))),"")</f>
        <v/>
      </c>
      <c r="AU21" s="384"/>
      <c r="AV21" s="428"/>
      <c r="AW21" s="222" t="s">
        <v>133</v>
      </c>
      <c r="AX21" s="383" t="str">
        <f>_xlfn.IFNA(LOOKUP(2,1/(H21:R21&lt;&gt;"---"),H21:R21),"---")</f>
        <v>---</v>
      </c>
      <c r="AY21" s="383" t="e">
        <f>VALUE(IF(AX21="---","",VLOOKUP(AX21,List1678234[],2,FALSE)))</f>
        <v>#VALUE!</v>
      </c>
      <c r="AZ21" s="383" t="str">
        <f>_xlfn.IFNA(LOOKUP(2,1/(H21:Q21&lt;&gt;"---"),X21:AF21),"---")</f>
        <v>---</v>
      </c>
      <c r="BA21" s="383" t="e">
        <f>VALUE(IF(AZ21="---","",VLOOKUP(AZ21,List1678234[],2,FALSE)))</f>
        <v>#VALUE!</v>
      </c>
      <c r="BB21" s="383" t="str">
        <f>_xlfn.IFNA(LOOKUP(2,1/(AK21:AT21&lt;&gt;""),AK21:AT21),"---")</f>
        <v>---</v>
      </c>
      <c r="BC21" s="383" t="str">
        <f>_xlfn.IFNA(LOOKUP(2,1/(H21:R21&lt;&gt;"---"),H$2:R$2),"---")</f>
        <v>---</v>
      </c>
      <c r="BD21" s="384"/>
      <c r="BE21" s="384"/>
      <c r="BF21" s="384"/>
      <c r="BG21" s="384"/>
      <c r="BH21" s="384"/>
      <c r="BI21" s="222" t="s">
        <v>133</v>
      </c>
      <c r="BJ21" s="383" t="str">
        <f>IF(H21="---","",IF(H21="","",(VLOOKUP(H21,List1678234[],2,FALSE))))</f>
        <v/>
      </c>
      <c r="BK21" s="383" t="str">
        <f>IF(I21="---","",IF(I21="","",(VLOOKUP(I21,List1678234[],2,FALSE))))</f>
        <v/>
      </c>
      <c r="BL21" s="383" t="str">
        <f>IF(J21="---","",IF(J21="","",(VLOOKUP(J21,List1678234[],2,FALSE))))</f>
        <v/>
      </c>
      <c r="BM21" s="383" t="str">
        <f>IF(K21="---","",IF(K21="","",(VLOOKUP(K21,List1678234[],2,FALSE))))</f>
        <v/>
      </c>
      <c r="BN21" s="383" t="str">
        <f>IF(L21="---","",IF(L21="","",(VLOOKUP(L21,List1678234[],2,FALSE))))</f>
        <v/>
      </c>
      <c r="BO21" s="383" t="str">
        <f>IF(M21="---","",IF(M21="","",(VLOOKUP(M21,List1678234[],2,FALSE))))</f>
        <v/>
      </c>
      <c r="BP21" s="383" t="str">
        <f>IF(N21="---","",IF(N21="","",(VLOOKUP(N21,List1678234[],2,FALSE))))</f>
        <v/>
      </c>
      <c r="BQ21" s="383" t="str">
        <f>IF(O21="---","",IF(O21="","",(VLOOKUP(O21,List1678234[],2,FALSE))))</f>
        <v/>
      </c>
      <c r="BR21" s="383" t="str">
        <f>IF(P21="---","",IF(P21="","",(VLOOKUP(P21,List1678234[],2,FALSE))))</f>
        <v/>
      </c>
      <c r="BS21" s="383" t="str">
        <f>IF(Q21="---","",IF(Q21="","",(VLOOKUP(Q21,List1678234[],2,FALSE))))</f>
        <v/>
      </c>
      <c r="BT21" s="383" t="str">
        <f>IF(R21="---","",IF(R21="","",(VLOOKUP(R21,List1678234[],2,FALSE))))</f>
        <v/>
      </c>
      <c r="BU21" s="222" t="s">
        <v>133</v>
      </c>
      <c r="BV21" s="383" t="str">
        <f>IF(Y21="---","",IF(Y21="","",VLOOKUP(Y21,List1678234[],2,FALSE)))</f>
        <v/>
      </c>
      <c r="BW21" s="383" t="str">
        <f>IF(Z21="---","",IF(Z21="","",VLOOKUP(Z21,List1678234[],2,FALSE)))</f>
        <v/>
      </c>
      <c r="BX21" s="383" t="str">
        <f>IF(AA21="---","",IF(AA21="","",VLOOKUP(AA21,List1678234[],2,FALSE)))</f>
        <v/>
      </c>
      <c r="BY21" s="383" t="str">
        <f>IF(AB21="---","",IF(AB21="","",VLOOKUP(AB21,List1678234[],2,FALSE)))</f>
        <v/>
      </c>
      <c r="BZ21" s="383" t="str">
        <f>IF(AC21="---","",IF(AC21="","",VLOOKUP(AC21,List1678234[],2,FALSE)))</f>
        <v/>
      </c>
      <c r="CA21" s="383" t="str">
        <f>IF(AD21="---","",IF(AD21="","",VLOOKUP(AD21,List1678234[],2,FALSE)))</f>
        <v/>
      </c>
      <c r="CB21" s="383" t="str">
        <f>IF(AE21="---","",IF(AE21="","",VLOOKUP(AE21,List1678234[],2,FALSE)))</f>
        <v/>
      </c>
      <c r="CC21" s="383" t="str">
        <f>IF(AF21="---","",IF(AF21="","",VLOOKUP(AF21,List1678234[],2,FALSE)))</f>
        <v/>
      </c>
      <c r="CD21" s="383" t="str">
        <f>IF(AG21="---","",IF(AG21="","",VLOOKUP(AG21,List1678234[],2,FALSE)))</f>
        <v/>
      </c>
      <c r="CE21" s="383" t="str">
        <f>IF(AH21="---","",IF(AH21="","",VLOOKUP(AH21,List1678234[],2,FALSE)))</f>
        <v/>
      </c>
      <c r="CF21" s="222" t="s">
        <v>133</v>
      </c>
      <c r="CG21" s="383" t="str">
        <f>IFERROR(
    IF(H21="---", "NA",
        IF(Y21="---", "NA",
            IF(BJ21 &gt; BK21,
                IF(BV21 &gt; BJ21, 1.1, 0.1),
                IF(BV21 &gt; BJ21, 1, 0)
            )
        )
    ),
    -1
)</f>
        <v>NA</v>
      </c>
      <c r="CH21" s="383" t="str">
        <f>IFERROR(
    IF(I21="---", "NA",
        IF(Z21="---", "NA",IF(J21="---","NA",
            IF(BK21 &gt; BL21,
                IF(MIN(BV21, BK21) = BW21, 0.1,
                    IF(MIN(BV21, BK21) &lt; BW21, 1.1)
                ),
                IF(MIN(BV21, BK21) = BW21, 0,
                    IF(MIN(BV21, BK21) &lt; BW21, 1)
                )
            ))
        )
    ),
-5)</f>
        <v>NA</v>
      </c>
      <c r="CI21" s="383" t="str">
        <f>IFERROR(
    IF(J21="---", "NA",
        IF(AA21="---", "NA",IF(K21="---","NA",
            IF(BL21 &gt; BM21,
                IF(MIN(BW21, BL21) = BX21, 0.1,
                    IF(MIN(BW21, BL21) &lt; BX21, 1.1)
                ),
                IF(MIN(BW21, BL21) = BX21, 0,
                    IF(MIN(BW21, BL21) &lt; BX21, 1)
                )
            ))
        )
    ),
-5)</f>
        <v>NA</v>
      </c>
      <c r="CJ21" s="383" t="str">
        <f>IFERROR(
    IF(K21="---", "NA",
        IF(AB21="---", "NA",IF(L21="---","NA",
            IF(BM21 &gt; BN21,
                IF(MIN(BX21, BM21) = BY21, 0.1,
                    IF(MIN(BX21, BM21) &lt; BY21, 1.1)
                ),
                IF(MIN(BX21, BM21) = BY21, 0,
                    IF(MIN(BX21, BM21) &lt; BY21, 1)
                )
            ))
        )
    ),
-5)</f>
        <v>NA</v>
      </c>
      <c r="CK21" s="383" t="str">
        <f>IFERROR(
    IF(L21="---", "NA",
        IF(AC21="---", "NA",IF(M21="---","NA",
            IF(BN21 &gt; BO21,
                IF(MIN(BY21, BN21) = BZ21, 0.1,
                    IF(MIN(BY21, BN21) &lt; BZ21, 1.1)
                ),
                IF(MIN(BY21, BN21) = BZ21, 0,
                    IF(MIN(BY21, BN21) &lt; BZ21, 1)
                )
            ))
        )
    ),
-5)</f>
        <v>NA</v>
      </c>
      <c r="CL21" s="383" t="str">
        <f>IFERROR(
    IF(M21="---", "NA",
        IF(AD21="---", "NA",IF(N21="---","NA",
            IF(BO21 &gt; BP21,
                IF(MIN(BZ21, BO21) = CA21, 0.1,
                    IF(MIN(BZ21, BO21) &lt; CA21, 1.1)
                ),
                IF(MIN(BZ21, BO21) = CA21, 0,
                    IF(MIN(BZ21, BO21) &lt; CA21, 1)
                )
            ))
        )
    ),
-5)</f>
        <v>NA</v>
      </c>
      <c r="CM21" s="383" t="str">
        <f>IFERROR(
    IF(N21="---", "NA",
        IF(AE21="---", "NA",IF(O21="---","NA",
            IF(BP21 &gt; BQ21,
                IF(MIN(CA21, BP21) = CB21, 0.1,
                    IF(MIN(CA21, BP21) &lt; CB21, 1.1)
                ),
                IF(MIN(CA21, BP21) = CB21, 0,
                    IF(MIN(CA21, BP21) &lt; CB21, 1)
                )
            ))
        )
    ),
-5)</f>
        <v>NA</v>
      </c>
      <c r="CN21" s="383" t="str">
        <f>IFERROR(
    IF(O21="---", "NA",
        IF(AF21="---", "NA",IF(P21="---","NA",
            IF(BQ21 &gt; BR21,
                IF(MIN(CB21, BQ21) = CC21, 0.1,
                    IF(MIN(CB21, BQ21) &lt; CC21, 1.1)
                ),
                IF(MIN(CB21, BQ21) = CC21, 0,
                    IF(MIN(CB21, BQ21) &lt; CC21, 1)
                )
            ))
        )
    ),
-5)</f>
        <v>NA</v>
      </c>
      <c r="CO21" s="383" t="str">
        <f>IFERROR(
    IF(P21="---", "NA",
        IF(AG21="---", "NA",IF(Q21="---","NA",
            IF(BR21 &gt; BS21,
                IF(MIN(CC21, BR21) = CD21, 0.1,
                    IF(MIN(CC21, BR21) &lt; CD21, 1.1)
                ),
                IF(MIN(CC21, BR21) = CD21, 0,
                    IF(MIN(CC21, BR21) &lt; CD21, 1)
                )
            ))
        )
    ),
-5)</f>
        <v>NA</v>
      </c>
      <c r="CP21" s="383" t="str">
        <f>IFERROR(
    IF(Q21="---", "NA",
        IF(AH21="---", "NA",IF(R21="---","NA",
            IF(BS21 &gt; BT21,
                IF(MIN(CD21, BS21) = CE21, 0.1,
                    IF(MIN(CD21, BS21) &lt; CE21, 1.1)
                ),
                IF(MIN(CD21, BS21) = CE21, 0,
                    IF(MIN(CD21, BS21) &lt; CE21, 1)
                )
            ))
        )
    ),
-5)</f>
        <v>NA</v>
      </c>
      <c r="CQ21" s="222" t="s">
        <v>133</v>
      </c>
      <c r="CR21" s="383" t="str">
        <f>IF(AND(OR(CG21=1, CG21=1.1),BK21&gt;=BV21),"Achieved",IF(AND(OR(CG21=1, CG21=1.1),BK21&lt;BV21),"Not Achieved","NA"))</f>
        <v>NA</v>
      </c>
      <c r="CS21" s="383" t="str">
        <f>IF(AND(OR(CH21=1, CH21=1.1),BL21&gt;=BW21),"Achieved",IF(AND(OR(CH21=1, CH21=1.1),BL21&lt;BW21),"Not Achieved","NA"))</f>
        <v>NA</v>
      </c>
      <c r="CT21" s="383" t="str">
        <f>IF(AND(OR(CI21=1, CI21=1.1),BM21&gt;=BX21),"Achieved",IF(AND(OR(CI21=1, CI21=1.1),BM21&lt;BX21),"Not Achieved","NA"))</f>
        <v>NA</v>
      </c>
      <c r="CU21" s="383" t="str">
        <f>IF(AND(OR(CJ21=1, CJ21=1.1),BN21&gt;=BY21),"Achieved",IF(AND(OR(CJ21=1, CJ21=1.1),BN21&lt;BY21),"Not Achieved","NA"))</f>
        <v>NA</v>
      </c>
      <c r="CV21" s="383" t="str">
        <f>IF(AND(OR(CK21=1, CK21=1.1),BO21&gt;=BZ21),"Achieved",IF(AND(OR(CK21=1, CK21=1.1),BO21&lt;BZ21),"Not Achieved","NA"))</f>
        <v>NA</v>
      </c>
      <c r="CW21" s="383" t="str">
        <f>IF(AND(OR(CL21=1, CL21=1.1),BP21&gt;=CA21),"Achieved",IF(AND(OR(CL21=1, CL21=1.1),BP21&lt;CA21),"Not Achieved","NA"))</f>
        <v>NA</v>
      </c>
      <c r="CX21" s="383" t="str">
        <f>IF(AND(OR(CM21=1, CM21=1.1),BQ21&gt;=CB21),"Achieved",IF(AND(OR(CM21=1, CM21=1.1),BQ21&lt;CB21),"Not Achieved","NA"))</f>
        <v>NA</v>
      </c>
      <c r="CY21" s="383" t="str">
        <f>IF(AND(OR(CN21=1, CN21=1.1),BR21&gt;=CC21),"Achieved",IF(AND(OR(CN21=1, CN21=1.1),BR21&lt;CC21),"Not Achieved","NA"))</f>
        <v>NA</v>
      </c>
      <c r="CZ21" s="383" t="str">
        <f>IF(AND(OR(CO21=1, CO21=1.1),BS21&gt;=CD21),"Achieved",IF(AND(OR(CO21=1, CO21=1.1),BS21&lt;CD21),"Not Achieved","NA"))</f>
        <v>NA</v>
      </c>
      <c r="DA21" s="383" t="str">
        <f>IF(AND(OR(CP21=1, CP21=1.1),BT21&gt;=CE21),"Achieved",IF(AND(OR(CP21=1, CP21=1.1),BT21&lt;CE21),"Not Achieved","NA"))</f>
        <v>NA</v>
      </c>
      <c r="DI21" s="433"/>
      <c r="DJ21" s="433"/>
      <c r="DK21" s="433"/>
      <c r="DL21" s="433"/>
      <c r="DM21" s="433"/>
      <c r="DN21" s="433"/>
      <c r="DO21" s="433"/>
      <c r="DP21" s="433"/>
      <c r="DQ21" s="433"/>
      <c r="DR21" s="433"/>
      <c r="DS21" s="433"/>
      <c r="DT21" s="433"/>
      <c r="DU21" s="433"/>
      <c r="DV21" s="433"/>
      <c r="DW21" s="433"/>
    </row>
    <row r="22" spans="2:127" s="385" customFormat="1" ht="13.75" customHeight="1" thickBot="1" x14ac:dyDescent="0.4">
      <c r="B22" s="373"/>
      <c r="C22" s="368"/>
      <c r="D22" s="369"/>
      <c r="E22" s="432" t="s">
        <v>134</v>
      </c>
      <c r="F22" s="425"/>
      <c r="G22" s="426"/>
      <c r="H22" s="192" t="s">
        <v>94</v>
      </c>
      <c r="I22" s="192" t="s">
        <v>94</v>
      </c>
      <c r="J22" s="192" t="s">
        <v>94</v>
      </c>
      <c r="K22" s="192" t="s">
        <v>94</v>
      </c>
      <c r="L22" s="192" t="s">
        <v>94</v>
      </c>
      <c r="M22" s="192" t="s">
        <v>94</v>
      </c>
      <c r="N22" s="192" t="s">
        <v>94</v>
      </c>
      <c r="O22" s="192" t="s">
        <v>94</v>
      </c>
      <c r="P22" s="192" t="s">
        <v>94</v>
      </c>
      <c r="Q22" s="192" t="s">
        <v>94</v>
      </c>
      <c r="R22" s="379" t="s">
        <v>94</v>
      </c>
      <c r="S22" s="384"/>
      <c r="T22" s="384"/>
      <c r="U22" s="384"/>
      <c r="V22" s="384"/>
      <c r="W22" s="384"/>
      <c r="X22" s="384"/>
      <c r="Y22" s="192" t="s">
        <v>94</v>
      </c>
      <c r="Z22" s="192" t="s">
        <v>94</v>
      </c>
      <c r="AA22" s="192" t="s">
        <v>94</v>
      </c>
      <c r="AB22" s="192" t="s">
        <v>94</v>
      </c>
      <c r="AC22" s="192" t="s">
        <v>94</v>
      </c>
      <c r="AD22" s="192" t="s">
        <v>94</v>
      </c>
      <c r="AE22" s="192" t="s">
        <v>94</v>
      </c>
      <c r="AF22" s="192" t="s">
        <v>94</v>
      </c>
      <c r="AG22" s="192" t="s">
        <v>94</v>
      </c>
      <c r="AH22" s="379" t="s">
        <v>94</v>
      </c>
      <c r="AK22" s="427" t="str">
        <f>IFERROR(IF(I22="---","",IF(Y22="---","No Target Set",IF(BV22=BK22,"On Target",IF(BV22&gt;BK22,"Behind",IF(BV22&lt;BK22,"On Target"))))),"")</f>
        <v/>
      </c>
      <c r="AL22" s="427" t="str">
        <f>IFERROR(IF(J22="---","",IF(Z22="---","No Target Set",IF(BW22=BL22,"On Target",IF(BW22&gt;BL22,"Behind",IF(BW22&lt;BL22,"On Target"))))),"")</f>
        <v/>
      </c>
      <c r="AM22" s="427" t="str">
        <f>IFERROR(IF(K22="---","",IF(AA22="---","No Target Set",IF(BX22=BM22,"On Target",IF(BX22&gt;BM22,"Behind",IF(BX22&lt;BM22,"On Target"))))),"")</f>
        <v/>
      </c>
      <c r="AN22" s="427" t="str">
        <f>IFERROR(IF(L22="---","",IF(AB22="---","No Target Set",IF(BY22=BN22,"On Target",IF(BY22&gt;BN22,"Behind",IF(BY22&lt;BN22,"On Target"))))),"")</f>
        <v/>
      </c>
      <c r="AO22" s="427" t="str">
        <f>IFERROR(IF(M22="---","",IF(AC22="---","No Target Set",IF(BZ22=BO22,"On Target",IF(BZ22&gt;BO22,"Behind",IF(BZ22&lt;BO22,"On Target"))))),"")</f>
        <v/>
      </c>
      <c r="AP22" s="427" t="str">
        <f>IFERROR(IF(N22="---","",IF(AD22="---","No Target Set",IF(CA22=BP22,"On Target",IF(CA22&gt;BP22,"Behind",IF(CA22&lt;BP22,"On Target"))))),"")</f>
        <v/>
      </c>
      <c r="AQ22" s="427" t="str">
        <f>IFERROR(IF(O22="---","",IF(AE22="---","No Target Set",IF(CB22=BQ22,"On Target",IF(CB22&gt;BQ22,"Behind",IF(CB22&lt;BQ22,"On Target"))))),"")</f>
        <v/>
      </c>
      <c r="AR22" s="427" t="str">
        <f>IFERROR(IF(P22="---","",IF(AF22="---","No Target Set",IF(CC22=BR22,"On Target",IF(CC22&gt;BR22,"Behind",IF(CC22&lt;BR22,"On Target"))))),"")</f>
        <v/>
      </c>
      <c r="AS22" s="427" t="str">
        <f>IFERROR(IF(Q22="---","",IF(AG22="---","No Target Set",IF(CD22=BS22,"On Target",IF(CD22&gt;BS22,"Behind",IF(CD22&lt;BS22,"On Target"))))),"")</f>
        <v/>
      </c>
      <c r="AT22" s="427" t="str">
        <f>IFERROR(IF(R22="---","",IF(AH22="---","No Target Set",IF(CE22=BT22,"On Target",IF(CE22&gt;BT22,"Behind",IF(CE22&lt;BT22,"On Target"))))),"")</f>
        <v/>
      </c>
      <c r="AU22" s="384"/>
      <c r="AV22" s="428"/>
      <c r="AW22" s="222" t="s">
        <v>135</v>
      </c>
      <c r="AX22" s="383" t="str">
        <f>_xlfn.IFNA(LOOKUP(2,1/(H22:R22&lt;&gt;"---"),H22:R22),"---")</f>
        <v>---</v>
      </c>
      <c r="AY22" s="383" t="e">
        <f>VALUE(IF(AX22="---","",VLOOKUP(AX22,List1678234[],2,FALSE)))</f>
        <v>#VALUE!</v>
      </c>
      <c r="AZ22" s="383" t="str">
        <f>_xlfn.IFNA(LOOKUP(2,1/(H22:Q22&lt;&gt;"---"),X22:AF22),"---")</f>
        <v>---</v>
      </c>
      <c r="BA22" s="383" t="e">
        <f>VALUE(IF(AZ22="---","",VLOOKUP(AZ22,List1678234[],2,FALSE)))</f>
        <v>#VALUE!</v>
      </c>
      <c r="BB22" s="383" t="str">
        <f>_xlfn.IFNA(LOOKUP(2,1/(AK22:AT22&lt;&gt;""),AK22:AT22),"---")</f>
        <v>---</v>
      </c>
      <c r="BC22" s="383" t="str">
        <f>_xlfn.IFNA(LOOKUP(2,1/(H22:R22&lt;&gt;"---"),H$2:R$2),"---")</f>
        <v>---</v>
      </c>
      <c r="BD22" s="384"/>
      <c r="BE22" s="384"/>
      <c r="BF22" s="384"/>
      <c r="BG22" s="384"/>
      <c r="BH22" s="384"/>
      <c r="BI22" s="222" t="s">
        <v>135</v>
      </c>
      <c r="BJ22" s="383" t="str">
        <f>IF(H22="---","",IF(H22="","",(VLOOKUP(H22,List1678234[],2,FALSE))))</f>
        <v/>
      </c>
      <c r="BK22" s="383" t="str">
        <f>IF(I22="---","",IF(I22="","",(VLOOKUP(I22,List1678234[],2,FALSE))))</f>
        <v/>
      </c>
      <c r="BL22" s="383" t="str">
        <f>IF(J22="---","",IF(J22="","",(VLOOKUP(J22,List1678234[],2,FALSE))))</f>
        <v/>
      </c>
      <c r="BM22" s="383" t="str">
        <f>IF(K22="---","",IF(K22="","",(VLOOKUP(K22,List1678234[],2,FALSE))))</f>
        <v/>
      </c>
      <c r="BN22" s="383" t="str">
        <f>IF(L22="---","",IF(L22="","",(VLOOKUP(L22,List1678234[],2,FALSE))))</f>
        <v/>
      </c>
      <c r="BO22" s="383" t="str">
        <f>IF(M22="---","",IF(M22="","",(VLOOKUP(M22,List1678234[],2,FALSE))))</f>
        <v/>
      </c>
      <c r="BP22" s="383" t="str">
        <f>IF(N22="---","",IF(N22="","",(VLOOKUP(N22,List1678234[],2,FALSE))))</f>
        <v/>
      </c>
      <c r="BQ22" s="383" t="str">
        <f>IF(O22="---","",IF(O22="","",(VLOOKUP(O22,List1678234[],2,FALSE))))</f>
        <v/>
      </c>
      <c r="BR22" s="383" t="str">
        <f>IF(P22="---","",IF(P22="","",(VLOOKUP(P22,List1678234[],2,FALSE))))</f>
        <v/>
      </c>
      <c r="BS22" s="383" t="str">
        <f>IF(Q22="---","",IF(Q22="","",(VLOOKUP(Q22,List1678234[],2,FALSE))))</f>
        <v/>
      </c>
      <c r="BT22" s="383" t="str">
        <f>IF(R22="---","",IF(R22="","",(VLOOKUP(R22,List1678234[],2,FALSE))))</f>
        <v/>
      </c>
      <c r="BU22" s="222" t="s">
        <v>135</v>
      </c>
      <c r="BV22" s="383" t="str">
        <f>IF(Y22="---","",IF(Y22="","",VLOOKUP(Y22,List1678234[],2,FALSE)))</f>
        <v/>
      </c>
      <c r="BW22" s="383" t="str">
        <f>IF(Z22="---","",IF(Z22="","",VLOOKUP(Z22,List1678234[],2,FALSE)))</f>
        <v/>
      </c>
      <c r="BX22" s="383" t="str">
        <f>IF(AA22="---","",IF(AA22="","",VLOOKUP(AA22,List1678234[],2,FALSE)))</f>
        <v/>
      </c>
      <c r="BY22" s="383" t="str">
        <f>IF(AB22="---","",IF(AB22="","",VLOOKUP(AB22,List1678234[],2,FALSE)))</f>
        <v/>
      </c>
      <c r="BZ22" s="383" t="str">
        <f>IF(AC22="---","",IF(AC22="","",VLOOKUP(AC22,List1678234[],2,FALSE)))</f>
        <v/>
      </c>
      <c r="CA22" s="383" t="str">
        <f>IF(AD22="---","",IF(AD22="","",VLOOKUP(AD22,List1678234[],2,FALSE)))</f>
        <v/>
      </c>
      <c r="CB22" s="383" t="str">
        <f>IF(AE22="---","",IF(AE22="","",VLOOKUP(AE22,List1678234[],2,FALSE)))</f>
        <v/>
      </c>
      <c r="CC22" s="383" t="str">
        <f>IF(AF22="---","",IF(AF22="","",VLOOKUP(AF22,List1678234[],2,FALSE)))</f>
        <v/>
      </c>
      <c r="CD22" s="383" t="str">
        <f>IF(AG22="---","",IF(AG22="","",VLOOKUP(AG22,List1678234[],2,FALSE)))</f>
        <v/>
      </c>
      <c r="CE22" s="383" t="str">
        <f>IF(AH22="---","",IF(AH22="","",VLOOKUP(AH22,List1678234[],2,FALSE)))</f>
        <v/>
      </c>
      <c r="CF22" s="222" t="s">
        <v>135</v>
      </c>
      <c r="CG22" s="383" t="str">
        <f>IFERROR(
    IF(H22="---", "NA",
        IF(Y22="---", "NA",
            IF(BJ22 &gt; BK22,
                IF(BV22 &gt; BJ22, 1.1, 0.1),
                IF(BV22 &gt; BJ22, 1, 0)
            )
        )
    ),
    -1
)</f>
        <v>NA</v>
      </c>
      <c r="CH22" s="383" t="str">
        <f>IFERROR(
    IF(I22="---", "NA",
        IF(Z22="---", "NA",IF(J22="---","NA",
            IF(BK22 &gt; BL22,
                IF(MIN(BV22, BK22) = BW22, 0.1,
                    IF(MIN(BV22, BK22) &lt; BW22, 1.1)
                ),
                IF(MIN(BV22, BK22) = BW22, 0,
                    IF(MIN(BV22, BK22) &lt; BW22, 1)
                )
            ))
        )
    ),
-5)</f>
        <v>NA</v>
      </c>
      <c r="CI22" s="383" t="str">
        <f>IFERROR(
    IF(J22="---", "NA",
        IF(AA22="---", "NA",IF(K22="---","NA",
            IF(BL22 &gt; BM22,
                IF(MIN(BW22, BL22) = BX22, 0.1,
                    IF(MIN(BW22, BL22) &lt; BX22, 1.1)
                ),
                IF(MIN(BW22, BL22) = BX22, 0,
                    IF(MIN(BW22, BL22) &lt; BX22, 1)
                )
            ))
        )
    ),
-5)</f>
        <v>NA</v>
      </c>
      <c r="CJ22" s="383" t="str">
        <f>IFERROR(
    IF(K22="---", "NA",
        IF(AB22="---", "NA",IF(L22="---","NA",
            IF(BM22 &gt; BN22,
                IF(MIN(BX22, BM22) = BY22, 0.1,
                    IF(MIN(BX22, BM22) &lt; BY22, 1.1)
                ),
                IF(MIN(BX22, BM22) = BY22, 0,
                    IF(MIN(BX22, BM22) &lt; BY22, 1)
                )
            ))
        )
    ),
-5)</f>
        <v>NA</v>
      </c>
      <c r="CK22" s="383" t="str">
        <f>IFERROR(
    IF(L22="---", "NA",
        IF(AC22="---", "NA",IF(M22="---","NA",
            IF(BN22 &gt; BO22,
                IF(MIN(BY22, BN22) = BZ22, 0.1,
                    IF(MIN(BY22, BN22) &lt; BZ22, 1.1)
                ),
                IF(MIN(BY22, BN22) = BZ22, 0,
                    IF(MIN(BY22, BN22) &lt; BZ22, 1)
                )
            ))
        )
    ),
-5)</f>
        <v>NA</v>
      </c>
      <c r="CL22" s="383" t="str">
        <f>IFERROR(
    IF(M22="---", "NA",
        IF(AD22="---", "NA",IF(N22="---","NA",
            IF(BO22 &gt; BP22,
                IF(MIN(BZ22, BO22) = CA22, 0.1,
                    IF(MIN(BZ22, BO22) &lt; CA22, 1.1)
                ),
                IF(MIN(BZ22, BO22) = CA22, 0,
                    IF(MIN(BZ22, BO22) &lt; CA22, 1)
                )
            ))
        )
    ),
-5)</f>
        <v>NA</v>
      </c>
      <c r="CM22" s="383" t="str">
        <f>IFERROR(
    IF(N22="---", "NA",
        IF(AE22="---", "NA",IF(O22="---","NA",
            IF(BP22 &gt; BQ22,
                IF(MIN(CA22, BP22) = CB22, 0.1,
                    IF(MIN(CA22, BP22) &lt; CB22, 1.1)
                ),
                IF(MIN(CA22, BP22) = CB22, 0,
                    IF(MIN(CA22, BP22) &lt; CB22, 1)
                )
            ))
        )
    ),
-5)</f>
        <v>NA</v>
      </c>
      <c r="CN22" s="383" t="str">
        <f>IFERROR(
    IF(O22="---", "NA",
        IF(AF22="---", "NA",IF(P22="---","NA",
            IF(BQ22 &gt; BR22,
                IF(MIN(CB22, BQ22) = CC22, 0.1,
                    IF(MIN(CB22, BQ22) &lt; CC22, 1.1)
                ),
                IF(MIN(CB22, BQ22) = CC22, 0,
                    IF(MIN(CB22, BQ22) &lt; CC22, 1)
                )
            ))
        )
    ),
-5)</f>
        <v>NA</v>
      </c>
      <c r="CO22" s="383" t="str">
        <f>IFERROR(
    IF(P22="---", "NA",
        IF(AG22="---", "NA",IF(Q22="---","NA",
            IF(BR22 &gt; BS22,
                IF(MIN(CC22, BR22) = CD22, 0.1,
                    IF(MIN(CC22, BR22) &lt; CD22, 1.1)
                ),
                IF(MIN(CC22, BR22) = CD22, 0,
                    IF(MIN(CC22, BR22) &lt; CD22, 1)
                )
            ))
        )
    ),
-5)</f>
        <v>NA</v>
      </c>
      <c r="CP22" s="383" t="str">
        <f>IFERROR(
    IF(Q22="---", "NA",
        IF(AH22="---", "NA",IF(R22="---","NA",
            IF(BS22 &gt; BT22,
                IF(MIN(CD22, BS22) = CE22, 0.1,
                    IF(MIN(CD22, BS22) &lt; CE22, 1.1)
                ),
                IF(MIN(CD22, BS22) = CE22, 0,
                    IF(MIN(CD22, BS22) &lt; CE22, 1)
                )
            ))
        )
    ),
-5)</f>
        <v>NA</v>
      </c>
      <c r="CQ22" s="222" t="s">
        <v>135</v>
      </c>
      <c r="CR22" s="383" t="str">
        <f>IF(AND(OR(CG22=1, CG22=1.1),BK22&gt;=BV22),"Achieved",IF(AND(OR(CG22=1, CG22=1.1),BK22&lt;BV22),"Not Achieved","NA"))</f>
        <v>NA</v>
      </c>
      <c r="CS22" s="383" t="str">
        <f>IF(AND(OR(CH22=1, CH22=1.1),BL22&gt;=BW22),"Achieved",IF(AND(OR(CH22=1, CH22=1.1),BL22&lt;BW22),"Not Achieved","NA"))</f>
        <v>NA</v>
      </c>
      <c r="CT22" s="383" t="str">
        <f>IF(AND(OR(CI22=1, CI22=1.1),BM22&gt;=BX22),"Achieved",IF(AND(OR(CI22=1, CI22=1.1),BM22&lt;BX22),"Not Achieved","NA"))</f>
        <v>NA</v>
      </c>
      <c r="CU22" s="383" t="str">
        <f>IF(AND(OR(CJ22=1, CJ22=1.1),BN22&gt;=BY22),"Achieved",IF(AND(OR(CJ22=1, CJ22=1.1),BN22&lt;BY22),"Not Achieved","NA"))</f>
        <v>NA</v>
      </c>
      <c r="CV22" s="383" t="str">
        <f>IF(AND(OR(CK22=1, CK22=1.1),BO22&gt;=BZ22),"Achieved",IF(AND(OR(CK22=1, CK22=1.1),BO22&lt;BZ22),"Not Achieved","NA"))</f>
        <v>NA</v>
      </c>
      <c r="CW22" s="383" t="str">
        <f>IF(AND(OR(CL22=1, CL22=1.1),BP22&gt;=CA22),"Achieved",IF(AND(OR(CL22=1, CL22=1.1),BP22&lt;CA22),"Not Achieved","NA"))</f>
        <v>NA</v>
      </c>
      <c r="CX22" s="383" t="str">
        <f>IF(AND(OR(CM22=1, CM22=1.1),BQ22&gt;=CB22),"Achieved",IF(AND(OR(CM22=1, CM22=1.1),BQ22&lt;CB22),"Not Achieved","NA"))</f>
        <v>NA</v>
      </c>
      <c r="CY22" s="383" t="str">
        <f>IF(AND(OR(CN22=1, CN22=1.1),BR22&gt;=CC22),"Achieved",IF(AND(OR(CN22=1, CN22=1.1),BR22&lt;CC22),"Not Achieved","NA"))</f>
        <v>NA</v>
      </c>
      <c r="CZ22" s="383" t="str">
        <f>IF(AND(OR(CO22=1, CO22=1.1),BS22&gt;=CD22),"Achieved",IF(AND(OR(CO22=1, CO22=1.1),BS22&lt;CD22),"Not Achieved","NA"))</f>
        <v>NA</v>
      </c>
      <c r="DA22" s="383" t="str">
        <f>IF(AND(OR(CP22=1, CP22=1.1),BT22&gt;=CE22),"Achieved",IF(AND(OR(CP22=1, CP22=1.1),BT22&lt;CE22),"Not Achieved","NA"))</f>
        <v>NA</v>
      </c>
      <c r="DI22" s="433"/>
      <c r="DJ22" s="433"/>
      <c r="DK22" s="433"/>
      <c r="DL22" s="433"/>
      <c r="DM22" s="433"/>
      <c r="DN22" s="433"/>
      <c r="DO22" s="433"/>
      <c r="DP22" s="433"/>
      <c r="DQ22" s="433"/>
      <c r="DR22" s="433"/>
      <c r="DS22" s="433"/>
      <c r="DT22" s="433"/>
      <c r="DU22" s="433"/>
      <c r="DV22" s="433"/>
      <c r="DW22" s="433"/>
    </row>
    <row r="23" spans="2:127" s="385" customFormat="1" ht="13.75" customHeight="1" thickBot="1" x14ac:dyDescent="0.4">
      <c r="B23" s="373"/>
      <c r="C23" s="370"/>
      <c r="D23" s="371"/>
      <c r="E23" s="432" t="s">
        <v>136</v>
      </c>
      <c r="F23" s="425"/>
      <c r="G23" s="426"/>
      <c r="H23" s="192" t="s">
        <v>94</v>
      </c>
      <c r="I23" s="192" t="s">
        <v>94</v>
      </c>
      <c r="J23" s="192" t="s">
        <v>94</v>
      </c>
      <c r="K23" s="192" t="s">
        <v>94</v>
      </c>
      <c r="L23" s="192" t="s">
        <v>94</v>
      </c>
      <c r="M23" s="192" t="s">
        <v>94</v>
      </c>
      <c r="N23" s="192" t="s">
        <v>94</v>
      </c>
      <c r="O23" s="192" t="s">
        <v>94</v>
      </c>
      <c r="P23" s="192" t="s">
        <v>94</v>
      </c>
      <c r="Q23" s="192" t="s">
        <v>94</v>
      </c>
      <c r="R23" s="379" t="s">
        <v>94</v>
      </c>
      <c r="S23" s="384"/>
      <c r="T23" s="384"/>
      <c r="U23" s="384"/>
      <c r="V23" s="384"/>
      <c r="W23" s="384"/>
      <c r="X23" s="384"/>
      <c r="Y23" s="192" t="s">
        <v>94</v>
      </c>
      <c r="Z23" s="192" t="s">
        <v>94</v>
      </c>
      <c r="AA23" s="192" t="s">
        <v>94</v>
      </c>
      <c r="AB23" s="192" t="s">
        <v>94</v>
      </c>
      <c r="AC23" s="192" t="s">
        <v>94</v>
      </c>
      <c r="AD23" s="192" t="s">
        <v>94</v>
      </c>
      <c r="AE23" s="192" t="s">
        <v>94</v>
      </c>
      <c r="AF23" s="192" t="s">
        <v>94</v>
      </c>
      <c r="AG23" s="192" t="s">
        <v>94</v>
      </c>
      <c r="AH23" s="379" t="s">
        <v>94</v>
      </c>
      <c r="AK23" s="427" t="str">
        <f>IFERROR(IF(I23="---","",IF(Y23="---","No Target Set",IF(BV23=BK23,"On Target",IF(BV23&gt;BK23,"Behind",IF(BV23&lt;BK23,"On Target"))))),"")</f>
        <v/>
      </c>
      <c r="AL23" s="427" t="str">
        <f>IFERROR(IF(J23="---","",IF(Z23="---","No Target Set",IF(BW23=BL23,"On Target",IF(BW23&gt;BL23,"Behind",IF(BW23&lt;BL23,"On Target"))))),"")</f>
        <v/>
      </c>
      <c r="AM23" s="427" t="str">
        <f>IFERROR(IF(K23="---","",IF(AA23="---","No Target Set",IF(BX23=BM23,"On Target",IF(BX23&gt;BM23,"Behind",IF(BX23&lt;BM23,"On Target"))))),"")</f>
        <v/>
      </c>
      <c r="AN23" s="427" t="str">
        <f>IFERROR(IF(L23="---","",IF(AB23="---","No Target Set",IF(BY23=BN23,"On Target",IF(BY23&gt;BN23,"Behind",IF(BY23&lt;BN23,"On Target"))))),"")</f>
        <v/>
      </c>
      <c r="AO23" s="427" t="str">
        <f>IFERROR(IF(M23="---","",IF(AC23="---","No Target Set",IF(BZ23=BO23,"On Target",IF(BZ23&gt;BO23,"Behind",IF(BZ23&lt;BO23,"On Target"))))),"")</f>
        <v/>
      </c>
      <c r="AP23" s="427" t="str">
        <f>IFERROR(IF(N23="---","",IF(AD23="---","No Target Set",IF(CA23=BP23,"On Target",IF(CA23&gt;BP23,"Behind",IF(CA23&lt;BP23,"On Target"))))),"")</f>
        <v/>
      </c>
      <c r="AQ23" s="427" t="str">
        <f>IFERROR(IF(O23="---","",IF(AE23="---","No Target Set",IF(CB23=BQ23,"On Target",IF(CB23&gt;BQ23,"Behind",IF(CB23&lt;BQ23,"On Target"))))),"")</f>
        <v/>
      </c>
      <c r="AR23" s="427" t="str">
        <f>IFERROR(IF(P23="---","",IF(AF23="---","No Target Set",IF(CC23=BR23,"On Target",IF(CC23&gt;BR23,"Behind",IF(CC23&lt;BR23,"On Target"))))),"")</f>
        <v/>
      </c>
      <c r="AS23" s="427" t="str">
        <f>IFERROR(IF(Q23="---","",IF(AG23="---","No Target Set",IF(CD23=BS23,"On Target",IF(CD23&gt;BS23,"Behind",IF(CD23&lt;BS23,"On Target"))))),"")</f>
        <v/>
      </c>
      <c r="AT23" s="427" t="str">
        <f>IFERROR(IF(R23="---","",IF(AH23="---","No Target Set",IF(CE23=BT23,"On Target",IF(CE23&gt;BT23,"Behind",IF(CE23&lt;BT23,"On Target"))))),"")</f>
        <v/>
      </c>
      <c r="AU23" s="384"/>
      <c r="AV23" s="428"/>
      <c r="AW23" s="222" t="s">
        <v>137</v>
      </c>
      <c r="AX23" s="383" t="str">
        <f>_xlfn.IFNA(LOOKUP(2,1/(H23:R23&lt;&gt;"---"),H23:R23),"---")</f>
        <v>---</v>
      </c>
      <c r="AY23" s="383" t="e">
        <f>VALUE(IF(AX23="---","",VLOOKUP(AX23,List1678234[],2,FALSE)))</f>
        <v>#VALUE!</v>
      </c>
      <c r="AZ23" s="383" t="str">
        <f>_xlfn.IFNA(LOOKUP(2,1/(H23:Q23&lt;&gt;"---"),X23:AF23),"---")</f>
        <v>---</v>
      </c>
      <c r="BA23" s="383" t="e">
        <f>VALUE(IF(AZ23="---","",VLOOKUP(AZ23,List1678234[],2,FALSE)))</f>
        <v>#VALUE!</v>
      </c>
      <c r="BB23" s="383" t="str">
        <f>_xlfn.IFNA(LOOKUP(2,1/(AK23:AT23&lt;&gt;""),AK23:AT23),"---")</f>
        <v>---</v>
      </c>
      <c r="BC23" s="383" t="str">
        <f>_xlfn.IFNA(LOOKUP(2,1/(H23:R23&lt;&gt;"---"),H$2:R$2),"---")</f>
        <v>---</v>
      </c>
      <c r="BD23" s="384"/>
      <c r="BE23" s="384"/>
      <c r="BF23" s="384"/>
      <c r="BG23" s="384"/>
      <c r="BH23" s="384"/>
      <c r="BI23" s="222" t="s">
        <v>137</v>
      </c>
      <c r="BJ23" s="383" t="str">
        <f>IF(H23="---","",IF(H23="","",(VLOOKUP(H23,List1678234[],2,FALSE))))</f>
        <v/>
      </c>
      <c r="BK23" s="383" t="str">
        <f>IF(I23="---","",IF(I23="","",(VLOOKUP(I23,List1678234[],2,FALSE))))</f>
        <v/>
      </c>
      <c r="BL23" s="383" t="str">
        <f>IF(J23="---","",IF(J23="","",(VLOOKUP(J23,List1678234[],2,FALSE))))</f>
        <v/>
      </c>
      <c r="BM23" s="383" t="str">
        <f>IF(K23="---","",IF(K23="","",(VLOOKUP(K23,List1678234[],2,FALSE))))</f>
        <v/>
      </c>
      <c r="BN23" s="383" t="str">
        <f>IF(L23="---","",IF(L23="","",(VLOOKUP(L23,List1678234[],2,FALSE))))</f>
        <v/>
      </c>
      <c r="BO23" s="383" t="str">
        <f>IF(M23="---","",IF(M23="","",(VLOOKUP(M23,List1678234[],2,FALSE))))</f>
        <v/>
      </c>
      <c r="BP23" s="383" t="str">
        <f>IF(N23="---","",IF(N23="","",(VLOOKUP(N23,List1678234[],2,FALSE))))</f>
        <v/>
      </c>
      <c r="BQ23" s="383" t="str">
        <f>IF(O23="---","",IF(O23="","",(VLOOKUP(O23,List1678234[],2,FALSE))))</f>
        <v/>
      </c>
      <c r="BR23" s="383" t="str">
        <f>IF(P23="---","",IF(P23="","",(VLOOKUP(P23,List1678234[],2,FALSE))))</f>
        <v/>
      </c>
      <c r="BS23" s="383" t="str">
        <f>IF(Q23="---","",IF(Q23="","",(VLOOKUP(Q23,List1678234[],2,FALSE))))</f>
        <v/>
      </c>
      <c r="BT23" s="383" t="str">
        <f>IF(R23="---","",IF(R23="","",(VLOOKUP(R23,List1678234[],2,FALSE))))</f>
        <v/>
      </c>
      <c r="BU23" s="222" t="s">
        <v>137</v>
      </c>
      <c r="BV23" s="383" t="str">
        <f>IF(Y23="---","",IF(Y23="","",VLOOKUP(Y23,List1678234[],2,FALSE)))</f>
        <v/>
      </c>
      <c r="BW23" s="383" t="str">
        <f>IF(Z23="---","",IF(Z23="","",VLOOKUP(Z23,List1678234[],2,FALSE)))</f>
        <v/>
      </c>
      <c r="BX23" s="383" t="str">
        <f>IF(AA23="---","",IF(AA23="","",VLOOKUP(AA23,List1678234[],2,FALSE)))</f>
        <v/>
      </c>
      <c r="BY23" s="383" t="str">
        <f>IF(AB23="---","",IF(AB23="","",VLOOKUP(AB23,List1678234[],2,FALSE)))</f>
        <v/>
      </c>
      <c r="BZ23" s="383" t="str">
        <f>IF(AC23="---","",IF(AC23="","",VLOOKUP(AC23,List1678234[],2,FALSE)))</f>
        <v/>
      </c>
      <c r="CA23" s="383" t="str">
        <f>IF(AD23="---","",IF(AD23="","",VLOOKUP(AD23,List1678234[],2,FALSE)))</f>
        <v/>
      </c>
      <c r="CB23" s="383" t="str">
        <f>IF(AE23="---","",IF(AE23="","",VLOOKUP(AE23,List1678234[],2,FALSE)))</f>
        <v/>
      </c>
      <c r="CC23" s="383" t="str">
        <f>IF(AF23="---","",IF(AF23="","",VLOOKUP(AF23,List1678234[],2,FALSE)))</f>
        <v/>
      </c>
      <c r="CD23" s="383" t="str">
        <f>IF(AG23="---","",IF(AG23="","",VLOOKUP(AG23,List1678234[],2,FALSE)))</f>
        <v/>
      </c>
      <c r="CE23" s="383" t="str">
        <f>IF(AH23="---","",IF(AH23="","",VLOOKUP(AH23,List1678234[],2,FALSE)))</f>
        <v/>
      </c>
      <c r="CF23" s="222" t="s">
        <v>137</v>
      </c>
      <c r="CG23" s="383" t="str">
        <f>IFERROR(
    IF(H23="---", "NA",
        IF(Y23="---", "NA",
            IF(BJ23 &gt; BK23,
                IF(BV23 &gt; BJ23, 1.1, 0.1),
                IF(BV23 &gt; BJ23, 1, 0)
            )
        )
    ),
    -1
)</f>
        <v>NA</v>
      </c>
      <c r="CH23" s="383" t="str">
        <f>IFERROR(
    IF(I23="---", "NA",
        IF(Z23="---", "NA",IF(J23="---","NA",
            IF(BK23 &gt; BL23,
                IF(MIN(BV23, BK23) = BW23, 0.1,
                    IF(MIN(BV23, BK23) &lt; BW23, 1.1)
                ),
                IF(MIN(BV23, BK23) = BW23, 0,
                    IF(MIN(BV23, BK23) &lt; BW23, 1)
                )
            ))
        )
    ),
-5)</f>
        <v>NA</v>
      </c>
      <c r="CI23" s="383" t="str">
        <f>IFERROR(
    IF(J23="---", "NA",
        IF(AA23="---", "NA",IF(K23="---","NA",
            IF(BL23 &gt; BM23,
                IF(MIN(BW23, BL23) = BX23, 0.1,
                    IF(MIN(BW23, BL23) &lt; BX23, 1.1)
                ),
                IF(MIN(BW23, BL23) = BX23, 0,
                    IF(MIN(BW23, BL23) &lt; BX23, 1)
                )
            ))
        )
    ),
-5)</f>
        <v>NA</v>
      </c>
      <c r="CJ23" s="383" t="str">
        <f>IFERROR(
    IF(K23="---", "NA",
        IF(AB23="---", "NA",IF(L23="---","NA",
            IF(BM23 &gt; BN23,
                IF(MIN(BX23, BM23) = BY23, 0.1,
                    IF(MIN(BX23, BM23) &lt; BY23, 1.1)
                ),
                IF(MIN(BX23, BM23) = BY23, 0,
                    IF(MIN(BX23, BM23) &lt; BY23, 1)
                )
            ))
        )
    ),
-5)</f>
        <v>NA</v>
      </c>
      <c r="CK23" s="383" t="str">
        <f>IFERROR(
    IF(L23="---", "NA",
        IF(AC23="---", "NA",IF(M23="---","NA",
            IF(BN23 &gt; BO23,
                IF(MIN(BY23, BN23) = BZ23, 0.1,
                    IF(MIN(BY23, BN23) &lt; BZ23, 1.1)
                ),
                IF(MIN(BY23, BN23) = BZ23, 0,
                    IF(MIN(BY23, BN23) &lt; BZ23, 1)
                )
            ))
        )
    ),
-5)</f>
        <v>NA</v>
      </c>
      <c r="CL23" s="383" t="str">
        <f>IFERROR(
    IF(M23="---", "NA",
        IF(AD23="---", "NA",IF(N23="---","NA",
            IF(BO23 &gt; BP23,
                IF(MIN(BZ23, BO23) = CA23, 0.1,
                    IF(MIN(BZ23, BO23) &lt; CA23, 1.1)
                ),
                IF(MIN(BZ23, BO23) = CA23, 0,
                    IF(MIN(BZ23, BO23) &lt; CA23, 1)
                )
            ))
        )
    ),
-5)</f>
        <v>NA</v>
      </c>
      <c r="CM23" s="383" t="str">
        <f>IFERROR(
    IF(N23="---", "NA",
        IF(AE23="---", "NA",IF(O23="---","NA",
            IF(BP23 &gt; BQ23,
                IF(MIN(CA23, BP23) = CB23, 0.1,
                    IF(MIN(CA23, BP23) &lt; CB23, 1.1)
                ),
                IF(MIN(CA23, BP23) = CB23, 0,
                    IF(MIN(CA23, BP23) &lt; CB23, 1)
                )
            ))
        )
    ),
-5)</f>
        <v>NA</v>
      </c>
      <c r="CN23" s="383" t="str">
        <f>IFERROR(
    IF(O23="---", "NA",
        IF(AF23="---", "NA",IF(P23="---","NA",
            IF(BQ23 &gt; BR23,
                IF(MIN(CB23, BQ23) = CC23, 0.1,
                    IF(MIN(CB23, BQ23) &lt; CC23, 1.1)
                ),
                IF(MIN(CB23, BQ23) = CC23, 0,
                    IF(MIN(CB23, BQ23) &lt; CC23, 1)
                )
            ))
        )
    ),
-5)</f>
        <v>NA</v>
      </c>
      <c r="CO23" s="383" t="str">
        <f>IFERROR(
    IF(P23="---", "NA",
        IF(AG23="---", "NA",IF(Q23="---","NA",
            IF(BR23 &gt; BS23,
                IF(MIN(CC23, BR23) = CD23, 0.1,
                    IF(MIN(CC23, BR23) &lt; CD23, 1.1)
                ),
                IF(MIN(CC23, BR23) = CD23, 0,
                    IF(MIN(CC23, BR23) &lt; CD23, 1)
                )
            ))
        )
    ),
-5)</f>
        <v>NA</v>
      </c>
      <c r="CP23" s="383" t="str">
        <f>IFERROR(
    IF(Q23="---", "NA",
        IF(AH23="---", "NA",IF(R23="---","NA",
            IF(BS23 &gt; BT23,
                IF(MIN(CD23, BS23) = CE23, 0.1,
                    IF(MIN(CD23, BS23) &lt; CE23, 1.1)
                ),
                IF(MIN(CD23, BS23) = CE23, 0,
                    IF(MIN(CD23, BS23) &lt; CE23, 1)
                )
            ))
        )
    ),
-5)</f>
        <v>NA</v>
      </c>
      <c r="CQ23" s="222" t="s">
        <v>137</v>
      </c>
      <c r="CR23" s="383" t="str">
        <f>IF(AND(OR(CG23=1, CG23=1.1),BK23&gt;=BV23),"Achieved",IF(AND(OR(CG23=1, CG23=1.1),BK23&lt;BV23),"Not Achieved","NA"))</f>
        <v>NA</v>
      </c>
      <c r="CS23" s="383" t="str">
        <f>IF(AND(OR(CH23=1, CH23=1.1),BL23&gt;=BW23),"Achieved",IF(AND(OR(CH23=1, CH23=1.1),BL23&lt;BW23),"Not Achieved","NA"))</f>
        <v>NA</v>
      </c>
      <c r="CT23" s="383" t="str">
        <f>IF(AND(OR(CI23=1, CI23=1.1),BM23&gt;=BX23),"Achieved",IF(AND(OR(CI23=1, CI23=1.1),BM23&lt;BX23),"Not Achieved","NA"))</f>
        <v>NA</v>
      </c>
      <c r="CU23" s="383" t="str">
        <f>IF(AND(OR(CJ23=1, CJ23=1.1),BN23&gt;=BY23),"Achieved",IF(AND(OR(CJ23=1, CJ23=1.1),BN23&lt;BY23),"Not Achieved","NA"))</f>
        <v>NA</v>
      </c>
      <c r="CV23" s="383" t="str">
        <f>IF(AND(OR(CK23=1, CK23=1.1),BO23&gt;=BZ23),"Achieved",IF(AND(OR(CK23=1, CK23=1.1),BO23&lt;BZ23),"Not Achieved","NA"))</f>
        <v>NA</v>
      </c>
      <c r="CW23" s="383" t="str">
        <f>IF(AND(OR(CL23=1, CL23=1.1),BP23&gt;=CA23),"Achieved",IF(AND(OR(CL23=1, CL23=1.1),BP23&lt;CA23),"Not Achieved","NA"))</f>
        <v>NA</v>
      </c>
      <c r="CX23" s="383" t="str">
        <f>IF(AND(OR(CM23=1, CM23=1.1),BQ23&gt;=CB23),"Achieved",IF(AND(OR(CM23=1, CM23=1.1),BQ23&lt;CB23),"Not Achieved","NA"))</f>
        <v>NA</v>
      </c>
      <c r="CY23" s="383" t="str">
        <f>IF(AND(OR(CN23=1, CN23=1.1),BR23&gt;=CC23),"Achieved",IF(AND(OR(CN23=1, CN23=1.1),BR23&lt;CC23),"Not Achieved","NA"))</f>
        <v>NA</v>
      </c>
      <c r="CZ23" s="383" t="str">
        <f>IF(AND(OR(CO23=1, CO23=1.1),BS23&gt;=CD23),"Achieved",IF(AND(OR(CO23=1, CO23=1.1),BS23&lt;CD23),"Not Achieved","NA"))</f>
        <v>NA</v>
      </c>
      <c r="DA23" s="383" t="str">
        <f>IF(AND(OR(CP23=1, CP23=1.1),BT23&gt;=CE23),"Achieved",IF(AND(OR(CP23=1, CP23=1.1),BT23&lt;CE23),"Not Achieved","NA"))</f>
        <v>NA</v>
      </c>
      <c r="DI23" s="433"/>
      <c r="DJ23" s="433"/>
      <c r="DK23" s="433"/>
      <c r="DL23" s="433"/>
      <c r="DM23" s="433"/>
      <c r="DN23" s="433"/>
      <c r="DO23" s="433"/>
      <c r="DP23" s="433"/>
      <c r="DQ23" s="433"/>
      <c r="DR23" s="433"/>
      <c r="DS23" s="433"/>
      <c r="DT23" s="433"/>
      <c r="DU23" s="433"/>
      <c r="DV23" s="433"/>
      <c r="DW23" s="433"/>
    </row>
    <row r="24" spans="2:127" s="385" customFormat="1" ht="13.75" customHeight="1" thickBot="1" x14ac:dyDescent="0.4">
      <c r="B24" s="373"/>
      <c r="C24" s="366" t="s">
        <v>138</v>
      </c>
      <c r="D24" s="367"/>
      <c r="E24" s="432" t="s">
        <v>139</v>
      </c>
      <c r="F24" s="425"/>
      <c r="G24" s="426"/>
      <c r="H24" s="192" t="s">
        <v>94</v>
      </c>
      <c r="I24" s="192" t="s">
        <v>94</v>
      </c>
      <c r="J24" s="192" t="s">
        <v>94</v>
      </c>
      <c r="K24" s="192" t="s">
        <v>94</v>
      </c>
      <c r="L24" s="192" t="s">
        <v>94</v>
      </c>
      <c r="M24" s="192" t="s">
        <v>94</v>
      </c>
      <c r="N24" s="192" t="s">
        <v>94</v>
      </c>
      <c r="O24" s="192" t="s">
        <v>94</v>
      </c>
      <c r="P24" s="192" t="s">
        <v>94</v>
      </c>
      <c r="Q24" s="192" t="s">
        <v>94</v>
      </c>
      <c r="R24" s="379" t="s">
        <v>94</v>
      </c>
      <c r="S24" s="384"/>
      <c r="T24" s="384"/>
      <c r="U24" s="384"/>
      <c r="V24" s="384"/>
      <c r="W24" s="384"/>
      <c r="X24" s="384"/>
      <c r="Y24" s="192" t="s">
        <v>94</v>
      </c>
      <c r="Z24" s="192" t="s">
        <v>94</v>
      </c>
      <c r="AA24" s="192" t="s">
        <v>94</v>
      </c>
      <c r="AB24" s="192" t="s">
        <v>94</v>
      </c>
      <c r="AC24" s="192" t="s">
        <v>94</v>
      </c>
      <c r="AD24" s="192" t="s">
        <v>94</v>
      </c>
      <c r="AE24" s="192" t="s">
        <v>94</v>
      </c>
      <c r="AF24" s="192" t="s">
        <v>94</v>
      </c>
      <c r="AG24" s="192" t="s">
        <v>94</v>
      </c>
      <c r="AH24" s="379" t="s">
        <v>94</v>
      </c>
      <c r="AK24" s="427" t="str">
        <f>IFERROR(IF(I24="---","",IF(Y24="---","No Target Set",IF(BV24=BK24,"On Target",IF(BV24&gt;BK24,"Behind",IF(BV24&lt;BK24,"On Target"))))),"")</f>
        <v/>
      </c>
      <c r="AL24" s="427" t="str">
        <f>IFERROR(IF(J24="---","",IF(Z24="---","No Target Set",IF(BW24=BL24,"On Target",IF(BW24&gt;BL24,"Behind",IF(BW24&lt;BL24,"On Target"))))),"")</f>
        <v/>
      </c>
      <c r="AM24" s="427" t="str">
        <f>IFERROR(IF(K24="---","",IF(AA24="---","No Target Set",IF(BX24=BM24,"On Target",IF(BX24&gt;BM24,"Behind",IF(BX24&lt;BM24,"On Target"))))),"")</f>
        <v/>
      </c>
      <c r="AN24" s="427" t="str">
        <f>IFERROR(IF(L24="---","",IF(AB24="---","No Target Set",IF(BY24=BN24,"On Target",IF(BY24&gt;BN24,"Behind",IF(BY24&lt;BN24,"On Target"))))),"")</f>
        <v/>
      </c>
      <c r="AO24" s="427" t="str">
        <f>IFERROR(IF(M24="---","",IF(AC24="---","No Target Set",IF(BZ24=BO24,"On Target",IF(BZ24&gt;BO24,"Behind",IF(BZ24&lt;BO24,"On Target"))))),"")</f>
        <v/>
      </c>
      <c r="AP24" s="427" t="str">
        <f>IFERROR(IF(N24="---","",IF(AD24="---","No Target Set",IF(CA24=BP24,"On Target",IF(CA24&gt;BP24,"Behind",IF(CA24&lt;BP24,"On Target"))))),"")</f>
        <v/>
      </c>
      <c r="AQ24" s="427" t="str">
        <f>IFERROR(IF(O24="---","",IF(AE24="---","No Target Set",IF(CB24=BQ24,"On Target",IF(CB24&gt;BQ24,"Behind",IF(CB24&lt;BQ24,"On Target"))))),"")</f>
        <v/>
      </c>
      <c r="AR24" s="427" t="str">
        <f>IFERROR(IF(P24="---","",IF(AF24="---","No Target Set",IF(CC24=BR24,"On Target",IF(CC24&gt;BR24,"Behind",IF(CC24&lt;BR24,"On Target"))))),"")</f>
        <v/>
      </c>
      <c r="AS24" s="427" t="str">
        <f>IFERROR(IF(Q24="---","",IF(AG24="---","No Target Set",IF(CD24=BS24,"On Target",IF(CD24&gt;BS24,"Behind",IF(CD24&lt;BS24,"On Target"))))),"")</f>
        <v/>
      </c>
      <c r="AT24" s="427" t="str">
        <f>IFERROR(IF(R24="---","",IF(AH24="---","No Target Set",IF(CE24=BT24,"On Target",IF(CE24&gt;BT24,"Behind",IF(CE24&lt;BT24,"On Target"))))),"")</f>
        <v/>
      </c>
      <c r="AU24" s="384"/>
      <c r="AV24" s="428"/>
      <c r="AW24" s="222" t="s">
        <v>140</v>
      </c>
      <c r="AX24" s="383" t="str">
        <f>_xlfn.IFNA(LOOKUP(2,1/(H24:R24&lt;&gt;"---"),H24:R24),"---")</f>
        <v>---</v>
      </c>
      <c r="AY24" s="383" t="e">
        <f>VALUE(IF(AX24="---","",VLOOKUP(AX24,List1678234[],2,FALSE)))</f>
        <v>#VALUE!</v>
      </c>
      <c r="AZ24" s="383" t="str">
        <f>_xlfn.IFNA(LOOKUP(2,1/(H24:Q24&lt;&gt;"---"),X24:AF24),"---")</f>
        <v>---</v>
      </c>
      <c r="BA24" s="383" t="e">
        <f>VALUE(IF(AZ24="---","",VLOOKUP(AZ24,List1678234[],2,FALSE)))</f>
        <v>#VALUE!</v>
      </c>
      <c r="BB24" s="383" t="str">
        <f>_xlfn.IFNA(LOOKUP(2,1/(AK24:AT24&lt;&gt;""),AK24:AT24),"---")</f>
        <v>---</v>
      </c>
      <c r="BC24" s="383" t="str">
        <f>_xlfn.IFNA(LOOKUP(2,1/(H24:R24&lt;&gt;"---"),H$2:R$2),"---")</f>
        <v>---</v>
      </c>
      <c r="BD24" s="384"/>
      <c r="BE24" s="384"/>
      <c r="BF24" s="384"/>
      <c r="BG24" s="384"/>
      <c r="BH24" s="384"/>
      <c r="BI24" s="222" t="s">
        <v>140</v>
      </c>
      <c r="BJ24" s="383" t="str">
        <f>IF(H24="---","",IF(H24="","",(VLOOKUP(H24,List1678234[],2,FALSE))))</f>
        <v/>
      </c>
      <c r="BK24" s="383" t="str">
        <f>IF(I24="---","",IF(I24="","",(VLOOKUP(I24,List1678234[],2,FALSE))))</f>
        <v/>
      </c>
      <c r="BL24" s="383" t="str">
        <f>IF(J24="---","",IF(J24="","",(VLOOKUP(J24,List1678234[],2,FALSE))))</f>
        <v/>
      </c>
      <c r="BM24" s="383" t="str">
        <f>IF(K24="---","",IF(K24="","",(VLOOKUP(K24,List1678234[],2,FALSE))))</f>
        <v/>
      </c>
      <c r="BN24" s="383" t="str">
        <f>IF(L24="---","",IF(L24="","",(VLOOKUP(L24,List1678234[],2,FALSE))))</f>
        <v/>
      </c>
      <c r="BO24" s="383" t="str">
        <f>IF(M24="---","",IF(M24="","",(VLOOKUP(M24,List1678234[],2,FALSE))))</f>
        <v/>
      </c>
      <c r="BP24" s="383" t="str">
        <f>IF(N24="---","",IF(N24="","",(VLOOKUP(N24,List1678234[],2,FALSE))))</f>
        <v/>
      </c>
      <c r="BQ24" s="383" t="str">
        <f>IF(O24="---","",IF(O24="","",(VLOOKUP(O24,List1678234[],2,FALSE))))</f>
        <v/>
      </c>
      <c r="BR24" s="383" t="str">
        <f>IF(P24="---","",IF(P24="","",(VLOOKUP(P24,List1678234[],2,FALSE))))</f>
        <v/>
      </c>
      <c r="BS24" s="383" t="str">
        <f>IF(Q24="---","",IF(Q24="","",(VLOOKUP(Q24,List1678234[],2,FALSE))))</f>
        <v/>
      </c>
      <c r="BT24" s="383" t="str">
        <f>IF(R24="---","",IF(R24="","",(VLOOKUP(R24,List1678234[],2,FALSE))))</f>
        <v/>
      </c>
      <c r="BU24" s="222" t="s">
        <v>140</v>
      </c>
      <c r="BV24" s="383" t="str">
        <f>IF(Y24="---","",IF(Y24="","",VLOOKUP(Y24,List1678234[],2,FALSE)))</f>
        <v/>
      </c>
      <c r="BW24" s="383" t="str">
        <f>IF(Z24="---","",IF(Z24="","",VLOOKUP(Z24,List1678234[],2,FALSE)))</f>
        <v/>
      </c>
      <c r="BX24" s="383" t="str">
        <f>IF(AA24="---","",IF(AA24="","",VLOOKUP(AA24,List1678234[],2,FALSE)))</f>
        <v/>
      </c>
      <c r="BY24" s="383" t="str">
        <f>IF(AB24="---","",IF(AB24="","",VLOOKUP(AB24,List1678234[],2,FALSE)))</f>
        <v/>
      </c>
      <c r="BZ24" s="383" t="str">
        <f>IF(AC24="---","",IF(AC24="","",VLOOKUP(AC24,List1678234[],2,FALSE)))</f>
        <v/>
      </c>
      <c r="CA24" s="383" t="str">
        <f>IF(AD24="---","",IF(AD24="","",VLOOKUP(AD24,List1678234[],2,FALSE)))</f>
        <v/>
      </c>
      <c r="CB24" s="383" t="str">
        <f>IF(AE24="---","",IF(AE24="","",VLOOKUP(AE24,List1678234[],2,FALSE)))</f>
        <v/>
      </c>
      <c r="CC24" s="383" t="str">
        <f>IF(AF24="---","",IF(AF24="","",VLOOKUP(AF24,List1678234[],2,FALSE)))</f>
        <v/>
      </c>
      <c r="CD24" s="383" t="str">
        <f>IF(AG24="---","",IF(AG24="","",VLOOKUP(AG24,List1678234[],2,FALSE)))</f>
        <v/>
      </c>
      <c r="CE24" s="383" t="str">
        <f>IF(AH24="---","",IF(AH24="","",VLOOKUP(AH24,List1678234[],2,FALSE)))</f>
        <v/>
      </c>
      <c r="CF24" s="222" t="s">
        <v>140</v>
      </c>
      <c r="CG24" s="383" t="str">
        <f>IFERROR(
    IF(H24="---", "NA",
        IF(Y24="---", "NA",
            IF(BJ24 &gt; BK24,
                IF(BV24 &gt; BJ24, 1.1, 0.1),
                IF(BV24 &gt; BJ24, 1, 0)
            )
        )
    ),
    -1
)</f>
        <v>NA</v>
      </c>
      <c r="CH24" s="383" t="str">
        <f>IFERROR(
    IF(I24="---", "NA",
        IF(Z24="---", "NA",IF(J24="---","NA",
            IF(BK24 &gt; BL24,
                IF(MIN(BV24, BK24) = BW24, 0.1,
                    IF(MIN(BV24, BK24) &lt; BW24, 1.1)
                ),
                IF(MIN(BV24, BK24) = BW24, 0,
                    IF(MIN(BV24, BK24) &lt; BW24, 1)
                )
            ))
        )
    ),
-5)</f>
        <v>NA</v>
      </c>
      <c r="CI24" s="383" t="str">
        <f>IFERROR(
    IF(J24="---", "NA",
        IF(AA24="---", "NA",IF(K24="---","NA",
            IF(BL24 &gt; BM24,
                IF(MIN(BW24, BL24) = BX24, 0.1,
                    IF(MIN(BW24, BL24) &lt; BX24, 1.1)
                ),
                IF(MIN(BW24, BL24) = BX24, 0,
                    IF(MIN(BW24, BL24) &lt; BX24, 1)
                )
            ))
        )
    ),
-5)</f>
        <v>NA</v>
      </c>
      <c r="CJ24" s="383" t="str">
        <f>IFERROR(
    IF(K24="---", "NA",
        IF(AB24="---", "NA",IF(L24="---","NA",
            IF(BM24 &gt; BN24,
                IF(MIN(BX24, BM24) = BY24, 0.1,
                    IF(MIN(BX24, BM24) &lt; BY24, 1.1)
                ),
                IF(MIN(BX24, BM24) = BY24, 0,
                    IF(MIN(BX24, BM24) &lt; BY24, 1)
                )
            ))
        )
    ),
-5)</f>
        <v>NA</v>
      </c>
      <c r="CK24" s="383" t="str">
        <f>IFERROR(
    IF(L24="---", "NA",
        IF(AC24="---", "NA",IF(M24="---","NA",
            IF(BN24 &gt; BO24,
                IF(MIN(BY24, BN24) = BZ24, 0.1,
                    IF(MIN(BY24, BN24) &lt; BZ24, 1.1)
                ),
                IF(MIN(BY24, BN24) = BZ24, 0,
                    IF(MIN(BY24, BN24) &lt; BZ24, 1)
                )
            ))
        )
    ),
-5)</f>
        <v>NA</v>
      </c>
      <c r="CL24" s="383" t="str">
        <f>IFERROR(
    IF(M24="---", "NA",
        IF(AD24="---", "NA",IF(N24="---","NA",
            IF(BO24 &gt; BP24,
                IF(MIN(BZ24, BO24) = CA24, 0.1,
                    IF(MIN(BZ24, BO24) &lt; CA24, 1.1)
                ),
                IF(MIN(BZ24, BO24) = CA24, 0,
                    IF(MIN(BZ24, BO24) &lt; CA24, 1)
                )
            ))
        )
    ),
-5)</f>
        <v>NA</v>
      </c>
      <c r="CM24" s="383" t="str">
        <f>IFERROR(
    IF(N24="---", "NA",
        IF(AE24="---", "NA",IF(O24="---","NA",
            IF(BP24 &gt; BQ24,
                IF(MIN(CA24, BP24) = CB24, 0.1,
                    IF(MIN(CA24, BP24) &lt; CB24, 1.1)
                ),
                IF(MIN(CA24, BP24) = CB24, 0,
                    IF(MIN(CA24, BP24) &lt; CB24, 1)
                )
            ))
        )
    ),
-5)</f>
        <v>NA</v>
      </c>
      <c r="CN24" s="383" t="str">
        <f>IFERROR(
    IF(O24="---", "NA",
        IF(AF24="---", "NA",IF(P24="---","NA",
            IF(BQ24 &gt; BR24,
                IF(MIN(CB24, BQ24) = CC24, 0.1,
                    IF(MIN(CB24, BQ24) &lt; CC24, 1.1)
                ),
                IF(MIN(CB24, BQ24) = CC24, 0,
                    IF(MIN(CB24, BQ24) &lt; CC24, 1)
                )
            ))
        )
    ),
-5)</f>
        <v>NA</v>
      </c>
      <c r="CO24" s="383" t="str">
        <f>IFERROR(
    IF(P24="---", "NA",
        IF(AG24="---", "NA",IF(Q24="---","NA",
            IF(BR24 &gt; BS24,
                IF(MIN(CC24, BR24) = CD24, 0.1,
                    IF(MIN(CC24, BR24) &lt; CD24, 1.1)
                ),
                IF(MIN(CC24, BR24) = CD24, 0,
                    IF(MIN(CC24, BR24) &lt; CD24, 1)
                )
            ))
        )
    ),
-5)</f>
        <v>NA</v>
      </c>
      <c r="CP24" s="383" t="str">
        <f>IFERROR(
    IF(Q24="---", "NA",
        IF(AH24="---", "NA",IF(R24="---","NA",
            IF(BS24 &gt; BT24,
                IF(MIN(CD24, BS24) = CE24, 0.1,
                    IF(MIN(CD24, BS24) &lt; CE24, 1.1)
                ),
                IF(MIN(CD24, BS24) = CE24, 0,
                    IF(MIN(CD24, BS24) &lt; CE24, 1)
                )
            ))
        )
    ),
-5)</f>
        <v>NA</v>
      </c>
      <c r="CQ24" s="222" t="s">
        <v>140</v>
      </c>
      <c r="CR24" s="383" t="str">
        <f>IF(AND(OR(CG24=1, CG24=1.1),BK24&gt;=BV24),"Achieved",IF(AND(OR(CG24=1, CG24=1.1),BK24&lt;BV24),"Not Achieved","NA"))</f>
        <v>NA</v>
      </c>
      <c r="CS24" s="383" t="str">
        <f>IF(AND(OR(CH24=1, CH24=1.1),BL24&gt;=BW24),"Achieved",IF(AND(OR(CH24=1, CH24=1.1),BL24&lt;BW24),"Not Achieved","NA"))</f>
        <v>NA</v>
      </c>
      <c r="CT24" s="383" t="str">
        <f>IF(AND(OR(CI24=1, CI24=1.1),BM24&gt;=BX24),"Achieved",IF(AND(OR(CI24=1, CI24=1.1),BM24&lt;BX24),"Not Achieved","NA"))</f>
        <v>NA</v>
      </c>
      <c r="CU24" s="383" t="str">
        <f>IF(AND(OR(CJ24=1, CJ24=1.1),BN24&gt;=BY24),"Achieved",IF(AND(OR(CJ24=1, CJ24=1.1),BN24&lt;BY24),"Not Achieved","NA"))</f>
        <v>NA</v>
      </c>
      <c r="CV24" s="383" t="str">
        <f>IF(AND(OR(CK24=1, CK24=1.1),BO24&gt;=BZ24),"Achieved",IF(AND(OR(CK24=1, CK24=1.1),BO24&lt;BZ24),"Not Achieved","NA"))</f>
        <v>NA</v>
      </c>
      <c r="CW24" s="383" t="str">
        <f>IF(AND(OR(CL24=1, CL24=1.1),BP24&gt;=CA24),"Achieved",IF(AND(OR(CL24=1, CL24=1.1),BP24&lt;CA24),"Not Achieved","NA"))</f>
        <v>NA</v>
      </c>
      <c r="CX24" s="383" t="str">
        <f>IF(AND(OR(CM24=1, CM24=1.1),BQ24&gt;=CB24),"Achieved",IF(AND(OR(CM24=1, CM24=1.1),BQ24&lt;CB24),"Not Achieved","NA"))</f>
        <v>NA</v>
      </c>
      <c r="CY24" s="383" t="str">
        <f>IF(AND(OR(CN24=1, CN24=1.1),BR24&gt;=CC24),"Achieved",IF(AND(OR(CN24=1, CN24=1.1),BR24&lt;CC24),"Not Achieved","NA"))</f>
        <v>NA</v>
      </c>
      <c r="CZ24" s="383" t="str">
        <f>IF(AND(OR(CO24=1, CO24=1.1),BS24&gt;=CD24),"Achieved",IF(AND(OR(CO24=1, CO24=1.1),BS24&lt;CD24),"Not Achieved","NA"))</f>
        <v>NA</v>
      </c>
      <c r="DA24" s="383" t="str">
        <f>IF(AND(OR(CP24=1, CP24=1.1),BT24&gt;=CE24),"Achieved",IF(AND(OR(CP24=1, CP24=1.1),BT24&lt;CE24),"Not Achieved","NA"))</f>
        <v>NA</v>
      </c>
      <c r="DI24" s="433"/>
      <c r="DJ24" s="433"/>
      <c r="DK24" s="433"/>
      <c r="DL24" s="433"/>
      <c r="DM24" s="433"/>
      <c r="DN24" s="433"/>
      <c r="DO24" s="433"/>
      <c r="DP24" s="433"/>
      <c r="DQ24" s="433"/>
      <c r="DR24" s="433"/>
      <c r="DS24" s="433"/>
      <c r="DT24" s="433"/>
      <c r="DU24" s="433"/>
      <c r="DV24" s="433"/>
      <c r="DW24" s="433"/>
    </row>
    <row r="25" spans="2:127" s="385" customFormat="1" ht="13.75" customHeight="1" thickBot="1" x14ac:dyDescent="0.4">
      <c r="B25" s="373"/>
      <c r="C25" s="368"/>
      <c r="D25" s="369"/>
      <c r="E25" s="432" t="s">
        <v>141</v>
      </c>
      <c r="F25" s="425"/>
      <c r="G25" s="426"/>
      <c r="H25" s="192" t="s">
        <v>94</v>
      </c>
      <c r="I25" s="192" t="s">
        <v>94</v>
      </c>
      <c r="J25" s="192" t="s">
        <v>94</v>
      </c>
      <c r="K25" s="192" t="s">
        <v>94</v>
      </c>
      <c r="L25" s="192" t="s">
        <v>94</v>
      </c>
      <c r="M25" s="192" t="s">
        <v>94</v>
      </c>
      <c r="N25" s="192" t="s">
        <v>94</v>
      </c>
      <c r="O25" s="192" t="s">
        <v>94</v>
      </c>
      <c r="P25" s="192" t="s">
        <v>94</v>
      </c>
      <c r="Q25" s="192" t="s">
        <v>94</v>
      </c>
      <c r="R25" s="379" t="s">
        <v>94</v>
      </c>
      <c r="S25" s="384"/>
      <c r="T25" s="384"/>
      <c r="U25" s="384"/>
      <c r="V25" s="384"/>
      <c r="W25" s="384"/>
      <c r="X25" s="384"/>
      <c r="Y25" s="192" t="s">
        <v>94</v>
      </c>
      <c r="Z25" s="192" t="s">
        <v>94</v>
      </c>
      <c r="AA25" s="192" t="s">
        <v>94</v>
      </c>
      <c r="AB25" s="192" t="s">
        <v>94</v>
      </c>
      <c r="AC25" s="192" t="s">
        <v>94</v>
      </c>
      <c r="AD25" s="192" t="s">
        <v>94</v>
      </c>
      <c r="AE25" s="192" t="s">
        <v>94</v>
      </c>
      <c r="AF25" s="192" t="s">
        <v>94</v>
      </c>
      <c r="AG25" s="192" t="s">
        <v>94</v>
      </c>
      <c r="AH25" s="379" t="s">
        <v>94</v>
      </c>
      <c r="AK25" s="427" t="str">
        <f>IFERROR(IF(I25="---","",IF(Y25="---","No Target Set",IF(BV25=BK25,"On Target",IF(BV25&gt;BK25,"Behind",IF(BV25&lt;BK25,"On Target"))))),"")</f>
        <v/>
      </c>
      <c r="AL25" s="427" t="str">
        <f>IFERROR(IF(J25="---","",IF(Z25="---","No Target Set",IF(BW25=BL25,"On Target",IF(BW25&gt;BL25,"Behind",IF(BW25&lt;BL25,"On Target"))))),"")</f>
        <v/>
      </c>
      <c r="AM25" s="427" t="str">
        <f>IFERROR(IF(K25="---","",IF(AA25="---","No Target Set",IF(BX25=BM25,"On Target",IF(BX25&gt;BM25,"Behind",IF(BX25&lt;BM25,"On Target"))))),"")</f>
        <v/>
      </c>
      <c r="AN25" s="427" t="str">
        <f>IFERROR(IF(L25="---","",IF(AB25="---","No Target Set",IF(BY25=BN25,"On Target",IF(BY25&gt;BN25,"Behind",IF(BY25&lt;BN25,"On Target"))))),"")</f>
        <v/>
      </c>
      <c r="AO25" s="427" t="str">
        <f>IFERROR(IF(M25="---","",IF(AC25="---","No Target Set",IF(BZ25=BO25,"On Target",IF(BZ25&gt;BO25,"Behind",IF(BZ25&lt;BO25,"On Target"))))),"")</f>
        <v/>
      </c>
      <c r="AP25" s="427" t="str">
        <f>IFERROR(IF(N25="---","",IF(AD25="---","No Target Set",IF(CA25=BP25,"On Target",IF(CA25&gt;BP25,"Behind",IF(CA25&lt;BP25,"On Target"))))),"")</f>
        <v/>
      </c>
      <c r="AQ25" s="427" t="str">
        <f>IFERROR(IF(O25="---","",IF(AE25="---","No Target Set",IF(CB25=BQ25,"On Target",IF(CB25&gt;BQ25,"Behind",IF(CB25&lt;BQ25,"On Target"))))),"")</f>
        <v/>
      </c>
      <c r="AR25" s="427" t="str">
        <f>IFERROR(IF(P25="---","",IF(AF25="---","No Target Set",IF(CC25=BR25,"On Target",IF(CC25&gt;BR25,"Behind",IF(CC25&lt;BR25,"On Target"))))),"")</f>
        <v/>
      </c>
      <c r="AS25" s="427" t="str">
        <f>IFERROR(IF(Q25="---","",IF(AG25="---","No Target Set",IF(CD25=BS25,"On Target",IF(CD25&gt;BS25,"Behind",IF(CD25&lt;BS25,"On Target"))))),"")</f>
        <v/>
      </c>
      <c r="AT25" s="427" t="str">
        <f>IFERROR(IF(R25="---","",IF(AH25="---","No Target Set",IF(CE25=BT25,"On Target",IF(CE25&gt;BT25,"Behind",IF(CE25&lt;BT25,"On Target"))))),"")</f>
        <v/>
      </c>
      <c r="AU25" s="384"/>
      <c r="AV25" s="428"/>
      <c r="AW25" s="222" t="s">
        <v>142</v>
      </c>
      <c r="AX25" s="383" t="str">
        <f>_xlfn.IFNA(LOOKUP(2,1/(H25:R25&lt;&gt;"---"),H25:R25),"---")</f>
        <v>---</v>
      </c>
      <c r="AY25" s="383" t="e">
        <f>VALUE(IF(AX25="---","",VLOOKUP(AX25,List1678234[],2,FALSE)))</f>
        <v>#VALUE!</v>
      </c>
      <c r="AZ25" s="383" t="str">
        <f>_xlfn.IFNA(LOOKUP(2,1/(H25:Q25&lt;&gt;"---"),X25:AF25),"---")</f>
        <v>---</v>
      </c>
      <c r="BA25" s="383" t="e">
        <f>VALUE(IF(AZ25="---","",VLOOKUP(AZ25,List1678234[],2,FALSE)))</f>
        <v>#VALUE!</v>
      </c>
      <c r="BB25" s="383" t="str">
        <f>_xlfn.IFNA(LOOKUP(2,1/(AK25:AT25&lt;&gt;""),AK25:AT25),"---")</f>
        <v>---</v>
      </c>
      <c r="BC25" s="383" t="str">
        <f>_xlfn.IFNA(LOOKUP(2,1/(H25:R25&lt;&gt;"---"),H$2:R$2),"---")</f>
        <v>---</v>
      </c>
      <c r="BD25" s="384"/>
      <c r="BE25" s="384"/>
      <c r="BF25" s="384"/>
      <c r="BG25" s="384"/>
      <c r="BH25" s="384"/>
      <c r="BI25" s="222" t="s">
        <v>142</v>
      </c>
      <c r="BJ25" s="383" t="str">
        <f>IF(H25="---","",IF(H25="","",(VLOOKUP(H25,List1678234[],2,FALSE))))</f>
        <v/>
      </c>
      <c r="BK25" s="383" t="str">
        <f>IF(I25="---","",IF(I25="","",(VLOOKUP(I25,List1678234[],2,FALSE))))</f>
        <v/>
      </c>
      <c r="BL25" s="383" t="str">
        <f>IF(J25="---","",IF(J25="","",(VLOOKUP(J25,List1678234[],2,FALSE))))</f>
        <v/>
      </c>
      <c r="BM25" s="383" t="str">
        <f>IF(K25="---","",IF(K25="","",(VLOOKUP(K25,List1678234[],2,FALSE))))</f>
        <v/>
      </c>
      <c r="BN25" s="383" t="str">
        <f>IF(L25="---","",IF(L25="","",(VLOOKUP(L25,List1678234[],2,FALSE))))</f>
        <v/>
      </c>
      <c r="BO25" s="383" t="str">
        <f>IF(M25="---","",IF(M25="","",(VLOOKUP(M25,List1678234[],2,FALSE))))</f>
        <v/>
      </c>
      <c r="BP25" s="383" t="str">
        <f>IF(N25="---","",IF(N25="","",(VLOOKUP(N25,List1678234[],2,FALSE))))</f>
        <v/>
      </c>
      <c r="BQ25" s="383" t="str">
        <f>IF(O25="---","",IF(O25="","",(VLOOKUP(O25,List1678234[],2,FALSE))))</f>
        <v/>
      </c>
      <c r="BR25" s="383" t="str">
        <f>IF(P25="---","",IF(P25="","",(VLOOKUP(P25,List1678234[],2,FALSE))))</f>
        <v/>
      </c>
      <c r="BS25" s="383" t="str">
        <f>IF(Q25="---","",IF(Q25="","",(VLOOKUP(Q25,List1678234[],2,FALSE))))</f>
        <v/>
      </c>
      <c r="BT25" s="383" t="str">
        <f>IF(R25="---","",IF(R25="","",(VLOOKUP(R25,List1678234[],2,FALSE))))</f>
        <v/>
      </c>
      <c r="BU25" s="222" t="s">
        <v>142</v>
      </c>
      <c r="BV25" s="383" t="str">
        <f>IF(Y25="---","",IF(Y25="","",VLOOKUP(Y25,List1678234[],2,FALSE)))</f>
        <v/>
      </c>
      <c r="BW25" s="383" t="str">
        <f>IF(Z25="---","",IF(Z25="","",VLOOKUP(Z25,List1678234[],2,FALSE)))</f>
        <v/>
      </c>
      <c r="BX25" s="383" t="str">
        <f>IF(AA25="---","",IF(AA25="","",VLOOKUP(AA25,List1678234[],2,FALSE)))</f>
        <v/>
      </c>
      <c r="BY25" s="383" t="str">
        <f>IF(AB25="---","",IF(AB25="","",VLOOKUP(AB25,List1678234[],2,FALSE)))</f>
        <v/>
      </c>
      <c r="BZ25" s="383" t="str">
        <f>IF(AC25="---","",IF(AC25="","",VLOOKUP(AC25,List1678234[],2,FALSE)))</f>
        <v/>
      </c>
      <c r="CA25" s="383" t="str">
        <f>IF(AD25="---","",IF(AD25="","",VLOOKUP(AD25,List1678234[],2,FALSE)))</f>
        <v/>
      </c>
      <c r="CB25" s="383" t="str">
        <f>IF(AE25="---","",IF(AE25="","",VLOOKUP(AE25,List1678234[],2,FALSE)))</f>
        <v/>
      </c>
      <c r="CC25" s="383" t="str">
        <f>IF(AF25="---","",IF(AF25="","",VLOOKUP(AF25,List1678234[],2,FALSE)))</f>
        <v/>
      </c>
      <c r="CD25" s="383" t="str">
        <f>IF(AG25="---","",IF(AG25="","",VLOOKUP(AG25,List1678234[],2,FALSE)))</f>
        <v/>
      </c>
      <c r="CE25" s="383" t="str">
        <f>IF(AH25="---","",IF(AH25="","",VLOOKUP(AH25,List1678234[],2,FALSE)))</f>
        <v/>
      </c>
      <c r="CF25" s="222" t="s">
        <v>142</v>
      </c>
      <c r="CG25" s="383" t="str">
        <f>IFERROR(
    IF(H25="---", "NA",
        IF(Y25="---", "NA",
            IF(BJ25 &gt; BK25,
                IF(BV25 &gt; BJ25, 1.1, 0.1),
                IF(BV25 &gt; BJ25, 1, 0)
            )
        )
    ),
    -1
)</f>
        <v>NA</v>
      </c>
      <c r="CH25" s="383" t="str">
        <f>IFERROR(
    IF(I25="---", "NA",
        IF(Z25="---", "NA",IF(J25="---","NA",
            IF(BK25 &gt; BL25,
                IF(MIN(BV25, BK25) = BW25, 0.1,
                    IF(MIN(BV25, BK25) &lt; BW25, 1.1)
                ),
                IF(MIN(BV25, BK25) = BW25, 0,
                    IF(MIN(BV25, BK25) &lt; BW25, 1)
                )
            ))
        )
    ),
-5)</f>
        <v>NA</v>
      </c>
      <c r="CI25" s="383" t="str">
        <f>IFERROR(
    IF(J25="---", "NA",
        IF(AA25="---", "NA",IF(K25="---","NA",
            IF(BL25 &gt; BM25,
                IF(MIN(BW25, BL25) = BX25, 0.1,
                    IF(MIN(BW25, BL25) &lt; BX25, 1.1)
                ),
                IF(MIN(BW25, BL25) = BX25, 0,
                    IF(MIN(BW25, BL25) &lt; BX25, 1)
                )
            ))
        )
    ),
-5)</f>
        <v>NA</v>
      </c>
      <c r="CJ25" s="383" t="str">
        <f>IFERROR(
    IF(K25="---", "NA",
        IF(AB25="---", "NA",IF(L25="---","NA",
            IF(BM25 &gt; BN25,
                IF(MIN(BX25, BM25) = BY25, 0.1,
                    IF(MIN(BX25, BM25) &lt; BY25, 1.1)
                ),
                IF(MIN(BX25, BM25) = BY25, 0,
                    IF(MIN(BX25, BM25) &lt; BY25, 1)
                )
            ))
        )
    ),
-5)</f>
        <v>NA</v>
      </c>
      <c r="CK25" s="383" t="str">
        <f>IFERROR(
    IF(L25="---", "NA",
        IF(AC25="---", "NA",IF(M25="---","NA",
            IF(BN25 &gt; BO25,
                IF(MIN(BY25, BN25) = BZ25, 0.1,
                    IF(MIN(BY25, BN25) &lt; BZ25, 1.1)
                ),
                IF(MIN(BY25, BN25) = BZ25, 0,
                    IF(MIN(BY25, BN25) &lt; BZ25, 1)
                )
            ))
        )
    ),
-5)</f>
        <v>NA</v>
      </c>
      <c r="CL25" s="383" t="str">
        <f>IFERROR(
    IF(M25="---", "NA",
        IF(AD25="---", "NA",IF(N25="---","NA",
            IF(BO25 &gt; BP25,
                IF(MIN(BZ25, BO25) = CA25, 0.1,
                    IF(MIN(BZ25, BO25) &lt; CA25, 1.1)
                ),
                IF(MIN(BZ25, BO25) = CA25, 0,
                    IF(MIN(BZ25, BO25) &lt; CA25, 1)
                )
            ))
        )
    ),
-5)</f>
        <v>NA</v>
      </c>
      <c r="CM25" s="383" t="str">
        <f>IFERROR(
    IF(N25="---", "NA",
        IF(AE25="---", "NA",IF(O25="---","NA",
            IF(BP25 &gt; BQ25,
                IF(MIN(CA25, BP25) = CB25, 0.1,
                    IF(MIN(CA25, BP25) &lt; CB25, 1.1)
                ),
                IF(MIN(CA25, BP25) = CB25, 0,
                    IF(MIN(CA25, BP25) &lt; CB25, 1)
                )
            ))
        )
    ),
-5)</f>
        <v>NA</v>
      </c>
      <c r="CN25" s="383" t="str">
        <f>IFERROR(
    IF(O25="---", "NA",
        IF(AF25="---", "NA",IF(P25="---","NA",
            IF(BQ25 &gt; BR25,
                IF(MIN(CB25, BQ25) = CC25, 0.1,
                    IF(MIN(CB25, BQ25) &lt; CC25, 1.1)
                ),
                IF(MIN(CB25, BQ25) = CC25, 0,
                    IF(MIN(CB25, BQ25) &lt; CC25, 1)
                )
            ))
        )
    ),
-5)</f>
        <v>NA</v>
      </c>
      <c r="CO25" s="383" t="str">
        <f>IFERROR(
    IF(P25="---", "NA",
        IF(AG25="---", "NA",IF(Q25="---","NA",
            IF(BR25 &gt; BS25,
                IF(MIN(CC25, BR25) = CD25, 0.1,
                    IF(MIN(CC25, BR25) &lt; CD25, 1.1)
                ),
                IF(MIN(CC25, BR25) = CD25, 0,
                    IF(MIN(CC25, BR25) &lt; CD25, 1)
                )
            ))
        )
    ),
-5)</f>
        <v>NA</v>
      </c>
      <c r="CP25" s="383" t="str">
        <f>IFERROR(
    IF(Q25="---", "NA",
        IF(AH25="---", "NA",IF(R25="---","NA",
            IF(BS25 &gt; BT25,
                IF(MIN(CD25, BS25) = CE25, 0.1,
                    IF(MIN(CD25, BS25) &lt; CE25, 1.1)
                ),
                IF(MIN(CD25, BS25) = CE25, 0,
                    IF(MIN(CD25, BS25) &lt; CE25, 1)
                )
            ))
        )
    ),
-5)</f>
        <v>NA</v>
      </c>
      <c r="CQ25" s="222" t="s">
        <v>142</v>
      </c>
      <c r="CR25" s="383" t="str">
        <f>IF(AND(OR(CG25=1, CG25=1.1),BK25&gt;=BV25),"Achieved",IF(AND(OR(CG25=1, CG25=1.1),BK25&lt;BV25),"Not Achieved","NA"))</f>
        <v>NA</v>
      </c>
      <c r="CS25" s="383" t="str">
        <f>IF(AND(OR(CH25=1, CH25=1.1),BL25&gt;=BW25),"Achieved",IF(AND(OR(CH25=1, CH25=1.1),BL25&lt;BW25),"Not Achieved","NA"))</f>
        <v>NA</v>
      </c>
      <c r="CT25" s="383" t="str">
        <f>IF(AND(OR(CI25=1, CI25=1.1),BM25&gt;=BX25),"Achieved",IF(AND(OR(CI25=1, CI25=1.1),BM25&lt;BX25),"Not Achieved","NA"))</f>
        <v>NA</v>
      </c>
      <c r="CU25" s="383" t="str">
        <f>IF(AND(OR(CJ25=1, CJ25=1.1),BN25&gt;=BY25),"Achieved",IF(AND(OR(CJ25=1, CJ25=1.1),BN25&lt;BY25),"Not Achieved","NA"))</f>
        <v>NA</v>
      </c>
      <c r="CV25" s="383" t="str">
        <f>IF(AND(OR(CK25=1, CK25=1.1),BO25&gt;=BZ25),"Achieved",IF(AND(OR(CK25=1, CK25=1.1),BO25&lt;BZ25),"Not Achieved","NA"))</f>
        <v>NA</v>
      </c>
      <c r="CW25" s="383" t="str">
        <f>IF(AND(OR(CL25=1, CL25=1.1),BP25&gt;=CA25),"Achieved",IF(AND(OR(CL25=1, CL25=1.1),BP25&lt;CA25),"Not Achieved","NA"))</f>
        <v>NA</v>
      </c>
      <c r="CX25" s="383" t="str">
        <f>IF(AND(OR(CM25=1, CM25=1.1),BQ25&gt;=CB25),"Achieved",IF(AND(OR(CM25=1, CM25=1.1),BQ25&lt;CB25),"Not Achieved","NA"))</f>
        <v>NA</v>
      </c>
      <c r="CY25" s="383" t="str">
        <f>IF(AND(OR(CN25=1, CN25=1.1),BR25&gt;=CC25),"Achieved",IF(AND(OR(CN25=1, CN25=1.1),BR25&lt;CC25),"Not Achieved","NA"))</f>
        <v>NA</v>
      </c>
      <c r="CZ25" s="383" t="str">
        <f>IF(AND(OR(CO25=1, CO25=1.1),BS25&gt;=CD25),"Achieved",IF(AND(OR(CO25=1, CO25=1.1),BS25&lt;CD25),"Not Achieved","NA"))</f>
        <v>NA</v>
      </c>
      <c r="DA25" s="383" t="str">
        <f>IF(AND(OR(CP25=1, CP25=1.1),BT25&gt;=CE25),"Achieved",IF(AND(OR(CP25=1, CP25=1.1),BT25&lt;CE25),"Not Achieved","NA"))</f>
        <v>NA</v>
      </c>
      <c r="DI25" s="433"/>
      <c r="DJ25" s="433"/>
      <c r="DK25" s="433"/>
      <c r="DL25" s="433"/>
      <c r="DM25" s="433"/>
      <c r="DN25" s="433"/>
      <c r="DO25" s="433"/>
      <c r="DP25" s="433"/>
      <c r="DQ25" s="433"/>
      <c r="DR25" s="433"/>
      <c r="DS25" s="433"/>
      <c r="DT25" s="433"/>
      <c r="DU25" s="433"/>
      <c r="DV25" s="433"/>
      <c r="DW25" s="433"/>
    </row>
    <row r="26" spans="2:127" s="385" customFormat="1" ht="13.75" customHeight="1" thickBot="1" x14ac:dyDescent="0.4">
      <c r="B26" s="374"/>
      <c r="C26" s="370"/>
      <c r="D26" s="371"/>
      <c r="E26" s="432" t="s">
        <v>143</v>
      </c>
      <c r="F26" s="425"/>
      <c r="G26" s="426"/>
      <c r="H26" s="192" t="s">
        <v>94</v>
      </c>
      <c r="I26" s="192" t="s">
        <v>94</v>
      </c>
      <c r="J26" s="192" t="s">
        <v>94</v>
      </c>
      <c r="K26" s="192" t="s">
        <v>94</v>
      </c>
      <c r="L26" s="192" t="s">
        <v>94</v>
      </c>
      <c r="M26" s="192" t="s">
        <v>94</v>
      </c>
      <c r="N26" s="192" t="s">
        <v>94</v>
      </c>
      <c r="O26" s="192" t="s">
        <v>94</v>
      </c>
      <c r="P26" s="192" t="s">
        <v>94</v>
      </c>
      <c r="Q26" s="192" t="s">
        <v>94</v>
      </c>
      <c r="R26" s="379" t="s">
        <v>94</v>
      </c>
      <c r="S26" s="384"/>
      <c r="T26" s="384"/>
      <c r="U26" s="384"/>
      <c r="V26" s="384"/>
      <c r="W26" s="384"/>
      <c r="X26" s="384"/>
      <c r="Y26" s="192" t="s">
        <v>94</v>
      </c>
      <c r="Z26" s="192" t="s">
        <v>94</v>
      </c>
      <c r="AA26" s="192" t="s">
        <v>94</v>
      </c>
      <c r="AB26" s="192" t="s">
        <v>94</v>
      </c>
      <c r="AC26" s="192" t="s">
        <v>94</v>
      </c>
      <c r="AD26" s="192" t="s">
        <v>94</v>
      </c>
      <c r="AE26" s="192" t="s">
        <v>94</v>
      </c>
      <c r="AF26" s="192" t="s">
        <v>94</v>
      </c>
      <c r="AG26" s="192" t="s">
        <v>94</v>
      </c>
      <c r="AH26" s="379" t="s">
        <v>94</v>
      </c>
      <c r="AK26" s="427" t="str">
        <f>IFERROR(IF(I26="---","",IF(Y26="---","No Target Set",IF(BV26=BK26,"On Target",IF(BV26&gt;BK26,"Behind",IF(BV26&lt;BK26,"On Target"))))),"")</f>
        <v/>
      </c>
      <c r="AL26" s="427" t="str">
        <f>IFERROR(IF(J26="---","",IF(Z26="---","No Target Set",IF(BW26=BL26,"On Target",IF(BW26&gt;BL26,"Behind",IF(BW26&lt;BL26,"On Target"))))),"")</f>
        <v/>
      </c>
      <c r="AM26" s="427" t="str">
        <f>IFERROR(IF(K26="---","",IF(AA26="---","No Target Set",IF(BX26=BM26,"On Target",IF(BX26&gt;BM26,"Behind",IF(BX26&lt;BM26,"On Target"))))),"")</f>
        <v/>
      </c>
      <c r="AN26" s="427" t="str">
        <f>IFERROR(IF(L26="---","",IF(AB26="---","No Target Set",IF(BY26=BN26,"On Target",IF(BY26&gt;BN26,"Behind",IF(BY26&lt;BN26,"On Target"))))),"")</f>
        <v/>
      </c>
      <c r="AO26" s="427" t="str">
        <f>IFERROR(IF(M26="---","",IF(AC26="---","No Target Set",IF(BZ26=BO26,"On Target",IF(BZ26&gt;BO26,"Behind",IF(BZ26&lt;BO26,"On Target"))))),"")</f>
        <v/>
      </c>
      <c r="AP26" s="427" t="str">
        <f>IFERROR(IF(N26="---","",IF(AD26="---","No Target Set",IF(CA26=BP26,"On Target",IF(CA26&gt;BP26,"Behind",IF(CA26&lt;BP26,"On Target"))))),"")</f>
        <v/>
      </c>
      <c r="AQ26" s="427" t="str">
        <f>IFERROR(IF(O26="---","",IF(AE26="---","No Target Set",IF(CB26=BQ26,"On Target",IF(CB26&gt;BQ26,"Behind",IF(CB26&lt;BQ26,"On Target"))))),"")</f>
        <v/>
      </c>
      <c r="AR26" s="427" t="str">
        <f>IFERROR(IF(P26="---","",IF(AF26="---","No Target Set",IF(CC26=BR26,"On Target",IF(CC26&gt;BR26,"Behind",IF(CC26&lt;BR26,"On Target"))))),"")</f>
        <v/>
      </c>
      <c r="AS26" s="427" t="str">
        <f>IFERROR(IF(Q26="---","",IF(AG26="---","No Target Set",IF(CD26=BS26,"On Target",IF(CD26&gt;BS26,"Behind",IF(CD26&lt;BS26,"On Target"))))),"")</f>
        <v/>
      </c>
      <c r="AT26" s="427" t="str">
        <f>IFERROR(IF(R26="---","",IF(AH26="---","No Target Set",IF(CE26=BT26,"On Target",IF(CE26&gt;BT26,"Behind",IF(CE26&lt;BT26,"On Target"))))),"")</f>
        <v/>
      </c>
      <c r="AU26" s="384"/>
      <c r="AV26" s="428"/>
      <c r="AW26" s="222" t="s">
        <v>144</v>
      </c>
      <c r="AX26" s="383" t="str">
        <f>_xlfn.IFNA(LOOKUP(2,1/(H26:R26&lt;&gt;"---"),H26:R26),"---")</f>
        <v>---</v>
      </c>
      <c r="AY26" s="383" t="e">
        <f>VALUE(IF(AX26="---","",VLOOKUP(AX26,List1678234[],2,FALSE)))</f>
        <v>#VALUE!</v>
      </c>
      <c r="AZ26" s="383" t="str">
        <f>_xlfn.IFNA(LOOKUP(2,1/(H26:Q26&lt;&gt;"---"),X26:AF26),"---")</f>
        <v>---</v>
      </c>
      <c r="BA26" s="383" t="e">
        <f>VALUE(IF(AZ26="---","",VLOOKUP(AZ26,List1678234[],2,FALSE)))</f>
        <v>#VALUE!</v>
      </c>
      <c r="BB26" s="383" t="str">
        <f>_xlfn.IFNA(LOOKUP(2,1/(AK26:AT26&lt;&gt;""),AK26:AT26),"---")</f>
        <v>---</v>
      </c>
      <c r="BC26" s="383" t="str">
        <f>_xlfn.IFNA(LOOKUP(2,1/(H26:R26&lt;&gt;"---"),H$2:R$2),"---")</f>
        <v>---</v>
      </c>
      <c r="BD26" s="384"/>
      <c r="BE26" s="384"/>
      <c r="BF26" s="384"/>
      <c r="BG26" s="384"/>
      <c r="BH26" s="384"/>
      <c r="BI26" s="222" t="s">
        <v>144</v>
      </c>
      <c r="BJ26" s="383" t="str">
        <f>IF(H26="---","",IF(H26="","",(VLOOKUP(H26,List1678234[],2,FALSE))))</f>
        <v/>
      </c>
      <c r="BK26" s="383" t="str">
        <f>IF(I26="---","",IF(I26="","",(VLOOKUP(I26,List1678234[],2,FALSE))))</f>
        <v/>
      </c>
      <c r="BL26" s="383" t="str">
        <f>IF(J26="---","",IF(J26="","",(VLOOKUP(J26,List1678234[],2,FALSE))))</f>
        <v/>
      </c>
      <c r="BM26" s="383" t="str">
        <f>IF(K26="---","",IF(K26="","",(VLOOKUP(K26,List1678234[],2,FALSE))))</f>
        <v/>
      </c>
      <c r="BN26" s="383" t="str">
        <f>IF(L26="---","",IF(L26="","",(VLOOKUP(L26,List1678234[],2,FALSE))))</f>
        <v/>
      </c>
      <c r="BO26" s="383" t="str">
        <f>IF(M26="---","",IF(M26="","",(VLOOKUP(M26,List1678234[],2,FALSE))))</f>
        <v/>
      </c>
      <c r="BP26" s="383" t="str">
        <f>IF(N26="---","",IF(N26="","",(VLOOKUP(N26,List1678234[],2,FALSE))))</f>
        <v/>
      </c>
      <c r="BQ26" s="383" t="str">
        <f>IF(O26="---","",IF(O26="","",(VLOOKUP(O26,List1678234[],2,FALSE))))</f>
        <v/>
      </c>
      <c r="BR26" s="383" t="str">
        <f>IF(P26="---","",IF(P26="","",(VLOOKUP(P26,List1678234[],2,FALSE))))</f>
        <v/>
      </c>
      <c r="BS26" s="383" t="str">
        <f>IF(Q26="---","",IF(Q26="","",(VLOOKUP(Q26,List1678234[],2,FALSE))))</f>
        <v/>
      </c>
      <c r="BT26" s="383" t="str">
        <f>IF(R26="---","",IF(R26="","",(VLOOKUP(R26,List1678234[],2,FALSE))))</f>
        <v/>
      </c>
      <c r="BU26" s="222" t="s">
        <v>144</v>
      </c>
      <c r="BV26" s="383" t="str">
        <f>IF(Y26="---","",IF(Y26="","",VLOOKUP(Y26,List1678234[],2,FALSE)))</f>
        <v/>
      </c>
      <c r="BW26" s="383" t="str">
        <f>IF(Z26="---","",IF(Z26="","",VLOOKUP(Z26,List1678234[],2,FALSE)))</f>
        <v/>
      </c>
      <c r="BX26" s="383" t="str">
        <f>IF(AA26="---","",IF(AA26="","",VLOOKUP(AA26,List1678234[],2,FALSE)))</f>
        <v/>
      </c>
      <c r="BY26" s="383" t="str">
        <f>IF(AB26="---","",IF(AB26="","",VLOOKUP(AB26,List1678234[],2,FALSE)))</f>
        <v/>
      </c>
      <c r="BZ26" s="383" t="str">
        <f>IF(AC26="---","",IF(AC26="","",VLOOKUP(AC26,List1678234[],2,FALSE)))</f>
        <v/>
      </c>
      <c r="CA26" s="383" t="str">
        <f>IF(AD26="---","",IF(AD26="","",VLOOKUP(AD26,List1678234[],2,FALSE)))</f>
        <v/>
      </c>
      <c r="CB26" s="383" t="str">
        <f>IF(AE26="---","",IF(AE26="","",VLOOKUP(AE26,List1678234[],2,FALSE)))</f>
        <v/>
      </c>
      <c r="CC26" s="383" t="str">
        <f>IF(AF26="---","",IF(AF26="","",VLOOKUP(AF26,List1678234[],2,FALSE)))</f>
        <v/>
      </c>
      <c r="CD26" s="383" t="str">
        <f>IF(AG26="---","",IF(AG26="","",VLOOKUP(AG26,List1678234[],2,FALSE)))</f>
        <v/>
      </c>
      <c r="CE26" s="383" t="str">
        <f>IF(AH26="---","",IF(AH26="","",VLOOKUP(AH26,List1678234[],2,FALSE)))</f>
        <v/>
      </c>
      <c r="CF26" s="222" t="s">
        <v>144</v>
      </c>
      <c r="CG26" s="383" t="str">
        <f>IFERROR(
    IF(H26="---", "NA",
        IF(Y26="---", "NA",
            IF(BJ26 &gt; BK26,
                IF(BV26 &gt; BJ26, 1.1, 0.1),
                IF(BV26 &gt; BJ26, 1, 0)
            )
        )
    ),
    -1
)</f>
        <v>NA</v>
      </c>
      <c r="CH26" s="383" t="str">
        <f>IFERROR(
    IF(I26="---", "NA",
        IF(Z26="---", "NA",IF(J26="---","NA",
            IF(BK26 &gt; BL26,
                IF(MIN(BV26, BK26) = BW26, 0.1,
                    IF(MIN(BV26, BK26) &lt; BW26, 1.1)
                ),
                IF(MIN(BV26, BK26) = BW26, 0,
                    IF(MIN(BV26, BK26) &lt; BW26, 1)
                )
            ))
        )
    ),
-5)</f>
        <v>NA</v>
      </c>
      <c r="CI26" s="383" t="str">
        <f>IFERROR(
    IF(J26="---", "NA",
        IF(AA26="---", "NA",IF(K26="---","NA",
            IF(BL26 &gt; BM26,
                IF(MIN(BW26, BL26) = BX26, 0.1,
                    IF(MIN(BW26, BL26) &lt; BX26, 1.1)
                ),
                IF(MIN(BW26, BL26) = BX26, 0,
                    IF(MIN(BW26, BL26) &lt; BX26, 1)
                )
            ))
        )
    ),
-5)</f>
        <v>NA</v>
      </c>
      <c r="CJ26" s="383" t="str">
        <f>IFERROR(
    IF(K26="---", "NA",
        IF(AB26="---", "NA",IF(L26="---","NA",
            IF(BM26 &gt; BN26,
                IF(MIN(BX26, BM26) = BY26, 0.1,
                    IF(MIN(BX26, BM26) &lt; BY26, 1.1)
                ),
                IF(MIN(BX26, BM26) = BY26, 0,
                    IF(MIN(BX26, BM26) &lt; BY26, 1)
                )
            ))
        )
    ),
-5)</f>
        <v>NA</v>
      </c>
      <c r="CK26" s="383" t="str">
        <f>IFERROR(
    IF(L26="---", "NA",
        IF(AC26="---", "NA",IF(M26="---","NA",
            IF(BN26 &gt; BO26,
                IF(MIN(BY26, BN26) = BZ26, 0.1,
                    IF(MIN(BY26, BN26) &lt; BZ26, 1.1)
                ),
                IF(MIN(BY26, BN26) = BZ26, 0,
                    IF(MIN(BY26, BN26) &lt; BZ26, 1)
                )
            ))
        )
    ),
-5)</f>
        <v>NA</v>
      </c>
      <c r="CL26" s="383" t="str">
        <f>IFERROR(
    IF(M26="---", "NA",
        IF(AD26="---", "NA",IF(N26="---","NA",
            IF(BO26 &gt; BP26,
                IF(MIN(BZ26, BO26) = CA26, 0.1,
                    IF(MIN(BZ26, BO26) &lt; CA26, 1.1)
                ),
                IF(MIN(BZ26, BO26) = CA26, 0,
                    IF(MIN(BZ26, BO26) &lt; CA26, 1)
                )
            ))
        )
    ),
-5)</f>
        <v>NA</v>
      </c>
      <c r="CM26" s="383" t="str">
        <f>IFERROR(
    IF(N26="---", "NA",
        IF(AE26="---", "NA",IF(O26="---","NA",
            IF(BP26 &gt; BQ26,
                IF(MIN(CA26, BP26) = CB26, 0.1,
                    IF(MIN(CA26, BP26) &lt; CB26, 1.1)
                ),
                IF(MIN(CA26, BP26) = CB26, 0,
                    IF(MIN(CA26, BP26) &lt; CB26, 1)
                )
            ))
        )
    ),
-5)</f>
        <v>NA</v>
      </c>
      <c r="CN26" s="383" t="str">
        <f>IFERROR(
    IF(O26="---", "NA",
        IF(AF26="---", "NA",IF(P26="---","NA",
            IF(BQ26 &gt; BR26,
                IF(MIN(CB26, BQ26) = CC26, 0.1,
                    IF(MIN(CB26, BQ26) &lt; CC26, 1.1)
                ),
                IF(MIN(CB26, BQ26) = CC26, 0,
                    IF(MIN(CB26, BQ26) &lt; CC26, 1)
                )
            ))
        )
    ),
-5)</f>
        <v>NA</v>
      </c>
      <c r="CO26" s="383" t="str">
        <f>IFERROR(
    IF(P26="---", "NA",
        IF(AG26="---", "NA",IF(Q26="---","NA",
            IF(BR26 &gt; BS26,
                IF(MIN(CC26, BR26) = CD26, 0.1,
                    IF(MIN(CC26, BR26) &lt; CD26, 1.1)
                ),
                IF(MIN(CC26, BR26) = CD26, 0,
                    IF(MIN(CC26, BR26) &lt; CD26, 1)
                )
            ))
        )
    ),
-5)</f>
        <v>NA</v>
      </c>
      <c r="CP26" s="383" t="str">
        <f>IFERROR(
    IF(Q26="---", "NA",
        IF(AH26="---", "NA",IF(R26="---","NA",
            IF(BS26 &gt; BT26,
                IF(MIN(CD26, BS26) = CE26, 0.1,
                    IF(MIN(CD26, BS26) &lt; CE26, 1.1)
                ),
                IF(MIN(CD26, BS26) = CE26, 0,
                    IF(MIN(CD26, BS26) &lt; CE26, 1)
                )
            ))
        )
    ),
-5)</f>
        <v>NA</v>
      </c>
      <c r="CQ26" s="222" t="s">
        <v>144</v>
      </c>
      <c r="CR26" s="383" t="str">
        <f>IF(AND(OR(CG26=1, CG26=1.1),BK26&gt;=BV26),"Achieved",IF(AND(OR(CG26=1, CG26=1.1),BK26&lt;BV26),"Not Achieved","NA"))</f>
        <v>NA</v>
      </c>
      <c r="CS26" s="383" t="str">
        <f>IF(AND(OR(CH26=1, CH26=1.1),BL26&gt;=BW26),"Achieved",IF(AND(OR(CH26=1, CH26=1.1),BL26&lt;BW26),"Not Achieved","NA"))</f>
        <v>NA</v>
      </c>
      <c r="CT26" s="383" t="str">
        <f>IF(AND(OR(CI26=1, CI26=1.1),BM26&gt;=BX26),"Achieved",IF(AND(OR(CI26=1, CI26=1.1),BM26&lt;BX26),"Not Achieved","NA"))</f>
        <v>NA</v>
      </c>
      <c r="CU26" s="383" t="str">
        <f>IF(AND(OR(CJ26=1, CJ26=1.1),BN26&gt;=BY26),"Achieved",IF(AND(OR(CJ26=1, CJ26=1.1),BN26&lt;BY26),"Not Achieved","NA"))</f>
        <v>NA</v>
      </c>
      <c r="CV26" s="383" t="str">
        <f>IF(AND(OR(CK26=1, CK26=1.1),BO26&gt;=BZ26),"Achieved",IF(AND(OR(CK26=1, CK26=1.1),BO26&lt;BZ26),"Not Achieved","NA"))</f>
        <v>NA</v>
      </c>
      <c r="CW26" s="383" t="str">
        <f>IF(AND(OR(CL26=1, CL26=1.1),BP26&gt;=CA26),"Achieved",IF(AND(OR(CL26=1, CL26=1.1),BP26&lt;CA26),"Not Achieved","NA"))</f>
        <v>NA</v>
      </c>
      <c r="CX26" s="383" t="str">
        <f>IF(AND(OR(CM26=1, CM26=1.1),BQ26&gt;=CB26),"Achieved",IF(AND(OR(CM26=1, CM26=1.1),BQ26&lt;CB26),"Not Achieved","NA"))</f>
        <v>NA</v>
      </c>
      <c r="CY26" s="383" t="str">
        <f>IF(AND(OR(CN26=1, CN26=1.1),BR26&gt;=CC26),"Achieved",IF(AND(OR(CN26=1, CN26=1.1),BR26&lt;CC26),"Not Achieved","NA"))</f>
        <v>NA</v>
      </c>
      <c r="CZ26" s="383" t="str">
        <f>IF(AND(OR(CO26=1, CO26=1.1),BS26&gt;=CD26),"Achieved",IF(AND(OR(CO26=1, CO26=1.1),BS26&lt;CD26),"Not Achieved","NA"))</f>
        <v>NA</v>
      </c>
      <c r="DA26" s="383" t="str">
        <f>IF(AND(OR(CP26=1, CP26=1.1),BT26&gt;=CE26),"Achieved",IF(AND(OR(CP26=1, CP26=1.1),BT26&lt;CE26),"Not Achieved","NA"))</f>
        <v>NA</v>
      </c>
      <c r="DI26" s="433"/>
      <c r="DJ26" s="433"/>
      <c r="DK26" s="433"/>
      <c r="DL26" s="433"/>
      <c r="DM26" s="433"/>
      <c r="DN26" s="433"/>
      <c r="DO26" s="433"/>
      <c r="DP26" s="433"/>
      <c r="DQ26" s="433"/>
      <c r="DR26" s="433"/>
      <c r="DS26" s="433"/>
      <c r="DT26" s="433"/>
      <c r="DU26" s="433"/>
      <c r="DV26" s="433"/>
      <c r="DW26" s="433"/>
    </row>
    <row r="27" spans="2:127" s="385" customFormat="1" ht="13.75" customHeight="1" thickBot="1" x14ac:dyDescent="0.4">
      <c r="B27" s="372">
        <v>3</v>
      </c>
      <c r="C27" s="366" t="s">
        <v>145</v>
      </c>
      <c r="D27" s="367"/>
      <c r="E27" s="432" t="s">
        <v>146</v>
      </c>
      <c r="F27" s="425"/>
      <c r="G27" s="426"/>
      <c r="H27" s="192" t="s">
        <v>94</v>
      </c>
      <c r="I27" s="192" t="s">
        <v>94</v>
      </c>
      <c r="J27" s="192" t="s">
        <v>94</v>
      </c>
      <c r="K27" s="192" t="s">
        <v>94</v>
      </c>
      <c r="L27" s="192" t="s">
        <v>94</v>
      </c>
      <c r="M27" s="192" t="s">
        <v>94</v>
      </c>
      <c r="N27" s="192" t="s">
        <v>94</v>
      </c>
      <c r="O27" s="192" t="s">
        <v>94</v>
      </c>
      <c r="P27" s="192" t="s">
        <v>94</v>
      </c>
      <c r="Q27" s="192" t="s">
        <v>94</v>
      </c>
      <c r="R27" s="379" t="s">
        <v>94</v>
      </c>
      <c r="S27" s="384"/>
      <c r="T27" s="384"/>
      <c r="U27" s="384"/>
      <c r="V27" s="384"/>
      <c r="W27" s="384"/>
      <c r="X27" s="384"/>
      <c r="Y27" s="192" t="s">
        <v>94</v>
      </c>
      <c r="Z27" s="192" t="s">
        <v>94</v>
      </c>
      <c r="AA27" s="192" t="s">
        <v>94</v>
      </c>
      <c r="AB27" s="192" t="s">
        <v>94</v>
      </c>
      <c r="AC27" s="192" t="s">
        <v>94</v>
      </c>
      <c r="AD27" s="192" t="s">
        <v>94</v>
      </c>
      <c r="AE27" s="192" t="s">
        <v>94</v>
      </c>
      <c r="AF27" s="192" t="s">
        <v>94</v>
      </c>
      <c r="AG27" s="192" t="s">
        <v>94</v>
      </c>
      <c r="AH27" s="379" t="s">
        <v>94</v>
      </c>
      <c r="AK27" s="427" t="str">
        <f>IFERROR(IF(I27="---","",IF(Y27="---","No Target Set",IF(BV27=BK27,"On Target",IF(BV27&gt;BK27,"Behind",IF(BV27&lt;BK27,"On Target"))))),"")</f>
        <v/>
      </c>
      <c r="AL27" s="427" t="str">
        <f>IFERROR(IF(J27="---","",IF(Z27="---","No Target Set",IF(BW27=BL27,"On Target",IF(BW27&gt;BL27,"Behind",IF(BW27&lt;BL27,"On Target"))))),"")</f>
        <v/>
      </c>
      <c r="AM27" s="427" t="str">
        <f>IFERROR(IF(K27="---","",IF(AA27="---","No Target Set",IF(BX27=BM27,"On Target",IF(BX27&gt;BM27,"Behind",IF(BX27&lt;BM27,"On Target"))))),"")</f>
        <v/>
      </c>
      <c r="AN27" s="427" t="str">
        <f>IFERROR(IF(L27="---","",IF(AB27="---","No Target Set",IF(BY27=BN27,"On Target",IF(BY27&gt;BN27,"Behind",IF(BY27&lt;BN27,"On Target"))))),"")</f>
        <v/>
      </c>
      <c r="AO27" s="427" t="str">
        <f>IFERROR(IF(M27="---","",IF(AC27="---","No Target Set",IF(BZ27=BO27,"On Target",IF(BZ27&gt;BO27,"Behind",IF(BZ27&lt;BO27,"On Target"))))),"")</f>
        <v/>
      </c>
      <c r="AP27" s="427" t="str">
        <f>IFERROR(IF(N27="---","",IF(AD27="---","No Target Set",IF(CA27=BP27,"On Target",IF(CA27&gt;BP27,"Behind",IF(CA27&lt;BP27,"On Target"))))),"")</f>
        <v/>
      </c>
      <c r="AQ27" s="427" t="str">
        <f>IFERROR(IF(O27="---","",IF(AE27="---","No Target Set",IF(CB27=BQ27,"On Target",IF(CB27&gt;BQ27,"Behind",IF(CB27&lt;BQ27,"On Target"))))),"")</f>
        <v/>
      </c>
      <c r="AR27" s="427" t="str">
        <f>IFERROR(IF(P27="---","",IF(AF27="---","No Target Set",IF(CC27=BR27,"On Target",IF(CC27&gt;BR27,"Behind",IF(CC27&lt;BR27,"On Target"))))),"")</f>
        <v/>
      </c>
      <c r="AS27" s="427" t="str">
        <f>IFERROR(IF(Q27="---","",IF(AG27="---","No Target Set",IF(CD27=BS27,"On Target",IF(CD27&gt;BS27,"Behind",IF(CD27&lt;BS27,"On Target"))))),"")</f>
        <v/>
      </c>
      <c r="AT27" s="427" t="str">
        <f>IFERROR(IF(R27="---","",IF(AH27="---","No Target Set",IF(CE27=BT27,"On Target",IF(CE27&gt;BT27,"Behind",IF(CE27&lt;BT27,"On Target"))))),"")</f>
        <v/>
      </c>
      <c r="AU27" s="384"/>
      <c r="AV27" s="428"/>
      <c r="AW27" s="222" t="s">
        <v>147</v>
      </c>
      <c r="AX27" s="382" t="str">
        <f>_xlfn.IFNA(LOOKUP(2,1/(H27:R27&lt;&gt;"---"),H27:R27),"---")</f>
        <v>---</v>
      </c>
      <c r="AY27" s="382" t="e">
        <f>VALUE(IF(AX27="---","",VLOOKUP(AX27,List1678234[],2,FALSE)))</f>
        <v>#VALUE!</v>
      </c>
      <c r="AZ27" s="382" t="str">
        <f>_xlfn.IFNA(LOOKUP(2,1/(H27:Q27&lt;&gt;"---"),X27:AF27),"---")</f>
        <v>---</v>
      </c>
      <c r="BA27" s="382" t="e">
        <f>VALUE(IF(AZ27="---","",VLOOKUP(AZ27,List1678234[],2,FALSE)))</f>
        <v>#VALUE!</v>
      </c>
      <c r="BB27" s="382" t="str">
        <f>_xlfn.IFNA(LOOKUP(2,1/(AK27:AT27&lt;&gt;""),AK27:AT27),"---")</f>
        <v>---</v>
      </c>
      <c r="BC27" s="382" t="str">
        <f>_xlfn.IFNA(LOOKUP(2,1/(H27:R27&lt;&gt;"---"),H$2:R$2),"---")</f>
        <v>---</v>
      </c>
      <c r="BD27" s="384"/>
      <c r="BE27" s="384"/>
      <c r="BF27" s="384"/>
      <c r="BG27" s="384"/>
      <c r="BH27" s="384"/>
      <c r="BI27" s="222" t="s">
        <v>147</v>
      </c>
      <c r="BJ27" s="382" t="str">
        <f>IF(H27="---","",IF(H27="","",(VLOOKUP(H27,List1678234[],2,FALSE))))</f>
        <v/>
      </c>
      <c r="BK27" s="382" t="str">
        <f>IF(I27="---","",IF(I27="","",(VLOOKUP(I27,List1678234[],2,FALSE))))</f>
        <v/>
      </c>
      <c r="BL27" s="382" t="str">
        <f>IF(J27="---","",IF(J27="","",(VLOOKUP(J27,List1678234[],2,FALSE))))</f>
        <v/>
      </c>
      <c r="BM27" s="382" t="str">
        <f>IF(K27="---","",IF(K27="","",(VLOOKUP(K27,List1678234[],2,FALSE))))</f>
        <v/>
      </c>
      <c r="BN27" s="382" t="str">
        <f>IF(L27="---","",IF(L27="","",(VLOOKUP(L27,List1678234[],2,FALSE))))</f>
        <v/>
      </c>
      <c r="BO27" s="382" t="str">
        <f>IF(M27="---","",IF(M27="","",(VLOOKUP(M27,List1678234[],2,FALSE))))</f>
        <v/>
      </c>
      <c r="BP27" s="382" t="str">
        <f>IF(N27="---","",IF(N27="","",(VLOOKUP(N27,List1678234[],2,FALSE))))</f>
        <v/>
      </c>
      <c r="BQ27" s="382" t="str">
        <f>IF(O27="---","",IF(O27="","",(VLOOKUP(O27,List1678234[],2,FALSE))))</f>
        <v/>
      </c>
      <c r="BR27" s="382" t="str">
        <f>IF(P27="---","",IF(P27="","",(VLOOKUP(P27,List1678234[],2,FALSE))))</f>
        <v/>
      </c>
      <c r="BS27" s="382" t="str">
        <f>IF(Q27="---","",IF(Q27="","",(VLOOKUP(Q27,List1678234[],2,FALSE))))</f>
        <v/>
      </c>
      <c r="BT27" s="382" t="str">
        <f>IF(R27="---","",IF(R27="","",(VLOOKUP(R27,List1678234[],2,FALSE))))</f>
        <v/>
      </c>
      <c r="BU27" s="222" t="s">
        <v>147</v>
      </c>
      <c r="BV27" s="382" t="str">
        <f>IF(Y27="---","",IF(Y27="","",VLOOKUP(Y27,List1678234[],2,FALSE)))</f>
        <v/>
      </c>
      <c r="BW27" s="382" t="str">
        <f>IF(Z27="---","",IF(Z27="","",VLOOKUP(Z27,List1678234[],2,FALSE)))</f>
        <v/>
      </c>
      <c r="BX27" s="382" t="str">
        <f>IF(AA27="---","",IF(AA27="","",VLOOKUP(AA27,List1678234[],2,FALSE)))</f>
        <v/>
      </c>
      <c r="BY27" s="382" t="str">
        <f>IF(AB27="---","",IF(AB27="","",VLOOKUP(AB27,List1678234[],2,FALSE)))</f>
        <v/>
      </c>
      <c r="BZ27" s="382" t="str">
        <f>IF(AC27="---","",IF(AC27="","",VLOOKUP(AC27,List1678234[],2,FALSE)))</f>
        <v/>
      </c>
      <c r="CA27" s="382" t="str">
        <f>IF(AD27="---","",IF(AD27="","",VLOOKUP(AD27,List1678234[],2,FALSE)))</f>
        <v/>
      </c>
      <c r="CB27" s="382" t="str">
        <f>IF(AE27="---","",IF(AE27="","",VLOOKUP(AE27,List1678234[],2,FALSE)))</f>
        <v/>
      </c>
      <c r="CC27" s="382" t="str">
        <f>IF(AF27="---","",IF(AF27="","",VLOOKUP(AF27,List1678234[],2,FALSE)))</f>
        <v/>
      </c>
      <c r="CD27" s="382" t="str">
        <f>IF(AG27="---","",IF(AG27="","",VLOOKUP(AG27,List1678234[],2,FALSE)))</f>
        <v/>
      </c>
      <c r="CE27" s="382" t="str">
        <f>IF(AH27="---","",IF(AH27="","",VLOOKUP(AH27,List1678234[],2,FALSE)))</f>
        <v/>
      </c>
      <c r="CF27" s="222" t="s">
        <v>147</v>
      </c>
      <c r="CG27" s="382" t="str">
        <f>IFERROR(
    IF(H27="---", "NA",
        IF(Y27="---", "NA",
            IF(BJ27 &gt; BK27,
                IF(BV27 &gt; BJ27, 1.1, 0.1),
                IF(BV27 &gt; BJ27, 1, 0)
            )
        )
    ),
    -1
)</f>
        <v>NA</v>
      </c>
      <c r="CH27" s="382" t="str">
        <f>IFERROR(
    IF(I27="---", "NA",
        IF(Z27="---", "NA",IF(J27="---","NA",
            IF(BK27 &gt; BL27,
                IF(MIN(BV27, BK27) = BW27, 0.1,
                    IF(MIN(BV27, BK27) &lt; BW27, 1.1)
                ),
                IF(MIN(BV27, BK27) = BW27, 0,
                    IF(MIN(BV27, BK27) &lt; BW27, 1)
                )
            ))
        )
    ),
-5)</f>
        <v>NA</v>
      </c>
      <c r="CI27" s="382" t="str">
        <f>IFERROR(
    IF(J27="---", "NA",
        IF(AA27="---", "NA",IF(K27="---","NA",
            IF(BL27 &gt; BM27,
                IF(MIN(BW27, BL27) = BX27, 0.1,
                    IF(MIN(BW27, BL27) &lt; BX27, 1.1)
                ),
                IF(MIN(BW27, BL27) = BX27, 0,
                    IF(MIN(BW27, BL27) &lt; BX27, 1)
                )
            ))
        )
    ),
-5)</f>
        <v>NA</v>
      </c>
      <c r="CJ27" s="382" t="str">
        <f>IFERROR(
    IF(K27="---", "NA",
        IF(AB27="---", "NA",IF(L27="---","NA",
            IF(BM27 &gt; BN27,
                IF(MIN(BX27, BM27) = BY27, 0.1,
                    IF(MIN(BX27, BM27) &lt; BY27, 1.1)
                ),
                IF(MIN(BX27, BM27) = BY27, 0,
                    IF(MIN(BX27, BM27) &lt; BY27, 1)
                )
            ))
        )
    ),
-5)</f>
        <v>NA</v>
      </c>
      <c r="CK27" s="382" t="str">
        <f>IFERROR(
    IF(L27="---", "NA",
        IF(AC27="---", "NA",IF(M27="---","NA",
            IF(BN27 &gt; BO27,
                IF(MIN(BY27, BN27) = BZ27, 0.1,
                    IF(MIN(BY27, BN27) &lt; BZ27, 1.1)
                ),
                IF(MIN(BY27, BN27) = BZ27, 0,
                    IF(MIN(BY27, BN27) &lt; BZ27, 1)
                )
            ))
        )
    ),
-5)</f>
        <v>NA</v>
      </c>
      <c r="CL27" s="382" t="str">
        <f>IFERROR(
    IF(M27="---", "NA",
        IF(AD27="---", "NA",IF(N27="---","NA",
            IF(BO27 &gt; BP27,
                IF(MIN(BZ27, BO27) = CA27, 0.1,
                    IF(MIN(BZ27, BO27) &lt; CA27, 1.1)
                ),
                IF(MIN(BZ27, BO27) = CA27, 0,
                    IF(MIN(BZ27, BO27) &lt; CA27, 1)
                )
            ))
        )
    ),
-5)</f>
        <v>NA</v>
      </c>
      <c r="CM27" s="382" t="str">
        <f>IFERROR(
    IF(N27="---", "NA",
        IF(AE27="---", "NA",IF(O27="---","NA",
            IF(BP27 &gt; BQ27,
                IF(MIN(CA27, BP27) = CB27, 0.1,
                    IF(MIN(CA27, BP27) &lt; CB27, 1.1)
                ),
                IF(MIN(CA27, BP27) = CB27, 0,
                    IF(MIN(CA27, BP27) &lt; CB27, 1)
                )
            ))
        )
    ),
-5)</f>
        <v>NA</v>
      </c>
      <c r="CN27" s="382" t="str">
        <f>IFERROR(
    IF(O27="---", "NA",
        IF(AF27="---", "NA",IF(P27="---","NA",
            IF(BQ27 &gt; BR27,
                IF(MIN(CB27, BQ27) = CC27, 0.1,
                    IF(MIN(CB27, BQ27) &lt; CC27, 1.1)
                ),
                IF(MIN(CB27, BQ27) = CC27, 0,
                    IF(MIN(CB27, BQ27) &lt; CC27, 1)
                )
            ))
        )
    ),
-5)</f>
        <v>NA</v>
      </c>
      <c r="CO27" s="382" t="str">
        <f>IFERROR(
    IF(P27="---", "NA",
        IF(AG27="---", "NA",IF(Q27="---","NA",
            IF(BR27 &gt; BS27,
                IF(MIN(CC27, BR27) = CD27, 0.1,
                    IF(MIN(CC27, BR27) &lt; CD27, 1.1)
                ),
                IF(MIN(CC27, BR27) = CD27, 0,
                    IF(MIN(CC27, BR27) &lt; CD27, 1)
                )
            ))
        )
    ),
-5)</f>
        <v>NA</v>
      </c>
      <c r="CP27" s="382" t="str">
        <f>IFERROR(
    IF(Q27="---", "NA",
        IF(AH27="---", "NA",IF(R27="---","NA",
            IF(BS27 &gt; BT27,
                IF(MIN(CD27, BS27) = CE27, 0.1,
                    IF(MIN(CD27, BS27) &lt; CE27, 1.1)
                ),
                IF(MIN(CD27, BS27) = CE27, 0,
                    IF(MIN(CD27, BS27) &lt; CE27, 1)
                )
            ))
        )
    ),
-5)</f>
        <v>NA</v>
      </c>
      <c r="CQ27" s="222" t="s">
        <v>147</v>
      </c>
      <c r="CR27" s="382" t="str">
        <f>IF(AND(OR(CG27=1, CG27=1.1),BK27&gt;=BV27),"Achieved",IF(AND(OR(CG27=1, CG27=1.1),BK27&lt;BV27),"Not Achieved","NA"))</f>
        <v>NA</v>
      </c>
      <c r="CS27" s="382" t="str">
        <f>IF(AND(OR(CH27=1, CH27=1.1),BL27&gt;=BW27),"Achieved",IF(AND(OR(CH27=1, CH27=1.1),BL27&lt;BW27),"Not Achieved","NA"))</f>
        <v>NA</v>
      </c>
      <c r="CT27" s="382" t="str">
        <f>IF(AND(OR(CI27=1, CI27=1.1),BM27&gt;=BX27),"Achieved",IF(AND(OR(CI27=1, CI27=1.1),BM27&lt;BX27),"Not Achieved","NA"))</f>
        <v>NA</v>
      </c>
      <c r="CU27" s="382" t="str">
        <f>IF(AND(OR(CJ27=1, CJ27=1.1),BN27&gt;=BY27),"Achieved",IF(AND(OR(CJ27=1, CJ27=1.1),BN27&lt;BY27),"Not Achieved","NA"))</f>
        <v>NA</v>
      </c>
      <c r="CV27" s="382" t="str">
        <f>IF(AND(OR(CK27=1, CK27=1.1),BO27&gt;=BZ27),"Achieved",IF(AND(OR(CK27=1, CK27=1.1),BO27&lt;BZ27),"Not Achieved","NA"))</f>
        <v>NA</v>
      </c>
      <c r="CW27" s="382" t="str">
        <f>IF(AND(OR(CL27=1, CL27=1.1),BP27&gt;=CA27),"Achieved",IF(AND(OR(CL27=1, CL27=1.1),BP27&lt;CA27),"Not Achieved","NA"))</f>
        <v>NA</v>
      </c>
      <c r="CX27" s="382" t="str">
        <f>IF(AND(OR(CM27=1, CM27=1.1),BQ27&gt;=CB27),"Achieved",IF(AND(OR(CM27=1, CM27=1.1),BQ27&lt;CB27),"Not Achieved","NA"))</f>
        <v>NA</v>
      </c>
      <c r="CY27" s="382" t="str">
        <f>IF(AND(OR(CN27=1, CN27=1.1),BR27&gt;=CC27),"Achieved",IF(AND(OR(CN27=1, CN27=1.1),BR27&lt;CC27),"Not Achieved","NA"))</f>
        <v>NA</v>
      </c>
      <c r="CZ27" s="382" t="str">
        <f>IF(AND(OR(CO27=1, CO27=1.1),BS27&gt;=CD27),"Achieved",IF(AND(OR(CO27=1, CO27=1.1),BS27&lt;CD27),"Not Achieved","NA"))</f>
        <v>NA</v>
      </c>
      <c r="DA27" s="382" t="str">
        <f>IF(AND(OR(CP27=1, CP27=1.1),BT27&gt;=CE27),"Achieved",IF(AND(OR(CP27=1, CP27=1.1),BT27&lt;CE27),"Not Achieved","NA"))</f>
        <v>NA</v>
      </c>
      <c r="DI27" s="433"/>
      <c r="DJ27" s="433"/>
      <c r="DK27" s="433"/>
      <c r="DL27" s="433"/>
      <c r="DM27" s="433"/>
      <c r="DN27" s="433"/>
      <c r="DO27" s="433"/>
      <c r="DP27" s="433"/>
      <c r="DQ27" s="433"/>
      <c r="DR27" s="433"/>
      <c r="DS27" s="433"/>
      <c r="DT27" s="433"/>
      <c r="DU27" s="433"/>
      <c r="DV27" s="433"/>
      <c r="DW27" s="433"/>
    </row>
    <row r="28" spans="2:127" s="385" customFormat="1" ht="13.75" customHeight="1" thickBot="1" x14ac:dyDescent="0.4">
      <c r="B28" s="373"/>
      <c r="C28" s="368"/>
      <c r="D28" s="369"/>
      <c r="E28" s="432" t="s">
        <v>148</v>
      </c>
      <c r="F28" s="425"/>
      <c r="G28" s="426"/>
      <c r="H28" s="192" t="s">
        <v>94</v>
      </c>
      <c r="I28" s="192" t="s">
        <v>94</v>
      </c>
      <c r="J28" s="192" t="s">
        <v>94</v>
      </c>
      <c r="K28" s="192" t="s">
        <v>94</v>
      </c>
      <c r="L28" s="192" t="s">
        <v>94</v>
      </c>
      <c r="M28" s="192" t="s">
        <v>94</v>
      </c>
      <c r="N28" s="192" t="s">
        <v>94</v>
      </c>
      <c r="O28" s="192" t="s">
        <v>94</v>
      </c>
      <c r="P28" s="192" t="s">
        <v>94</v>
      </c>
      <c r="Q28" s="192" t="s">
        <v>94</v>
      </c>
      <c r="R28" s="379" t="s">
        <v>94</v>
      </c>
      <c r="S28" s="384"/>
      <c r="T28" s="384"/>
      <c r="U28" s="384"/>
      <c r="V28" s="384"/>
      <c r="W28" s="384"/>
      <c r="X28" s="384"/>
      <c r="Y28" s="192" t="s">
        <v>94</v>
      </c>
      <c r="Z28" s="192" t="s">
        <v>94</v>
      </c>
      <c r="AA28" s="192" t="s">
        <v>94</v>
      </c>
      <c r="AB28" s="192" t="s">
        <v>94</v>
      </c>
      <c r="AC28" s="192" t="s">
        <v>94</v>
      </c>
      <c r="AD28" s="192" t="s">
        <v>94</v>
      </c>
      <c r="AE28" s="192" t="s">
        <v>94</v>
      </c>
      <c r="AF28" s="192" t="s">
        <v>94</v>
      </c>
      <c r="AG28" s="192" t="s">
        <v>94</v>
      </c>
      <c r="AH28" s="379" t="s">
        <v>94</v>
      </c>
      <c r="AK28" s="427" t="str">
        <f>IFERROR(IF(I28="---","",IF(Y28="---","No Target Set",IF(BV28=BK28,"On Target",IF(BV28&gt;BK28,"Behind",IF(BV28&lt;BK28,"On Target"))))),"")</f>
        <v/>
      </c>
      <c r="AL28" s="427" t="str">
        <f>IFERROR(IF(J28="---","",IF(Z28="---","No Target Set",IF(BW28=BL28,"On Target",IF(BW28&gt;BL28,"Behind",IF(BW28&lt;BL28,"On Target"))))),"")</f>
        <v/>
      </c>
      <c r="AM28" s="427" t="str">
        <f>IFERROR(IF(K28="---","",IF(AA28="---","No Target Set",IF(BX28=BM28,"On Target",IF(BX28&gt;BM28,"Behind",IF(BX28&lt;BM28,"On Target"))))),"")</f>
        <v/>
      </c>
      <c r="AN28" s="427" t="str">
        <f>IFERROR(IF(L28="---","",IF(AB28="---","No Target Set",IF(BY28=BN28,"On Target",IF(BY28&gt;BN28,"Behind",IF(BY28&lt;BN28,"On Target"))))),"")</f>
        <v/>
      </c>
      <c r="AO28" s="427" t="str">
        <f>IFERROR(IF(M28="---","",IF(AC28="---","No Target Set",IF(BZ28=BO28,"On Target",IF(BZ28&gt;BO28,"Behind",IF(BZ28&lt;BO28,"On Target"))))),"")</f>
        <v/>
      </c>
      <c r="AP28" s="427" t="str">
        <f>IFERROR(IF(N28="---","",IF(AD28="---","No Target Set",IF(CA28=BP28,"On Target",IF(CA28&gt;BP28,"Behind",IF(CA28&lt;BP28,"On Target"))))),"")</f>
        <v/>
      </c>
      <c r="AQ28" s="427" t="str">
        <f>IFERROR(IF(O28="---","",IF(AE28="---","No Target Set",IF(CB28=BQ28,"On Target",IF(CB28&gt;BQ28,"Behind",IF(CB28&lt;BQ28,"On Target"))))),"")</f>
        <v/>
      </c>
      <c r="AR28" s="427" t="str">
        <f>IFERROR(IF(P28="---","",IF(AF28="---","No Target Set",IF(CC28=BR28,"On Target",IF(CC28&gt;BR28,"Behind",IF(CC28&lt;BR28,"On Target"))))),"")</f>
        <v/>
      </c>
      <c r="AS28" s="427" t="str">
        <f>IFERROR(IF(Q28="---","",IF(AG28="---","No Target Set",IF(CD28=BS28,"On Target",IF(CD28&gt;BS28,"Behind",IF(CD28&lt;BS28,"On Target"))))),"")</f>
        <v/>
      </c>
      <c r="AT28" s="427" t="str">
        <f>IFERROR(IF(R28="---","",IF(AH28="---","No Target Set",IF(CE28=BT28,"On Target",IF(CE28&gt;BT28,"Behind",IF(CE28&lt;BT28,"On Target"))))),"")</f>
        <v/>
      </c>
      <c r="AU28" s="384"/>
      <c r="AV28" s="428"/>
      <c r="AW28" s="222" t="s">
        <v>149</v>
      </c>
      <c r="AX28" s="382" t="str">
        <f>_xlfn.IFNA(LOOKUP(2,1/(H28:R28&lt;&gt;"---"),H28:R28),"---")</f>
        <v>---</v>
      </c>
      <c r="AY28" s="382" t="e">
        <f>VALUE(IF(AX28="---","",VLOOKUP(AX28,List1678234[],2,FALSE)))</f>
        <v>#VALUE!</v>
      </c>
      <c r="AZ28" s="382" t="str">
        <f>_xlfn.IFNA(LOOKUP(2,1/(H28:Q28&lt;&gt;"---"),X28:AF28),"---")</f>
        <v>---</v>
      </c>
      <c r="BA28" s="382" t="e">
        <f>VALUE(IF(AZ28="---","",VLOOKUP(AZ28,List1678234[],2,FALSE)))</f>
        <v>#VALUE!</v>
      </c>
      <c r="BB28" s="382" t="str">
        <f>_xlfn.IFNA(LOOKUP(2,1/(AK28:AT28&lt;&gt;""),AK28:AT28),"---")</f>
        <v>---</v>
      </c>
      <c r="BC28" s="382" t="str">
        <f>_xlfn.IFNA(LOOKUP(2,1/(H28:R28&lt;&gt;"---"),H$2:R$2),"---")</f>
        <v>---</v>
      </c>
      <c r="BD28" s="384"/>
      <c r="BE28" s="384"/>
      <c r="BF28" s="384"/>
      <c r="BG28" s="384"/>
      <c r="BH28" s="384"/>
      <c r="BI28" s="222" t="s">
        <v>149</v>
      </c>
      <c r="BJ28" s="382" t="str">
        <f>IF(H28="---","",IF(H28="","",(VLOOKUP(H28,List1678234[],2,FALSE))))</f>
        <v/>
      </c>
      <c r="BK28" s="382" t="str">
        <f>IF(I28="---","",IF(I28="","",(VLOOKUP(I28,List1678234[],2,FALSE))))</f>
        <v/>
      </c>
      <c r="BL28" s="382" t="str">
        <f>IF(J28="---","",IF(J28="","",(VLOOKUP(J28,List1678234[],2,FALSE))))</f>
        <v/>
      </c>
      <c r="BM28" s="382" t="str">
        <f>IF(K28="---","",IF(K28="","",(VLOOKUP(K28,List1678234[],2,FALSE))))</f>
        <v/>
      </c>
      <c r="BN28" s="382" t="str">
        <f>IF(L28="---","",IF(L28="","",(VLOOKUP(L28,List1678234[],2,FALSE))))</f>
        <v/>
      </c>
      <c r="BO28" s="382" t="str">
        <f>IF(M28="---","",IF(M28="","",(VLOOKUP(M28,List1678234[],2,FALSE))))</f>
        <v/>
      </c>
      <c r="BP28" s="382" t="str">
        <f>IF(N28="---","",IF(N28="","",(VLOOKUP(N28,List1678234[],2,FALSE))))</f>
        <v/>
      </c>
      <c r="BQ28" s="382" t="str">
        <f>IF(O28="---","",IF(O28="","",(VLOOKUP(O28,List1678234[],2,FALSE))))</f>
        <v/>
      </c>
      <c r="BR28" s="382" t="str">
        <f>IF(P28="---","",IF(P28="","",(VLOOKUP(P28,List1678234[],2,FALSE))))</f>
        <v/>
      </c>
      <c r="BS28" s="382" t="str">
        <f>IF(Q28="---","",IF(Q28="","",(VLOOKUP(Q28,List1678234[],2,FALSE))))</f>
        <v/>
      </c>
      <c r="BT28" s="382" t="str">
        <f>IF(R28="---","",IF(R28="","",(VLOOKUP(R28,List1678234[],2,FALSE))))</f>
        <v/>
      </c>
      <c r="BU28" s="222" t="s">
        <v>149</v>
      </c>
      <c r="BV28" s="382" t="str">
        <f>IF(Y28="---","",IF(Y28="","",VLOOKUP(Y28,List1678234[],2,FALSE)))</f>
        <v/>
      </c>
      <c r="BW28" s="382" t="str">
        <f>IF(Z28="---","",IF(Z28="","",VLOOKUP(Z28,List1678234[],2,FALSE)))</f>
        <v/>
      </c>
      <c r="BX28" s="382" t="str">
        <f>IF(AA28="---","",IF(AA28="","",VLOOKUP(AA28,List1678234[],2,FALSE)))</f>
        <v/>
      </c>
      <c r="BY28" s="382" t="str">
        <f>IF(AB28="---","",IF(AB28="","",VLOOKUP(AB28,List1678234[],2,FALSE)))</f>
        <v/>
      </c>
      <c r="BZ28" s="382" t="str">
        <f>IF(AC28="---","",IF(AC28="","",VLOOKUP(AC28,List1678234[],2,FALSE)))</f>
        <v/>
      </c>
      <c r="CA28" s="382" t="str">
        <f>IF(AD28="---","",IF(AD28="","",VLOOKUP(AD28,List1678234[],2,FALSE)))</f>
        <v/>
      </c>
      <c r="CB28" s="382" t="str">
        <f>IF(AE28="---","",IF(AE28="","",VLOOKUP(AE28,List1678234[],2,FALSE)))</f>
        <v/>
      </c>
      <c r="CC28" s="382" t="str">
        <f>IF(AF28="---","",IF(AF28="","",VLOOKUP(AF28,List1678234[],2,FALSE)))</f>
        <v/>
      </c>
      <c r="CD28" s="382" t="str">
        <f>IF(AG28="---","",IF(AG28="","",VLOOKUP(AG28,List1678234[],2,FALSE)))</f>
        <v/>
      </c>
      <c r="CE28" s="382" t="str">
        <f>IF(AH28="---","",IF(AH28="","",VLOOKUP(AH28,List1678234[],2,FALSE)))</f>
        <v/>
      </c>
      <c r="CF28" s="222" t="s">
        <v>149</v>
      </c>
      <c r="CG28" s="382" t="str">
        <f>IFERROR(
    IF(H28="---", "NA",
        IF(Y28="---", "NA",
            IF(BJ28 &gt; BK28,
                IF(BV28 &gt; BJ28, 1.1, 0.1),
                IF(BV28 &gt; BJ28, 1, 0)
            )
        )
    ),
    -1
)</f>
        <v>NA</v>
      </c>
      <c r="CH28" s="382" t="str">
        <f>IFERROR(
    IF(I28="---", "NA",
        IF(Z28="---", "NA",IF(J28="---","NA",
            IF(BK28 &gt; BL28,
                IF(MIN(BV28, BK28) = BW28, 0.1,
                    IF(MIN(BV28, BK28) &lt; BW28, 1.1)
                ),
                IF(MIN(BV28, BK28) = BW28, 0,
                    IF(MIN(BV28, BK28) &lt; BW28, 1)
                )
            ))
        )
    ),
-5)</f>
        <v>NA</v>
      </c>
      <c r="CI28" s="382" t="str">
        <f>IFERROR(
    IF(J28="---", "NA",
        IF(AA28="---", "NA",IF(K28="---","NA",
            IF(BL28 &gt; BM28,
                IF(MIN(BW28, BL28) = BX28, 0.1,
                    IF(MIN(BW28, BL28) &lt; BX28, 1.1)
                ),
                IF(MIN(BW28, BL28) = BX28, 0,
                    IF(MIN(BW28, BL28) &lt; BX28, 1)
                )
            ))
        )
    ),
-5)</f>
        <v>NA</v>
      </c>
      <c r="CJ28" s="382" t="str">
        <f>IFERROR(
    IF(K28="---", "NA",
        IF(AB28="---", "NA",IF(L28="---","NA",
            IF(BM28 &gt; BN28,
                IF(MIN(BX28, BM28) = BY28, 0.1,
                    IF(MIN(BX28, BM28) &lt; BY28, 1.1)
                ),
                IF(MIN(BX28, BM28) = BY28, 0,
                    IF(MIN(BX28, BM28) &lt; BY28, 1)
                )
            ))
        )
    ),
-5)</f>
        <v>NA</v>
      </c>
      <c r="CK28" s="382" t="str">
        <f>IFERROR(
    IF(L28="---", "NA",
        IF(AC28="---", "NA",IF(M28="---","NA",
            IF(BN28 &gt; BO28,
                IF(MIN(BY28, BN28) = BZ28, 0.1,
                    IF(MIN(BY28, BN28) &lt; BZ28, 1.1)
                ),
                IF(MIN(BY28, BN28) = BZ28, 0,
                    IF(MIN(BY28, BN28) &lt; BZ28, 1)
                )
            ))
        )
    ),
-5)</f>
        <v>NA</v>
      </c>
      <c r="CL28" s="382" t="str">
        <f>IFERROR(
    IF(M28="---", "NA",
        IF(AD28="---", "NA",IF(N28="---","NA",
            IF(BO28 &gt; BP28,
                IF(MIN(BZ28, BO28) = CA28, 0.1,
                    IF(MIN(BZ28, BO28) &lt; CA28, 1.1)
                ),
                IF(MIN(BZ28, BO28) = CA28, 0,
                    IF(MIN(BZ28, BO28) &lt; CA28, 1)
                )
            ))
        )
    ),
-5)</f>
        <v>NA</v>
      </c>
      <c r="CM28" s="382" t="str">
        <f>IFERROR(
    IF(N28="---", "NA",
        IF(AE28="---", "NA",IF(O28="---","NA",
            IF(BP28 &gt; BQ28,
                IF(MIN(CA28, BP28) = CB28, 0.1,
                    IF(MIN(CA28, BP28) &lt; CB28, 1.1)
                ),
                IF(MIN(CA28, BP28) = CB28, 0,
                    IF(MIN(CA28, BP28) &lt; CB28, 1)
                )
            ))
        )
    ),
-5)</f>
        <v>NA</v>
      </c>
      <c r="CN28" s="382" t="str">
        <f>IFERROR(
    IF(O28="---", "NA",
        IF(AF28="---", "NA",IF(P28="---","NA",
            IF(BQ28 &gt; BR28,
                IF(MIN(CB28, BQ28) = CC28, 0.1,
                    IF(MIN(CB28, BQ28) &lt; CC28, 1.1)
                ),
                IF(MIN(CB28, BQ28) = CC28, 0,
                    IF(MIN(CB28, BQ28) &lt; CC28, 1)
                )
            ))
        )
    ),
-5)</f>
        <v>NA</v>
      </c>
      <c r="CO28" s="382" t="str">
        <f>IFERROR(
    IF(P28="---", "NA",
        IF(AG28="---", "NA",IF(Q28="---","NA",
            IF(BR28 &gt; BS28,
                IF(MIN(CC28, BR28) = CD28, 0.1,
                    IF(MIN(CC28, BR28) &lt; CD28, 1.1)
                ),
                IF(MIN(CC28, BR28) = CD28, 0,
                    IF(MIN(CC28, BR28) &lt; CD28, 1)
                )
            ))
        )
    ),
-5)</f>
        <v>NA</v>
      </c>
      <c r="CP28" s="382" t="str">
        <f>IFERROR(
    IF(Q28="---", "NA",
        IF(AH28="---", "NA",IF(R28="---","NA",
            IF(BS28 &gt; BT28,
                IF(MIN(CD28, BS28) = CE28, 0.1,
                    IF(MIN(CD28, BS28) &lt; CE28, 1.1)
                ),
                IF(MIN(CD28, BS28) = CE28, 0,
                    IF(MIN(CD28, BS28) &lt; CE28, 1)
                )
            ))
        )
    ),
-5)</f>
        <v>NA</v>
      </c>
      <c r="CQ28" s="222" t="s">
        <v>149</v>
      </c>
      <c r="CR28" s="382" t="str">
        <f>IF(AND(OR(CG28=1, CG28=1.1),BK28&gt;=BV28),"Achieved",IF(AND(OR(CG28=1, CG28=1.1),BK28&lt;BV28),"Not Achieved","NA"))</f>
        <v>NA</v>
      </c>
      <c r="CS28" s="382" t="str">
        <f>IF(AND(OR(CH28=1, CH28=1.1),BL28&gt;=BW28),"Achieved",IF(AND(OR(CH28=1, CH28=1.1),BL28&lt;BW28),"Not Achieved","NA"))</f>
        <v>NA</v>
      </c>
      <c r="CT28" s="382" t="str">
        <f>IF(AND(OR(CI28=1, CI28=1.1),BM28&gt;=BX28),"Achieved",IF(AND(OR(CI28=1, CI28=1.1),BM28&lt;BX28),"Not Achieved","NA"))</f>
        <v>NA</v>
      </c>
      <c r="CU28" s="382" t="str">
        <f>IF(AND(OR(CJ28=1, CJ28=1.1),BN28&gt;=BY28),"Achieved",IF(AND(OR(CJ28=1, CJ28=1.1),BN28&lt;BY28),"Not Achieved","NA"))</f>
        <v>NA</v>
      </c>
      <c r="CV28" s="382" t="str">
        <f>IF(AND(OR(CK28=1, CK28=1.1),BO28&gt;=BZ28),"Achieved",IF(AND(OR(CK28=1, CK28=1.1),BO28&lt;BZ28),"Not Achieved","NA"))</f>
        <v>NA</v>
      </c>
      <c r="CW28" s="382" t="str">
        <f>IF(AND(OR(CL28=1, CL28=1.1),BP28&gt;=CA28),"Achieved",IF(AND(OR(CL28=1, CL28=1.1),BP28&lt;CA28),"Not Achieved","NA"))</f>
        <v>NA</v>
      </c>
      <c r="CX28" s="382" t="str">
        <f>IF(AND(OR(CM28=1, CM28=1.1),BQ28&gt;=CB28),"Achieved",IF(AND(OR(CM28=1, CM28=1.1),BQ28&lt;CB28),"Not Achieved","NA"))</f>
        <v>NA</v>
      </c>
      <c r="CY28" s="382" t="str">
        <f>IF(AND(OR(CN28=1, CN28=1.1),BR28&gt;=CC28),"Achieved",IF(AND(OR(CN28=1, CN28=1.1),BR28&lt;CC28),"Not Achieved","NA"))</f>
        <v>NA</v>
      </c>
      <c r="CZ28" s="382" t="str">
        <f>IF(AND(OR(CO28=1, CO28=1.1),BS28&gt;=CD28),"Achieved",IF(AND(OR(CO28=1, CO28=1.1),BS28&lt;CD28),"Not Achieved","NA"))</f>
        <v>NA</v>
      </c>
      <c r="DA28" s="382" t="str">
        <f>IF(AND(OR(CP28=1, CP28=1.1),BT28&gt;=CE28),"Achieved",IF(AND(OR(CP28=1, CP28=1.1),BT28&lt;CE28),"Not Achieved","NA"))</f>
        <v>NA</v>
      </c>
      <c r="DI28" s="433"/>
      <c r="DJ28" s="433"/>
      <c r="DK28" s="433"/>
      <c r="DL28" s="433"/>
      <c r="DM28" s="433"/>
      <c r="DN28" s="433"/>
      <c r="DO28" s="433"/>
      <c r="DP28" s="433"/>
      <c r="DQ28" s="433"/>
      <c r="DR28" s="433"/>
      <c r="DS28" s="433"/>
      <c r="DT28" s="433"/>
      <c r="DU28" s="433"/>
      <c r="DV28" s="433"/>
      <c r="DW28" s="433"/>
    </row>
    <row r="29" spans="2:127" s="385" customFormat="1" ht="13.75" customHeight="1" thickBot="1" x14ac:dyDescent="0.4">
      <c r="B29" s="373"/>
      <c r="C29" s="370"/>
      <c r="D29" s="371"/>
      <c r="E29" s="432" t="s">
        <v>150</v>
      </c>
      <c r="F29" s="425"/>
      <c r="G29" s="426"/>
      <c r="H29" s="192" t="s">
        <v>94</v>
      </c>
      <c r="I29" s="192" t="s">
        <v>94</v>
      </c>
      <c r="J29" s="192" t="s">
        <v>94</v>
      </c>
      <c r="K29" s="192" t="s">
        <v>94</v>
      </c>
      <c r="L29" s="192" t="s">
        <v>94</v>
      </c>
      <c r="M29" s="192" t="s">
        <v>94</v>
      </c>
      <c r="N29" s="192" t="s">
        <v>94</v>
      </c>
      <c r="O29" s="192" t="s">
        <v>94</v>
      </c>
      <c r="P29" s="192" t="s">
        <v>94</v>
      </c>
      <c r="Q29" s="192" t="s">
        <v>94</v>
      </c>
      <c r="R29" s="379" t="s">
        <v>94</v>
      </c>
      <c r="S29" s="384"/>
      <c r="T29" s="384"/>
      <c r="U29" s="384"/>
      <c r="V29" s="384"/>
      <c r="W29" s="384"/>
      <c r="X29" s="384"/>
      <c r="Y29" s="192" t="s">
        <v>94</v>
      </c>
      <c r="Z29" s="192" t="s">
        <v>94</v>
      </c>
      <c r="AA29" s="192" t="s">
        <v>94</v>
      </c>
      <c r="AB29" s="192" t="s">
        <v>94</v>
      </c>
      <c r="AC29" s="192" t="s">
        <v>94</v>
      </c>
      <c r="AD29" s="192" t="s">
        <v>94</v>
      </c>
      <c r="AE29" s="192" t="s">
        <v>94</v>
      </c>
      <c r="AF29" s="192" t="s">
        <v>94</v>
      </c>
      <c r="AG29" s="192" t="s">
        <v>94</v>
      </c>
      <c r="AH29" s="379" t="s">
        <v>94</v>
      </c>
      <c r="AK29" s="427" t="str">
        <f>IFERROR(IF(I29="---","",IF(Y29="---","No Target Set",IF(BV29=BK29,"On Target",IF(BV29&gt;BK29,"Behind",IF(BV29&lt;BK29,"On Target"))))),"")</f>
        <v/>
      </c>
      <c r="AL29" s="427" t="str">
        <f>IFERROR(IF(J29="---","",IF(Z29="---","No Target Set",IF(BW29=BL29,"On Target",IF(BW29&gt;BL29,"Behind",IF(BW29&lt;BL29,"On Target"))))),"")</f>
        <v/>
      </c>
      <c r="AM29" s="427" t="str">
        <f>IFERROR(IF(K29="---","",IF(AA29="---","No Target Set",IF(BX29=BM29,"On Target",IF(BX29&gt;BM29,"Behind",IF(BX29&lt;BM29,"On Target"))))),"")</f>
        <v/>
      </c>
      <c r="AN29" s="427" t="str">
        <f>IFERROR(IF(L29="---","",IF(AB29="---","No Target Set",IF(BY29=BN29,"On Target",IF(BY29&gt;BN29,"Behind",IF(BY29&lt;BN29,"On Target"))))),"")</f>
        <v/>
      </c>
      <c r="AO29" s="427" t="str">
        <f>IFERROR(IF(M29="---","",IF(AC29="---","No Target Set",IF(BZ29=BO29,"On Target",IF(BZ29&gt;BO29,"Behind",IF(BZ29&lt;BO29,"On Target"))))),"")</f>
        <v/>
      </c>
      <c r="AP29" s="427" t="str">
        <f>IFERROR(IF(N29="---","",IF(AD29="---","No Target Set",IF(CA29=BP29,"On Target",IF(CA29&gt;BP29,"Behind",IF(CA29&lt;BP29,"On Target"))))),"")</f>
        <v/>
      </c>
      <c r="AQ29" s="427" t="str">
        <f>IFERROR(IF(O29="---","",IF(AE29="---","No Target Set",IF(CB29=BQ29,"On Target",IF(CB29&gt;BQ29,"Behind",IF(CB29&lt;BQ29,"On Target"))))),"")</f>
        <v/>
      </c>
      <c r="AR29" s="427" t="str">
        <f>IFERROR(IF(P29="---","",IF(AF29="---","No Target Set",IF(CC29=BR29,"On Target",IF(CC29&gt;BR29,"Behind",IF(CC29&lt;BR29,"On Target"))))),"")</f>
        <v/>
      </c>
      <c r="AS29" s="427" t="str">
        <f>IFERROR(IF(Q29="---","",IF(AG29="---","No Target Set",IF(CD29=BS29,"On Target",IF(CD29&gt;BS29,"Behind",IF(CD29&lt;BS29,"On Target"))))),"")</f>
        <v/>
      </c>
      <c r="AT29" s="427" t="str">
        <f>IFERROR(IF(R29="---","",IF(AH29="---","No Target Set",IF(CE29=BT29,"On Target",IF(CE29&gt;BT29,"Behind",IF(CE29&lt;BT29,"On Target"))))),"")</f>
        <v/>
      </c>
      <c r="AU29" s="384"/>
      <c r="AV29" s="428"/>
      <c r="AW29" s="222" t="s">
        <v>151</v>
      </c>
      <c r="AX29" s="382" t="str">
        <f>_xlfn.IFNA(LOOKUP(2,1/(H29:R29&lt;&gt;"---"),H29:R29),"---")</f>
        <v>---</v>
      </c>
      <c r="AY29" s="382" t="e">
        <f>VALUE(IF(AX29="---","",VLOOKUP(AX29,List1678234[],2,FALSE)))</f>
        <v>#VALUE!</v>
      </c>
      <c r="AZ29" s="382" t="str">
        <f>_xlfn.IFNA(LOOKUP(2,1/(H29:Q29&lt;&gt;"---"),X29:AF29),"---")</f>
        <v>---</v>
      </c>
      <c r="BA29" s="382" t="e">
        <f>VALUE(IF(AZ29="---","",VLOOKUP(AZ29,List1678234[],2,FALSE)))</f>
        <v>#VALUE!</v>
      </c>
      <c r="BB29" s="382" t="str">
        <f>_xlfn.IFNA(LOOKUP(2,1/(AK29:AT29&lt;&gt;""),AK29:AT29),"---")</f>
        <v>---</v>
      </c>
      <c r="BC29" s="382" t="str">
        <f>_xlfn.IFNA(LOOKUP(2,1/(H29:R29&lt;&gt;"---"),H$2:R$2),"---")</f>
        <v>---</v>
      </c>
      <c r="BD29" s="384"/>
      <c r="BE29" s="384"/>
      <c r="BF29" s="384"/>
      <c r="BG29" s="384"/>
      <c r="BH29" s="384"/>
      <c r="BI29" s="222" t="s">
        <v>151</v>
      </c>
      <c r="BJ29" s="382" t="str">
        <f>IF(H29="---","",IF(H29="","",(VLOOKUP(H29,List1678234[],2,FALSE))))</f>
        <v/>
      </c>
      <c r="BK29" s="382" t="str">
        <f>IF(I29="---","",IF(I29="","",(VLOOKUP(I29,List1678234[],2,FALSE))))</f>
        <v/>
      </c>
      <c r="BL29" s="382" t="str">
        <f>IF(J29="---","",IF(J29="","",(VLOOKUP(J29,List1678234[],2,FALSE))))</f>
        <v/>
      </c>
      <c r="BM29" s="382" t="str">
        <f>IF(K29="---","",IF(K29="","",(VLOOKUP(K29,List1678234[],2,FALSE))))</f>
        <v/>
      </c>
      <c r="BN29" s="382" t="str">
        <f>IF(L29="---","",IF(L29="","",(VLOOKUP(L29,List1678234[],2,FALSE))))</f>
        <v/>
      </c>
      <c r="BO29" s="382" t="str">
        <f>IF(M29="---","",IF(M29="","",(VLOOKUP(M29,List1678234[],2,FALSE))))</f>
        <v/>
      </c>
      <c r="BP29" s="382" t="str">
        <f>IF(N29="---","",IF(N29="","",(VLOOKUP(N29,List1678234[],2,FALSE))))</f>
        <v/>
      </c>
      <c r="BQ29" s="382" t="str">
        <f>IF(O29="---","",IF(O29="","",(VLOOKUP(O29,List1678234[],2,FALSE))))</f>
        <v/>
      </c>
      <c r="BR29" s="382" t="str">
        <f>IF(P29="---","",IF(P29="","",(VLOOKUP(P29,List1678234[],2,FALSE))))</f>
        <v/>
      </c>
      <c r="BS29" s="382" t="str">
        <f>IF(Q29="---","",IF(Q29="","",(VLOOKUP(Q29,List1678234[],2,FALSE))))</f>
        <v/>
      </c>
      <c r="BT29" s="382" t="str">
        <f>IF(R29="---","",IF(R29="","",(VLOOKUP(R29,List1678234[],2,FALSE))))</f>
        <v/>
      </c>
      <c r="BU29" s="222" t="s">
        <v>151</v>
      </c>
      <c r="BV29" s="382" t="str">
        <f>IF(Y29="---","",IF(Y29="","",VLOOKUP(Y29,List1678234[],2,FALSE)))</f>
        <v/>
      </c>
      <c r="BW29" s="382" t="str">
        <f>IF(Z29="---","",IF(Z29="","",VLOOKUP(Z29,List1678234[],2,FALSE)))</f>
        <v/>
      </c>
      <c r="BX29" s="382" t="str">
        <f>IF(AA29="---","",IF(AA29="","",VLOOKUP(AA29,List1678234[],2,FALSE)))</f>
        <v/>
      </c>
      <c r="BY29" s="382" t="str">
        <f>IF(AB29="---","",IF(AB29="","",VLOOKUP(AB29,List1678234[],2,FALSE)))</f>
        <v/>
      </c>
      <c r="BZ29" s="382" t="str">
        <f>IF(AC29="---","",IF(AC29="","",VLOOKUP(AC29,List1678234[],2,FALSE)))</f>
        <v/>
      </c>
      <c r="CA29" s="382" t="str">
        <f>IF(AD29="---","",IF(AD29="","",VLOOKUP(AD29,List1678234[],2,FALSE)))</f>
        <v/>
      </c>
      <c r="CB29" s="382" t="str">
        <f>IF(AE29="---","",IF(AE29="","",VLOOKUP(AE29,List1678234[],2,FALSE)))</f>
        <v/>
      </c>
      <c r="CC29" s="382" t="str">
        <f>IF(AF29="---","",IF(AF29="","",VLOOKUP(AF29,List1678234[],2,FALSE)))</f>
        <v/>
      </c>
      <c r="CD29" s="382" t="str">
        <f>IF(AG29="---","",IF(AG29="","",VLOOKUP(AG29,List1678234[],2,FALSE)))</f>
        <v/>
      </c>
      <c r="CE29" s="382" t="str">
        <f>IF(AH29="---","",IF(AH29="","",VLOOKUP(AH29,List1678234[],2,FALSE)))</f>
        <v/>
      </c>
      <c r="CF29" s="222" t="s">
        <v>151</v>
      </c>
      <c r="CG29" s="382" t="str">
        <f>IFERROR(
    IF(H29="---", "NA",
        IF(Y29="---", "NA",
            IF(BJ29 &gt; BK29,
                IF(BV29 &gt; BJ29, 1.1, 0.1),
                IF(BV29 &gt; BJ29, 1, 0)
            )
        )
    ),
    -1
)</f>
        <v>NA</v>
      </c>
      <c r="CH29" s="382" t="str">
        <f>IFERROR(
    IF(I29="---", "NA",
        IF(Z29="---", "NA",IF(J29="---","NA",
            IF(BK29 &gt; BL29,
                IF(MIN(BV29, BK29) = BW29, 0.1,
                    IF(MIN(BV29, BK29) &lt; BW29, 1.1)
                ),
                IF(MIN(BV29, BK29) = BW29, 0,
                    IF(MIN(BV29, BK29) &lt; BW29, 1)
                )
            ))
        )
    ),
-5)</f>
        <v>NA</v>
      </c>
      <c r="CI29" s="382" t="str">
        <f>IFERROR(
    IF(J29="---", "NA",
        IF(AA29="---", "NA",IF(K29="---","NA",
            IF(BL29 &gt; BM29,
                IF(MIN(BW29, BL29) = BX29, 0.1,
                    IF(MIN(BW29, BL29) &lt; BX29, 1.1)
                ),
                IF(MIN(BW29, BL29) = BX29, 0,
                    IF(MIN(BW29, BL29) &lt; BX29, 1)
                )
            ))
        )
    ),
-5)</f>
        <v>NA</v>
      </c>
      <c r="CJ29" s="382" t="str">
        <f>IFERROR(
    IF(K29="---", "NA",
        IF(AB29="---", "NA",IF(L29="---","NA",
            IF(BM29 &gt; BN29,
                IF(MIN(BX29, BM29) = BY29, 0.1,
                    IF(MIN(BX29, BM29) &lt; BY29, 1.1)
                ),
                IF(MIN(BX29, BM29) = BY29, 0,
                    IF(MIN(BX29, BM29) &lt; BY29, 1)
                )
            ))
        )
    ),
-5)</f>
        <v>NA</v>
      </c>
      <c r="CK29" s="382" t="str">
        <f>IFERROR(
    IF(L29="---", "NA",
        IF(AC29="---", "NA",IF(M29="---","NA",
            IF(BN29 &gt; BO29,
                IF(MIN(BY29, BN29) = BZ29, 0.1,
                    IF(MIN(BY29, BN29) &lt; BZ29, 1.1)
                ),
                IF(MIN(BY29, BN29) = BZ29, 0,
                    IF(MIN(BY29, BN29) &lt; BZ29, 1)
                )
            ))
        )
    ),
-5)</f>
        <v>NA</v>
      </c>
      <c r="CL29" s="382" t="str">
        <f>IFERROR(
    IF(M29="---", "NA",
        IF(AD29="---", "NA",IF(N29="---","NA",
            IF(BO29 &gt; BP29,
                IF(MIN(BZ29, BO29) = CA29, 0.1,
                    IF(MIN(BZ29, BO29) &lt; CA29, 1.1)
                ),
                IF(MIN(BZ29, BO29) = CA29, 0,
                    IF(MIN(BZ29, BO29) &lt; CA29, 1)
                )
            ))
        )
    ),
-5)</f>
        <v>NA</v>
      </c>
      <c r="CM29" s="382" t="str">
        <f>IFERROR(
    IF(N29="---", "NA",
        IF(AE29="---", "NA",IF(O29="---","NA",
            IF(BP29 &gt; BQ29,
                IF(MIN(CA29, BP29) = CB29, 0.1,
                    IF(MIN(CA29, BP29) &lt; CB29, 1.1)
                ),
                IF(MIN(CA29, BP29) = CB29, 0,
                    IF(MIN(CA29, BP29) &lt; CB29, 1)
                )
            ))
        )
    ),
-5)</f>
        <v>NA</v>
      </c>
      <c r="CN29" s="382" t="str">
        <f>IFERROR(
    IF(O29="---", "NA",
        IF(AF29="---", "NA",IF(P29="---","NA",
            IF(BQ29 &gt; BR29,
                IF(MIN(CB29, BQ29) = CC29, 0.1,
                    IF(MIN(CB29, BQ29) &lt; CC29, 1.1)
                ),
                IF(MIN(CB29, BQ29) = CC29, 0,
                    IF(MIN(CB29, BQ29) &lt; CC29, 1)
                )
            ))
        )
    ),
-5)</f>
        <v>NA</v>
      </c>
      <c r="CO29" s="382" t="str">
        <f>IFERROR(
    IF(P29="---", "NA",
        IF(AG29="---", "NA",IF(Q29="---","NA",
            IF(BR29 &gt; BS29,
                IF(MIN(CC29, BR29) = CD29, 0.1,
                    IF(MIN(CC29, BR29) &lt; CD29, 1.1)
                ),
                IF(MIN(CC29, BR29) = CD29, 0,
                    IF(MIN(CC29, BR29) &lt; CD29, 1)
                )
            ))
        )
    ),
-5)</f>
        <v>NA</v>
      </c>
      <c r="CP29" s="382" t="str">
        <f>IFERROR(
    IF(Q29="---", "NA",
        IF(AH29="---", "NA",IF(R29="---","NA",
            IF(BS29 &gt; BT29,
                IF(MIN(CD29, BS29) = CE29, 0.1,
                    IF(MIN(CD29, BS29) &lt; CE29, 1.1)
                ),
                IF(MIN(CD29, BS29) = CE29, 0,
                    IF(MIN(CD29, BS29) &lt; CE29, 1)
                )
            ))
        )
    ),
-5)</f>
        <v>NA</v>
      </c>
      <c r="CQ29" s="222" t="s">
        <v>151</v>
      </c>
      <c r="CR29" s="382" t="str">
        <f>IF(AND(OR(CG29=1, CG29=1.1),BK29&gt;=BV29),"Achieved",IF(AND(OR(CG29=1, CG29=1.1),BK29&lt;BV29),"Not Achieved","NA"))</f>
        <v>NA</v>
      </c>
      <c r="CS29" s="382" t="str">
        <f>IF(AND(OR(CH29=1, CH29=1.1),BL29&gt;=BW29),"Achieved",IF(AND(OR(CH29=1, CH29=1.1),BL29&lt;BW29),"Not Achieved","NA"))</f>
        <v>NA</v>
      </c>
      <c r="CT29" s="382" t="str">
        <f>IF(AND(OR(CI29=1, CI29=1.1),BM29&gt;=BX29),"Achieved",IF(AND(OR(CI29=1, CI29=1.1),BM29&lt;BX29),"Not Achieved","NA"))</f>
        <v>NA</v>
      </c>
      <c r="CU29" s="382" t="str">
        <f>IF(AND(OR(CJ29=1, CJ29=1.1),BN29&gt;=BY29),"Achieved",IF(AND(OR(CJ29=1, CJ29=1.1),BN29&lt;BY29),"Not Achieved","NA"))</f>
        <v>NA</v>
      </c>
      <c r="CV29" s="382" t="str">
        <f>IF(AND(OR(CK29=1, CK29=1.1),BO29&gt;=BZ29),"Achieved",IF(AND(OR(CK29=1, CK29=1.1),BO29&lt;BZ29),"Not Achieved","NA"))</f>
        <v>NA</v>
      </c>
      <c r="CW29" s="382" t="str">
        <f>IF(AND(OR(CL29=1, CL29=1.1),BP29&gt;=CA29),"Achieved",IF(AND(OR(CL29=1, CL29=1.1),BP29&lt;CA29),"Not Achieved","NA"))</f>
        <v>NA</v>
      </c>
      <c r="CX29" s="382" t="str">
        <f>IF(AND(OR(CM29=1, CM29=1.1),BQ29&gt;=CB29),"Achieved",IF(AND(OR(CM29=1, CM29=1.1),BQ29&lt;CB29),"Not Achieved","NA"))</f>
        <v>NA</v>
      </c>
      <c r="CY29" s="382" t="str">
        <f>IF(AND(OR(CN29=1, CN29=1.1),BR29&gt;=CC29),"Achieved",IF(AND(OR(CN29=1, CN29=1.1),BR29&lt;CC29),"Not Achieved","NA"))</f>
        <v>NA</v>
      </c>
      <c r="CZ29" s="382" t="str">
        <f>IF(AND(OR(CO29=1, CO29=1.1),BS29&gt;=CD29),"Achieved",IF(AND(OR(CO29=1, CO29=1.1),BS29&lt;CD29),"Not Achieved","NA"))</f>
        <v>NA</v>
      </c>
      <c r="DA29" s="382" t="str">
        <f>IF(AND(OR(CP29=1, CP29=1.1),BT29&gt;=CE29),"Achieved",IF(AND(OR(CP29=1, CP29=1.1),BT29&lt;CE29),"Not Achieved","NA"))</f>
        <v>NA</v>
      </c>
      <c r="DI29" s="433"/>
      <c r="DJ29" s="433"/>
      <c r="DK29" s="433"/>
      <c r="DL29" s="433"/>
      <c r="DM29" s="433"/>
      <c r="DN29" s="433"/>
      <c r="DO29" s="433"/>
      <c r="DP29" s="433"/>
      <c r="DQ29" s="433"/>
      <c r="DR29" s="433"/>
      <c r="DS29" s="433"/>
      <c r="DT29" s="433"/>
      <c r="DU29" s="433"/>
      <c r="DV29" s="433"/>
      <c r="DW29" s="433"/>
    </row>
    <row r="30" spans="2:127" s="385" customFormat="1" ht="13.75" customHeight="1" thickBot="1" x14ac:dyDescent="0.4">
      <c r="B30" s="373"/>
      <c r="C30" s="366" t="s">
        <v>152</v>
      </c>
      <c r="D30" s="367"/>
      <c r="E30" s="432" t="s">
        <v>153</v>
      </c>
      <c r="F30" s="425"/>
      <c r="G30" s="426"/>
      <c r="H30" s="192" t="s">
        <v>94</v>
      </c>
      <c r="I30" s="192" t="s">
        <v>94</v>
      </c>
      <c r="J30" s="192" t="s">
        <v>94</v>
      </c>
      <c r="K30" s="192" t="s">
        <v>94</v>
      </c>
      <c r="L30" s="192" t="s">
        <v>94</v>
      </c>
      <c r="M30" s="192" t="s">
        <v>94</v>
      </c>
      <c r="N30" s="192" t="s">
        <v>94</v>
      </c>
      <c r="O30" s="192" t="s">
        <v>94</v>
      </c>
      <c r="P30" s="192" t="s">
        <v>94</v>
      </c>
      <c r="Q30" s="192" t="s">
        <v>94</v>
      </c>
      <c r="R30" s="379" t="s">
        <v>94</v>
      </c>
      <c r="S30" s="384"/>
      <c r="T30" s="384"/>
      <c r="U30" s="384"/>
      <c r="V30" s="384"/>
      <c r="W30" s="384"/>
      <c r="X30" s="384"/>
      <c r="Y30" s="192" t="s">
        <v>94</v>
      </c>
      <c r="Z30" s="192" t="s">
        <v>94</v>
      </c>
      <c r="AA30" s="192" t="s">
        <v>94</v>
      </c>
      <c r="AB30" s="192" t="s">
        <v>94</v>
      </c>
      <c r="AC30" s="192" t="s">
        <v>94</v>
      </c>
      <c r="AD30" s="192" t="s">
        <v>94</v>
      </c>
      <c r="AE30" s="192" t="s">
        <v>94</v>
      </c>
      <c r="AF30" s="192" t="s">
        <v>94</v>
      </c>
      <c r="AG30" s="192" t="s">
        <v>94</v>
      </c>
      <c r="AH30" s="379" t="s">
        <v>94</v>
      </c>
      <c r="AK30" s="427" t="str">
        <f>IFERROR(IF(I30="---","",IF(Y30="---","No Target Set",IF(BV30=BK30,"On Target",IF(BV30&gt;BK30,"Behind",IF(BV30&lt;BK30,"On Target"))))),"")</f>
        <v/>
      </c>
      <c r="AL30" s="427" t="str">
        <f>IFERROR(IF(J30="---","",IF(Z30="---","No Target Set",IF(BW30=BL30,"On Target",IF(BW30&gt;BL30,"Behind",IF(BW30&lt;BL30,"On Target"))))),"")</f>
        <v/>
      </c>
      <c r="AM30" s="427" t="str">
        <f>IFERROR(IF(K30="---","",IF(AA30="---","No Target Set",IF(BX30=BM30,"On Target",IF(BX30&gt;BM30,"Behind",IF(BX30&lt;BM30,"On Target"))))),"")</f>
        <v/>
      </c>
      <c r="AN30" s="427" t="str">
        <f>IFERROR(IF(L30="---","",IF(AB30="---","No Target Set",IF(BY30=BN30,"On Target",IF(BY30&gt;BN30,"Behind",IF(BY30&lt;BN30,"On Target"))))),"")</f>
        <v/>
      </c>
      <c r="AO30" s="427" t="str">
        <f>IFERROR(IF(M30="---","",IF(AC30="---","No Target Set",IF(BZ30=BO30,"On Target",IF(BZ30&gt;BO30,"Behind",IF(BZ30&lt;BO30,"On Target"))))),"")</f>
        <v/>
      </c>
      <c r="AP30" s="427" t="str">
        <f>IFERROR(IF(N30="---","",IF(AD30="---","No Target Set",IF(CA30=BP30,"On Target",IF(CA30&gt;BP30,"Behind",IF(CA30&lt;BP30,"On Target"))))),"")</f>
        <v/>
      </c>
      <c r="AQ30" s="427" t="str">
        <f>IFERROR(IF(O30="---","",IF(AE30="---","No Target Set",IF(CB30=BQ30,"On Target",IF(CB30&gt;BQ30,"Behind",IF(CB30&lt;BQ30,"On Target"))))),"")</f>
        <v/>
      </c>
      <c r="AR30" s="427" t="str">
        <f>IFERROR(IF(P30="---","",IF(AF30="---","No Target Set",IF(CC30=BR30,"On Target",IF(CC30&gt;BR30,"Behind",IF(CC30&lt;BR30,"On Target"))))),"")</f>
        <v/>
      </c>
      <c r="AS30" s="427" t="str">
        <f>IFERROR(IF(Q30="---","",IF(AG30="---","No Target Set",IF(CD30=BS30,"On Target",IF(CD30&gt;BS30,"Behind",IF(CD30&lt;BS30,"On Target"))))),"")</f>
        <v/>
      </c>
      <c r="AT30" s="427" t="str">
        <f>IFERROR(IF(R30="---","",IF(AH30="---","No Target Set",IF(CE30=BT30,"On Target",IF(CE30&gt;BT30,"Behind",IF(CE30&lt;BT30,"On Target"))))),"")</f>
        <v/>
      </c>
      <c r="AU30" s="384"/>
      <c r="AV30" s="428"/>
      <c r="AW30" s="222" t="s">
        <v>154</v>
      </c>
      <c r="AX30" s="382" t="str">
        <f>_xlfn.IFNA(LOOKUP(2,1/(H30:R30&lt;&gt;"---"),H30:R30),"---")</f>
        <v>---</v>
      </c>
      <c r="AY30" s="382" t="e">
        <f>VALUE(IF(AX30="---","",VLOOKUP(AX30,List1678234[],2,FALSE)))</f>
        <v>#VALUE!</v>
      </c>
      <c r="AZ30" s="382" t="str">
        <f>_xlfn.IFNA(LOOKUP(2,1/(H30:Q30&lt;&gt;"---"),X30:AF30),"---")</f>
        <v>---</v>
      </c>
      <c r="BA30" s="382" t="e">
        <f>VALUE(IF(AZ30="---","",VLOOKUP(AZ30,List1678234[],2,FALSE)))</f>
        <v>#VALUE!</v>
      </c>
      <c r="BB30" s="382" t="str">
        <f>_xlfn.IFNA(LOOKUP(2,1/(AK30:AT30&lt;&gt;""),AK30:AT30),"---")</f>
        <v>---</v>
      </c>
      <c r="BC30" s="382" t="str">
        <f>_xlfn.IFNA(LOOKUP(2,1/(H30:R30&lt;&gt;"---"),H$2:R$2),"---")</f>
        <v>---</v>
      </c>
      <c r="BD30" s="384"/>
      <c r="BE30" s="384"/>
      <c r="BF30" s="384"/>
      <c r="BG30" s="384"/>
      <c r="BH30" s="384"/>
      <c r="BI30" s="222" t="s">
        <v>154</v>
      </c>
      <c r="BJ30" s="382" t="str">
        <f>IF(H30="---","",IF(H30="","",(VLOOKUP(H30,List1678234[],2,FALSE))))</f>
        <v/>
      </c>
      <c r="BK30" s="382" t="str">
        <f>IF(I30="---","",IF(I30="","",(VLOOKUP(I30,List1678234[],2,FALSE))))</f>
        <v/>
      </c>
      <c r="BL30" s="382" t="str">
        <f>IF(J30="---","",IF(J30="","",(VLOOKUP(J30,List1678234[],2,FALSE))))</f>
        <v/>
      </c>
      <c r="BM30" s="382" t="str">
        <f>IF(K30="---","",IF(K30="","",(VLOOKUP(K30,List1678234[],2,FALSE))))</f>
        <v/>
      </c>
      <c r="BN30" s="382" t="str">
        <f>IF(L30="---","",IF(L30="","",(VLOOKUP(L30,List1678234[],2,FALSE))))</f>
        <v/>
      </c>
      <c r="BO30" s="382" t="str">
        <f>IF(M30="---","",IF(M30="","",(VLOOKUP(M30,List1678234[],2,FALSE))))</f>
        <v/>
      </c>
      <c r="BP30" s="382" t="str">
        <f>IF(N30="---","",IF(N30="","",(VLOOKUP(N30,List1678234[],2,FALSE))))</f>
        <v/>
      </c>
      <c r="BQ30" s="382" t="str">
        <f>IF(O30="---","",IF(O30="","",(VLOOKUP(O30,List1678234[],2,FALSE))))</f>
        <v/>
      </c>
      <c r="BR30" s="382" t="str">
        <f>IF(P30="---","",IF(P30="","",(VLOOKUP(P30,List1678234[],2,FALSE))))</f>
        <v/>
      </c>
      <c r="BS30" s="382" t="str">
        <f>IF(Q30="---","",IF(Q30="","",(VLOOKUP(Q30,List1678234[],2,FALSE))))</f>
        <v/>
      </c>
      <c r="BT30" s="382" t="str">
        <f>IF(R30="---","",IF(R30="","",(VLOOKUP(R30,List1678234[],2,FALSE))))</f>
        <v/>
      </c>
      <c r="BU30" s="222" t="s">
        <v>154</v>
      </c>
      <c r="BV30" s="382" t="str">
        <f>IF(Y30="---","",IF(Y30="","",VLOOKUP(Y30,List1678234[],2,FALSE)))</f>
        <v/>
      </c>
      <c r="BW30" s="382" t="str">
        <f>IF(Z30="---","",IF(Z30="","",VLOOKUP(Z30,List1678234[],2,FALSE)))</f>
        <v/>
      </c>
      <c r="BX30" s="382" t="str">
        <f>IF(AA30="---","",IF(AA30="","",VLOOKUP(AA30,List1678234[],2,FALSE)))</f>
        <v/>
      </c>
      <c r="BY30" s="382" t="str">
        <f>IF(AB30="---","",IF(AB30="","",VLOOKUP(AB30,List1678234[],2,FALSE)))</f>
        <v/>
      </c>
      <c r="BZ30" s="382" t="str">
        <f>IF(AC30="---","",IF(AC30="","",VLOOKUP(AC30,List1678234[],2,FALSE)))</f>
        <v/>
      </c>
      <c r="CA30" s="382" t="str">
        <f>IF(AD30="---","",IF(AD30="","",VLOOKUP(AD30,List1678234[],2,FALSE)))</f>
        <v/>
      </c>
      <c r="CB30" s="382" t="str">
        <f>IF(AE30="---","",IF(AE30="","",VLOOKUP(AE30,List1678234[],2,FALSE)))</f>
        <v/>
      </c>
      <c r="CC30" s="382" t="str">
        <f>IF(AF30="---","",IF(AF30="","",VLOOKUP(AF30,List1678234[],2,FALSE)))</f>
        <v/>
      </c>
      <c r="CD30" s="382" t="str">
        <f>IF(AG30="---","",IF(AG30="","",VLOOKUP(AG30,List1678234[],2,FALSE)))</f>
        <v/>
      </c>
      <c r="CE30" s="382" t="str">
        <f>IF(AH30="---","",IF(AH30="","",VLOOKUP(AH30,List1678234[],2,FALSE)))</f>
        <v/>
      </c>
      <c r="CF30" s="222" t="s">
        <v>154</v>
      </c>
      <c r="CG30" s="382" t="str">
        <f>IFERROR(
    IF(H30="---", "NA",
        IF(Y30="---", "NA",
            IF(BJ30 &gt; BK30,
                IF(BV30 &gt; BJ30, 1.1, 0.1),
                IF(BV30 &gt; BJ30, 1, 0)
            )
        )
    ),
    -1
)</f>
        <v>NA</v>
      </c>
      <c r="CH30" s="382" t="str">
        <f>IFERROR(
    IF(I30="---", "NA",
        IF(Z30="---", "NA",IF(J30="---","NA",
            IF(BK30 &gt; BL30,
                IF(MIN(BV30, BK30) = BW30, 0.1,
                    IF(MIN(BV30, BK30) &lt; BW30, 1.1)
                ),
                IF(MIN(BV30, BK30) = BW30, 0,
                    IF(MIN(BV30, BK30) &lt; BW30, 1)
                )
            ))
        )
    ),
-5)</f>
        <v>NA</v>
      </c>
      <c r="CI30" s="382" t="str">
        <f>IFERROR(
    IF(J30="---", "NA",
        IF(AA30="---", "NA",IF(K30="---","NA",
            IF(BL30 &gt; BM30,
                IF(MIN(BW30, BL30) = BX30, 0.1,
                    IF(MIN(BW30, BL30) &lt; BX30, 1.1)
                ),
                IF(MIN(BW30, BL30) = BX30, 0,
                    IF(MIN(BW30, BL30) &lt; BX30, 1)
                )
            ))
        )
    ),
-5)</f>
        <v>NA</v>
      </c>
      <c r="CJ30" s="382" t="str">
        <f>IFERROR(
    IF(K30="---", "NA",
        IF(AB30="---", "NA",IF(L30="---","NA",
            IF(BM30 &gt; BN30,
                IF(MIN(BX30, BM30) = BY30, 0.1,
                    IF(MIN(BX30, BM30) &lt; BY30, 1.1)
                ),
                IF(MIN(BX30, BM30) = BY30, 0,
                    IF(MIN(BX30, BM30) &lt; BY30, 1)
                )
            ))
        )
    ),
-5)</f>
        <v>NA</v>
      </c>
      <c r="CK30" s="382" t="str">
        <f>IFERROR(
    IF(L30="---", "NA",
        IF(AC30="---", "NA",IF(M30="---","NA",
            IF(BN30 &gt; BO30,
                IF(MIN(BY30, BN30) = BZ30, 0.1,
                    IF(MIN(BY30, BN30) &lt; BZ30, 1.1)
                ),
                IF(MIN(BY30, BN30) = BZ30, 0,
                    IF(MIN(BY30, BN30) &lt; BZ30, 1)
                )
            ))
        )
    ),
-5)</f>
        <v>NA</v>
      </c>
      <c r="CL30" s="382" t="str">
        <f>IFERROR(
    IF(M30="---", "NA",
        IF(AD30="---", "NA",IF(N30="---","NA",
            IF(BO30 &gt; BP30,
                IF(MIN(BZ30, BO30) = CA30, 0.1,
                    IF(MIN(BZ30, BO30) &lt; CA30, 1.1)
                ),
                IF(MIN(BZ30, BO30) = CA30, 0,
                    IF(MIN(BZ30, BO30) &lt; CA30, 1)
                )
            ))
        )
    ),
-5)</f>
        <v>NA</v>
      </c>
      <c r="CM30" s="382" t="str">
        <f>IFERROR(
    IF(N30="---", "NA",
        IF(AE30="---", "NA",IF(O30="---","NA",
            IF(BP30 &gt; BQ30,
                IF(MIN(CA30, BP30) = CB30, 0.1,
                    IF(MIN(CA30, BP30) &lt; CB30, 1.1)
                ),
                IF(MIN(CA30, BP30) = CB30, 0,
                    IF(MIN(CA30, BP30) &lt; CB30, 1)
                )
            ))
        )
    ),
-5)</f>
        <v>NA</v>
      </c>
      <c r="CN30" s="382" t="str">
        <f>IFERROR(
    IF(O30="---", "NA",
        IF(AF30="---", "NA",IF(P30="---","NA",
            IF(BQ30 &gt; BR30,
                IF(MIN(CB30, BQ30) = CC30, 0.1,
                    IF(MIN(CB30, BQ30) &lt; CC30, 1.1)
                ),
                IF(MIN(CB30, BQ30) = CC30, 0,
                    IF(MIN(CB30, BQ30) &lt; CC30, 1)
                )
            ))
        )
    ),
-5)</f>
        <v>NA</v>
      </c>
      <c r="CO30" s="382" t="str">
        <f>IFERROR(
    IF(P30="---", "NA",
        IF(AG30="---", "NA",IF(Q30="---","NA",
            IF(BR30 &gt; BS30,
                IF(MIN(CC30, BR30) = CD30, 0.1,
                    IF(MIN(CC30, BR30) &lt; CD30, 1.1)
                ),
                IF(MIN(CC30, BR30) = CD30, 0,
                    IF(MIN(CC30, BR30) &lt; CD30, 1)
                )
            ))
        )
    ),
-5)</f>
        <v>NA</v>
      </c>
      <c r="CP30" s="382" t="str">
        <f>IFERROR(
    IF(Q30="---", "NA",
        IF(AH30="---", "NA",IF(R30="---","NA",
            IF(BS30 &gt; BT30,
                IF(MIN(CD30, BS30) = CE30, 0.1,
                    IF(MIN(CD30, BS30) &lt; CE30, 1.1)
                ),
                IF(MIN(CD30, BS30) = CE30, 0,
                    IF(MIN(CD30, BS30) &lt; CE30, 1)
                )
            ))
        )
    ),
-5)</f>
        <v>NA</v>
      </c>
      <c r="CQ30" s="222" t="s">
        <v>154</v>
      </c>
      <c r="CR30" s="382" t="str">
        <f>IF(AND(OR(CG30=1, CG30=1.1),BK30&gt;=BV30),"Achieved",IF(AND(OR(CG30=1, CG30=1.1),BK30&lt;BV30),"Not Achieved","NA"))</f>
        <v>NA</v>
      </c>
      <c r="CS30" s="382" t="str">
        <f>IF(AND(OR(CH30=1, CH30=1.1),BL30&gt;=BW30),"Achieved",IF(AND(OR(CH30=1, CH30=1.1),BL30&lt;BW30),"Not Achieved","NA"))</f>
        <v>NA</v>
      </c>
      <c r="CT30" s="382" t="str">
        <f>IF(AND(OR(CI30=1, CI30=1.1),BM30&gt;=BX30),"Achieved",IF(AND(OR(CI30=1, CI30=1.1),BM30&lt;BX30),"Not Achieved","NA"))</f>
        <v>NA</v>
      </c>
      <c r="CU30" s="382" t="str">
        <f>IF(AND(OR(CJ30=1, CJ30=1.1),BN30&gt;=BY30),"Achieved",IF(AND(OR(CJ30=1, CJ30=1.1),BN30&lt;BY30),"Not Achieved","NA"))</f>
        <v>NA</v>
      </c>
      <c r="CV30" s="382" t="str">
        <f>IF(AND(OR(CK30=1, CK30=1.1),BO30&gt;=BZ30),"Achieved",IF(AND(OR(CK30=1, CK30=1.1),BO30&lt;BZ30),"Not Achieved","NA"))</f>
        <v>NA</v>
      </c>
      <c r="CW30" s="382" t="str">
        <f>IF(AND(OR(CL30=1, CL30=1.1),BP30&gt;=CA30),"Achieved",IF(AND(OR(CL30=1, CL30=1.1),BP30&lt;CA30),"Not Achieved","NA"))</f>
        <v>NA</v>
      </c>
      <c r="CX30" s="382" t="str">
        <f>IF(AND(OR(CM30=1, CM30=1.1),BQ30&gt;=CB30),"Achieved",IF(AND(OR(CM30=1, CM30=1.1),BQ30&lt;CB30),"Not Achieved","NA"))</f>
        <v>NA</v>
      </c>
      <c r="CY30" s="382" t="str">
        <f>IF(AND(OR(CN30=1, CN30=1.1),BR30&gt;=CC30),"Achieved",IF(AND(OR(CN30=1, CN30=1.1),BR30&lt;CC30),"Not Achieved","NA"))</f>
        <v>NA</v>
      </c>
      <c r="CZ30" s="382" t="str">
        <f>IF(AND(OR(CO30=1, CO30=1.1),BS30&gt;=CD30),"Achieved",IF(AND(OR(CO30=1, CO30=1.1),BS30&lt;CD30),"Not Achieved","NA"))</f>
        <v>NA</v>
      </c>
      <c r="DA30" s="382" t="str">
        <f>IF(AND(OR(CP30=1, CP30=1.1),BT30&gt;=CE30),"Achieved",IF(AND(OR(CP30=1, CP30=1.1),BT30&lt;CE30),"Not Achieved","NA"))</f>
        <v>NA</v>
      </c>
      <c r="DI30" s="433"/>
      <c r="DJ30" s="433"/>
      <c r="DK30" s="433"/>
      <c r="DL30" s="433"/>
      <c r="DM30" s="433"/>
      <c r="DN30" s="433"/>
      <c r="DO30" s="433"/>
      <c r="DP30" s="433"/>
      <c r="DQ30" s="433"/>
      <c r="DR30" s="433"/>
      <c r="DS30" s="433"/>
      <c r="DT30" s="433"/>
      <c r="DU30" s="433"/>
      <c r="DV30" s="433"/>
      <c r="DW30" s="433"/>
    </row>
    <row r="31" spans="2:127" s="385" customFormat="1" ht="13.75" customHeight="1" thickBot="1" x14ac:dyDescent="0.4">
      <c r="B31" s="373"/>
      <c r="C31" s="368"/>
      <c r="D31" s="369"/>
      <c r="E31" s="432" t="s">
        <v>155</v>
      </c>
      <c r="F31" s="425"/>
      <c r="G31" s="426"/>
      <c r="H31" s="192" t="s">
        <v>94</v>
      </c>
      <c r="I31" s="192" t="s">
        <v>94</v>
      </c>
      <c r="J31" s="192" t="s">
        <v>94</v>
      </c>
      <c r="K31" s="192" t="s">
        <v>94</v>
      </c>
      <c r="L31" s="192" t="s">
        <v>94</v>
      </c>
      <c r="M31" s="192" t="s">
        <v>94</v>
      </c>
      <c r="N31" s="192" t="s">
        <v>94</v>
      </c>
      <c r="O31" s="192" t="s">
        <v>94</v>
      </c>
      <c r="P31" s="192" t="s">
        <v>94</v>
      </c>
      <c r="Q31" s="192" t="s">
        <v>94</v>
      </c>
      <c r="R31" s="379" t="s">
        <v>94</v>
      </c>
      <c r="S31" s="384"/>
      <c r="T31" s="384"/>
      <c r="U31" s="384"/>
      <c r="V31" s="384"/>
      <c r="W31" s="384"/>
      <c r="X31" s="384"/>
      <c r="Y31" s="192" t="s">
        <v>94</v>
      </c>
      <c r="Z31" s="192" t="s">
        <v>94</v>
      </c>
      <c r="AA31" s="192" t="s">
        <v>94</v>
      </c>
      <c r="AB31" s="192" t="s">
        <v>94</v>
      </c>
      <c r="AC31" s="192" t="s">
        <v>94</v>
      </c>
      <c r="AD31" s="192" t="s">
        <v>94</v>
      </c>
      <c r="AE31" s="192" t="s">
        <v>94</v>
      </c>
      <c r="AF31" s="192" t="s">
        <v>94</v>
      </c>
      <c r="AG31" s="192" t="s">
        <v>94</v>
      </c>
      <c r="AH31" s="379" t="s">
        <v>94</v>
      </c>
      <c r="AK31" s="427" t="str">
        <f>IFERROR(IF(I31="---","",IF(Y31="---","No Target Set",IF(BV31=BK31,"On Target",IF(BV31&gt;BK31,"Behind",IF(BV31&lt;BK31,"On Target"))))),"")</f>
        <v/>
      </c>
      <c r="AL31" s="427" t="str">
        <f>IFERROR(IF(J31="---","",IF(Z31="---","No Target Set",IF(BW31=BL31,"On Target",IF(BW31&gt;BL31,"Behind",IF(BW31&lt;BL31,"On Target"))))),"")</f>
        <v/>
      </c>
      <c r="AM31" s="427" t="str">
        <f>IFERROR(IF(K31="---","",IF(AA31="---","No Target Set",IF(BX31=BM31,"On Target",IF(BX31&gt;BM31,"Behind",IF(BX31&lt;BM31,"On Target"))))),"")</f>
        <v/>
      </c>
      <c r="AN31" s="427" t="str">
        <f>IFERROR(IF(L31="---","",IF(AB31="---","No Target Set",IF(BY31=BN31,"On Target",IF(BY31&gt;BN31,"Behind",IF(BY31&lt;BN31,"On Target"))))),"")</f>
        <v/>
      </c>
      <c r="AO31" s="427" t="str">
        <f>IFERROR(IF(M31="---","",IF(AC31="---","No Target Set",IF(BZ31=BO31,"On Target",IF(BZ31&gt;BO31,"Behind",IF(BZ31&lt;BO31,"On Target"))))),"")</f>
        <v/>
      </c>
      <c r="AP31" s="427" t="str">
        <f>IFERROR(IF(N31="---","",IF(AD31="---","No Target Set",IF(CA31=BP31,"On Target",IF(CA31&gt;BP31,"Behind",IF(CA31&lt;BP31,"On Target"))))),"")</f>
        <v/>
      </c>
      <c r="AQ31" s="427" t="str">
        <f>IFERROR(IF(O31="---","",IF(AE31="---","No Target Set",IF(CB31=BQ31,"On Target",IF(CB31&gt;BQ31,"Behind",IF(CB31&lt;BQ31,"On Target"))))),"")</f>
        <v/>
      </c>
      <c r="AR31" s="427" t="str">
        <f>IFERROR(IF(P31="---","",IF(AF31="---","No Target Set",IF(CC31=BR31,"On Target",IF(CC31&gt;BR31,"Behind",IF(CC31&lt;BR31,"On Target"))))),"")</f>
        <v/>
      </c>
      <c r="AS31" s="427" t="str">
        <f>IFERROR(IF(Q31="---","",IF(AG31="---","No Target Set",IF(CD31=BS31,"On Target",IF(CD31&gt;BS31,"Behind",IF(CD31&lt;BS31,"On Target"))))),"")</f>
        <v/>
      </c>
      <c r="AT31" s="427" t="str">
        <f>IFERROR(IF(R31="---","",IF(AH31="---","No Target Set",IF(CE31=BT31,"On Target",IF(CE31&gt;BT31,"Behind",IF(CE31&lt;BT31,"On Target"))))),"")</f>
        <v/>
      </c>
      <c r="AU31" s="384"/>
      <c r="AV31" s="428"/>
      <c r="AW31" s="222" t="s">
        <v>156</v>
      </c>
      <c r="AX31" s="382" t="str">
        <f>_xlfn.IFNA(LOOKUP(2,1/(H31:R31&lt;&gt;"---"),H31:R31),"---")</f>
        <v>---</v>
      </c>
      <c r="AY31" s="382" t="e">
        <f>VALUE(IF(AX31="---","",VLOOKUP(AX31,List1678234[],2,FALSE)))</f>
        <v>#VALUE!</v>
      </c>
      <c r="AZ31" s="382" t="str">
        <f>_xlfn.IFNA(LOOKUP(2,1/(H31:Q31&lt;&gt;"---"),X31:AF31),"---")</f>
        <v>---</v>
      </c>
      <c r="BA31" s="382" t="e">
        <f>VALUE(IF(AZ31="---","",VLOOKUP(AZ31,List1678234[],2,FALSE)))</f>
        <v>#VALUE!</v>
      </c>
      <c r="BB31" s="382" t="str">
        <f>_xlfn.IFNA(LOOKUP(2,1/(AK31:AT31&lt;&gt;""),AK31:AT31),"---")</f>
        <v>---</v>
      </c>
      <c r="BC31" s="382" t="str">
        <f>_xlfn.IFNA(LOOKUP(2,1/(H31:R31&lt;&gt;"---"),H$2:R$2),"---")</f>
        <v>---</v>
      </c>
      <c r="BD31" s="384"/>
      <c r="BE31" s="384"/>
      <c r="BF31" s="384"/>
      <c r="BG31" s="384"/>
      <c r="BH31" s="384"/>
      <c r="BI31" s="222" t="s">
        <v>156</v>
      </c>
      <c r="BJ31" s="382" t="str">
        <f>IF(H31="---","",IF(H31="","",(VLOOKUP(H31,List1678234[],2,FALSE))))</f>
        <v/>
      </c>
      <c r="BK31" s="382" t="str">
        <f>IF(I31="---","",IF(I31="","",(VLOOKUP(I31,List1678234[],2,FALSE))))</f>
        <v/>
      </c>
      <c r="BL31" s="382" t="str">
        <f>IF(J31="---","",IF(J31="","",(VLOOKUP(J31,List1678234[],2,FALSE))))</f>
        <v/>
      </c>
      <c r="BM31" s="382" t="str">
        <f>IF(K31="---","",IF(K31="","",(VLOOKUP(K31,List1678234[],2,FALSE))))</f>
        <v/>
      </c>
      <c r="BN31" s="382" t="str">
        <f>IF(L31="---","",IF(L31="","",(VLOOKUP(L31,List1678234[],2,FALSE))))</f>
        <v/>
      </c>
      <c r="BO31" s="382" t="str">
        <f>IF(M31="---","",IF(M31="","",(VLOOKUP(M31,List1678234[],2,FALSE))))</f>
        <v/>
      </c>
      <c r="BP31" s="382" t="str">
        <f>IF(N31="---","",IF(N31="","",(VLOOKUP(N31,List1678234[],2,FALSE))))</f>
        <v/>
      </c>
      <c r="BQ31" s="382" t="str">
        <f>IF(O31="---","",IF(O31="","",(VLOOKUP(O31,List1678234[],2,FALSE))))</f>
        <v/>
      </c>
      <c r="BR31" s="382" t="str">
        <f>IF(P31="---","",IF(P31="","",(VLOOKUP(P31,List1678234[],2,FALSE))))</f>
        <v/>
      </c>
      <c r="BS31" s="382" t="str">
        <f>IF(Q31="---","",IF(Q31="","",(VLOOKUP(Q31,List1678234[],2,FALSE))))</f>
        <v/>
      </c>
      <c r="BT31" s="382" t="str">
        <f>IF(R31="---","",IF(R31="","",(VLOOKUP(R31,List1678234[],2,FALSE))))</f>
        <v/>
      </c>
      <c r="BU31" s="222" t="s">
        <v>156</v>
      </c>
      <c r="BV31" s="382" t="str">
        <f>IF(Y31="---","",IF(Y31="","",VLOOKUP(Y31,List1678234[],2,FALSE)))</f>
        <v/>
      </c>
      <c r="BW31" s="382" t="str">
        <f>IF(Z31="---","",IF(Z31="","",VLOOKUP(Z31,List1678234[],2,FALSE)))</f>
        <v/>
      </c>
      <c r="BX31" s="382" t="str">
        <f>IF(AA31="---","",IF(AA31="","",VLOOKUP(AA31,List1678234[],2,FALSE)))</f>
        <v/>
      </c>
      <c r="BY31" s="382" t="str">
        <f>IF(AB31="---","",IF(AB31="","",VLOOKUP(AB31,List1678234[],2,FALSE)))</f>
        <v/>
      </c>
      <c r="BZ31" s="382" t="str">
        <f>IF(AC31="---","",IF(AC31="","",VLOOKUP(AC31,List1678234[],2,FALSE)))</f>
        <v/>
      </c>
      <c r="CA31" s="382" t="str">
        <f>IF(AD31="---","",IF(AD31="","",VLOOKUP(AD31,List1678234[],2,FALSE)))</f>
        <v/>
      </c>
      <c r="CB31" s="382" t="str">
        <f>IF(AE31="---","",IF(AE31="","",VLOOKUP(AE31,List1678234[],2,FALSE)))</f>
        <v/>
      </c>
      <c r="CC31" s="382" t="str">
        <f>IF(AF31="---","",IF(AF31="","",VLOOKUP(AF31,List1678234[],2,FALSE)))</f>
        <v/>
      </c>
      <c r="CD31" s="382" t="str">
        <f>IF(AG31="---","",IF(AG31="","",VLOOKUP(AG31,List1678234[],2,FALSE)))</f>
        <v/>
      </c>
      <c r="CE31" s="382" t="str">
        <f>IF(AH31="---","",IF(AH31="","",VLOOKUP(AH31,List1678234[],2,FALSE)))</f>
        <v/>
      </c>
      <c r="CF31" s="222" t="s">
        <v>156</v>
      </c>
      <c r="CG31" s="382" t="str">
        <f>IFERROR(
    IF(H31="---", "NA",
        IF(Y31="---", "NA",
            IF(BJ31 &gt; BK31,
                IF(BV31 &gt; BJ31, 1.1, 0.1),
                IF(BV31 &gt; BJ31, 1, 0)
            )
        )
    ),
    -1
)</f>
        <v>NA</v>
      </c>
      <c r="CH31" s="382" t="str">
        <f>IFERROR(
    IF(I31="---", "NA",
        IF(Z31="---", "NA",IF(J31="---","NA",
            IF(BK31 &gt; BL31,
                IF(MIN(BV31, BK31) = BW31, 0.1,
                    IF(MIN(BV31, BK31) &lt; BW31, 1.1)
                ),
                IF(MIN(BV31, BK31) = BW31, 0,
                    IF(MIN(BV31, BK31) &lt; BW31, 1)
                )
            ))
        )
    ),
-5)</f>
        <v>NA</v>
      </c>
      <c r="CI31" s="382" t="str">
        <f>IFERROR(
    IF(J31="---", "NA",
        IF(AA31="---", "NA",IF(K31="---","NA",
            IF(BL31 &gt; BM31,
                IF(MIN(BW31, BL31) = BX31, 0.1,
                    IF(MIN(BW31, BL31) &lt; BX31, 1.1)
                ),
                IF(MIN(BW31, BL31) = BX31, 0,
                    IF(MIN(BW31, BL31) &lt; BX31, 1)
                )
            ))
        )
    ),
-5)</f>
        <v>NA</v>
      </c>
      <c r="CJ31" s="382" t="str">
        <f>IFERROR(
    IF(K31="---", "NA",
        IF(AB31="---", "NA",IF(L31="---","NA",
            IF(BM31 &gt; BN31,
                IF(MIN(BX31, BM31) = BY31, 0.1,
                    IF(MIN(BX31, BM31) &lt; BY31, 1.1)
                ),
                IF(MIN(BX31, BM31) = BY31, 0,
                    IF(MIN(BX31, BM31) &lt; BY31, 1)
                )
            ))
        )
    ),
-5)</f>
        <v>NA</v>
      </c>
      <c r="CK31" s="382" t="str">
        <f>IFERROR(
    IF(L31="---", "NA",
        IF(AC31="---", "NA",IF(M31="---","NA",
            IF(BN31 &gt; BO31,
                IF(MIN(BY31, BN31) = BZ31, 0.1,
                    IF(MIN(BY31, BN31) &lt; BZ31, 1.1)
                ),
                IF(MIN(BY31, BN31) = BZ31, 0,
                    IF(MIN(BY31, BN31) &lt; BZ31, 1)
                )
            ))
        )
    ),
-5)</f>
        <v>NA</v>
      </c>
      <c r="CL31" s="382" t="str">
        <f>IFERROR(
    IF(M31="---", "NA",
        IF(AD31="---", "NA",IF(N31="---","NA",
            IF(BO31 &gt; BP31,
                IF(MIN(BZ31, BO31) = CA31, 0.1,
                    IF(MIN(BZ31, BO31) &lt; CA31, 1.1)
                ),
                IF(MIN(BZ31, BO31) = CA31, 0,
                    IF(MIN(BZ31, BO31) &lt; CA31, 1)
                )
            ))
        )
    ),
-5)</f>
        <v>NA</v>
      </c>
      <c r="CM31" s="382" t="str">
        <f>IFERROR(
    IF(N31="---", "NA",
        IF(AE31="---", "NA",IF(O31="---","NA",
            IF(BP31 &gt; BQ31,
                IF(MIN(CA31, BP31) = CB31, 0.1,
                    IF(MIN(CA31, BP31) &lt; CB31, 1.1)
                ),
                IF(MIN(CA31, BP31) = CB31, 0,
                    IF(MIN(CA31, BP31) &lt; CB31, 1)
                )
            ))
        )
    ),
-5)</f>
        <v>NA</v>
      </c>
      <c r="CN31" s="382" t="str">
        <f>IFERROR(
    IF(O31="---", "NA",
        IF(AF31="---", "NA",IF(P31="---","NA",
            IF(BQ31 &gt; BR31,
                IF(MIN(CB31, BQ31) = CC31, 0.1,
                    IF(MIN(CB31, BQ31) &lt; CC31, 1.1)
                ),
                IF(MIN(CB31, BQ31) = CC31, 0,
                    IF(MIN(CB31, BQ31) &lt; CC31, 1)
                )
            ))
        )
    ),
-5)</f>
        <v>NA</v>
      </c>
      <c r="CO31" s="382" t="str">
        <f>IFERROR(
    IF(P31="---", "NA",
        IF(AG31="---", "NA",IF(Q31="---","NA",
            IF(BR31 &gt; BS31,
                IF(MIN(CC31, BR31) = CD31, 0.1,
                    IF(MIN(CC31, BR31) &lt; CD31, 1.1)
                ),
                IF(MIN(CC31, BR31) = CD31, 0,
                    IF(MIN(CC31, BR31) &lt; CD31, 1)
                )
            ))
        )
    ),
-5)</f>
        <v>NA</v>
      </c>
      <c r="CP31" s="382" t="str">
        <f>IFERROR(
    IF(Q31="---", "NA",
        IF(AH31="---", "NA",IF(R31="---","NA",
            IF(BS31 &gt; BT31,
                IF(MIN(CD31, BS31) = CE31, 0.1,
                    IF(MIN(CD31, BS31) &lt; CE31, 1.1)
                ),
                IF(MIN(CD31, BS31) = CE31, 0,
                    IF(MIN(CD31, BS31) &lt; CE31, 1)
                )
            ))
        )
    ),
-5)</f>
        <v>NA</v>
      </c>
      <c r="CQ31" s="222" t="s">
        <v>156</v>
      </c>
      <c r="CR31" s="382" t="str">
        <f>IF(AND(OR(CG31=1, CG31=1.1),BK31&gt;=BV31),"Achieved",IF(AND(OR(CG31=1, CG31=1.1),BK31&lt;BV31),"Not Achieved","NA"))</f>
        <v>NA</v>
      </c>
      <c r="CS31" s="382" t="str">
        <f>IF(AND(OR(CH31=1, CH31=1.1),BL31&gt;=BW31),"Achieved",IF(AND(OR(CH31=1, CH31=1.1),BL31&lt;BW31),"Not Achieved","NA"))</f>
        <v>NA</v>
      </c>
      <c r="CT31" s="382" t="str">
        <f>IF(AND(OR(CI31=1, CI31=1.1),BM31&gt;=BX31),"Achieved",IF(AND(OR(CI31=1, CI31=1.1),BM31&lt;BX31),"Not Achieved","NA"))</f>
        <v>NA</v>
      </c>
      <c r="CU31" s="382" t="str">
        <f>IF(AND(OR(CJ31=1, CJ31=1.1),BN31&gt;=BY31),"Achieved",IF(AND(OR(CJ31=1, CJ31=1.1),BN31&lt;BY31),"Not Achieved","NA"))</f>
        <v>NA</v>
      </c>
      <c r="CV31" s="382" t="str">
        <f>IF(AND(OR(CK31=1, CK31=1.1),BO31&gt;=BZ31),"Achieved",IF(AND(OR(CK31=1, CK31=1.1),BO31&lt;BZ31),"Not Achieved","NA"))</f>
        <v>NA</v>
      </c>
      <c r="CW31" s="382" t="str">
        <f>IF(AND(OR(CL31=1, CL31=1.1),BP31&gt;=CA31),"Achieved",IF(AND(OR(CL31=1, CL31=1.1),BP31&lt;CA31),"Not Achieved","NA"))</f>
        <v>NA</v>
      </c>
      <c r="CX31" s="382" t="str">
        <f>IF(AND(OR(CM31=1, CM31=1.1),BQ31&gt;=CB31),"Achieved",IF(AND(OR(CM31=1, CM31=1.1),BQ31&lt;CB31),"Not Achieved","NA"))</f>
        <v>NA</v>
      </c>
      <c r="CY31" s="382" t="str">
        <f>IF(AND(OR(CN31=1, CN31=1.1),BR31&gt;=CC31),"Achieved",IF(AND(OR(CN31=1, CN31=1.1),BR31&lt;CC31),"Not Achieved","NA"))</f>
        <v>NA</v>
      </c>
      <c r="CZ31" s="382" t="str">
        <f>IF(AND(OR(CO31=1, CO31=1.1),BS31&gt;=CD31),"Achieved",IF(AND(OR(CO31=1, CO31=1.1),BS31&lt;CD31),"Not Achieved","NA"))</f>
        <v>NA</v>
      </c>
      <c r="DA31" s="382" t="str">
        <f>IF(AND(OR(CP31=1, CP31=1.1),BT31&gt;=CE31),"Achieved",IF(AND(OR(CP31=1, CP31=1.1),BT31&lt;CE31),"Not Achieved","NA"))</f>
        <v>NA</v>
      </c>
      <c r="DI31" s="433"/>
      <c r="DJ31" s="433"/>
      <c r="DK31" s="433"/>
      <c r="DL31" s="433"/>
      <c r="DM31" s="433"/>
      <c r="DN31" s="433"/>
      <c r="DO31" s="433"/>
      <c r="DP31" s="433"/>
      <c r="DQ31" s="433"/>
      <c r="DR31" s="433"/>
      <c r="DS31" s="433"/>
      <c r="DT31" s="433"/>
      <c r="DU31" s="433"/>
      <c r="DV31" s="433"/>
      <c r="DW31" s="433"/>
    </row>
    <row r="32" spans="2:127" s="385" customFormat="1" ht="13.75" customHeight="1" thickBot="1" x14ac:dyDescent="0.4">
      <c r="B32" s="373"/>
      <c r="C32" s="368"/>
      <c r="D32" s="369"/>
      <c r="E32" s="432" t="s">
        <v>157</v>
      </c>
      <c r="F32" s="425"/>
      <c r="G32" s="426"/>
      <c r="H32" s="192" t="s">
        <v>94</v>
      </c>
      <c r="I32" s="192" t="s">
        <v>94</v>
      </c>
      <c r="J32" s="192" t="s">
        <v>94</v>
      </c>
      <c r="K32" s="192" t="s">
        <v>94</v>
      </c>
      <c r="L32" s="192" t="s">
        <v>94</v>
      </c>
      <c r="M32" s="192" t="s">
        <v>94</v>
      </c>
      <c r="N32" s="192" t="s">
        <v>94</v>
      </c>
      <c r="O32" s="192" t="s">
        <v>94</v>
      </c>
      <c r="P32" s="192" t="s">
        <v>94</v>
      </c>
      <c r="Q32" s="192" t="s">
        <v>94</v>
      </c>
      <c r="R32" s="379" t="s">
        <v>94</v>
      </c>
      <c r="S32" s="384"/>
      <c r="T32" s="384"/>
      <c r="U32" s="384"/>
      <c r="V32" s="384"/>
      <c r="W32" s="384"/>
      <c r="X32" s="384"/>
      <c r="Y32" s="192" t="s">
        <v>94</v>
      </c>
      <c r="Z32" s="192" t="s">
        <v>94</v>
      </c>
      <c r="AA32" s="192" t="s">
        <v>94</v>
      </c>
      <c r="AB32" s="192" t="s">
        <v>94</v>
      </c>
      <c r="AC32" s="192" t="s">
        <v>94</v>
      </c>
      <c r="AD32" s="192" t="s">
        <v>94</v>
      </c>
      <c r="AE32" s="192" t="s">
        <v>94</v>
      </c>
      <c r="AF32" s="192" t="s">
        <v>94</v>
      </c>
      <c r="AG32" s="192" t="s">
        <v>94</v>
      </c>
      <c r="AH32" s="379" t="s">
        <v>94</v>
      </c>
      <c r="AK32" s="427" t="str">
        <f>IFERROR(IF(I32="---","",IF(Y32="---","No Target Set",IF(BV32=BK32,"On Target",IF(BV32&gt;BK32,"Behind",IF(BV32&lt;BK32,"On Target"))))),"")</f>
        <v/>
      </c>
      <c r="AL32" s="427" t="str">
        <f>IFERROR(IF(J32="---","",IF(Z32="---","No Target Set",IF(BW32=BL32,"On Target",IF(BW32&gt;BL32,"Behind",IF(BW32&lt;BL32,"On Target"))))),"")</f>
        <v/>
      </c>
      <c r="AM32" s="427" t="str">
        <f>IFERROR(IF(K32="---","",IF(AA32="---","No Target Set",IF(BX32=BM32,"On Target",IF(BX32&gt;BM32,"Behind",IF(BX32&lt;BM32,"On Target"))))),"")</f>
        <v/>
      </c>
      <c r="AN32" s="427" t="str">
        <f>IFERROR(IF(L32="---","",IF(AB32="---","No Target Set",IF(BY32=BN32,"On Target",IF(BY32&gt;BN32,"Behind",IF(BY32&lt;BN32,"On Target"))))),"")</f>
        <v/>
      </c>
      <c r="AO32" s="427" t="str">
        <f>IFERROR(IF(M32="---","",IF(AC32="---","No Target Set",IF(BZ32=BO32,"On Target",IF(BZ32&gt;BO32,"Behind",IF(BZ32&lt;BO32,"On Target"))))),"")</f>
        <v/>
      </c>
      <c r="AP32" s="427" t="str">
        <f>IFERROR(IF(N32="---","",IF(AD32="---","No Target Set",IF(CA32=BP32,"On Target",IF(CA32&gt;BP32,"Behind",IF(CA32&lt;BP32,"On Target"))))),"")</f>
        <v/>
      </c>
      <c r="AQ32" s="427" t="str">
        <f>IFERROR(IF(O32="---","",IF(AE32="---","No Target Set",IF(CB32=BQ32,"On Target",IF(CB32&gt;BQ32,"Behind",IF(CB32&lt;BQ32,"On Target"))))),"")</f>
        <v/>
      </c>
      <c r="AR32" s="427" t="str">
        <f>IFERROR(IF(P32="---","",IF(AF32="---","No Target Set",IF(CC32=BR32,"On Target",IF(CC32&gt;BR32,"Behind",IF(CC32&lt;BR32,"On Target"))))),"")</f>
        <v/>
      </c>
      <c r="AS32" s="427" t="str">
        <f>IFERROR(IF(Q32="---","",IF(AG32="---","No Target Set",IF(CD32=BS32,"On Target",IF(CD32&gt;BS32,"Behind",IF(CD32&lt;BS32,"On Target"))))),"")</f>
        <v/>
      </c>
      <c r="AT32" s="427" t="str">
        <f>IFERROR(IF(R32="---","",IF(AH32="---","No Target Set",IF(CE32=BT32,"On Target",IF(CE32&gt;BT32,"Behind",IF(CE32&lt;BT32,"On Target"))))),"")</f>
        <v/>
      </c>
      <c r="AU32" s="384"/>
      <c r="AV32" s="428"/>
      <c r="AW32" s="222" t="s">
        <v>158</v>
      </c>
      <c r="AX32" s="382" t="str">
        <f>_xlfn.IFNA(LOOKUP(2,1/(H32:R32&lt;&gt;"---"),H32:R32),"---")</f>
        <v>---</v>
      </c>
      <c r="AY32" s="382" t="e">
        <f>VALUE(IF(AX32="---","",VLOOKUP(AX32,List1678234[],2,FALSE)))</f>
        <v>#VALUE!</v>
      </c>
      <c r="AZ32" s="382" t="str">
        <f>_xlfn.IFNA(LOOKUP(2,1/(H32:Q32&lt;&gt;"---"),X32:AF32),"---")</f>
        <v>---</v>
      </c>
      <c r="BA32" s="382" t="e">
        <f>VALUE(IF(AZ32="---","",VLOOKUP(AZ32,List1678234[],2,FALSE)))</f>
        <v>#VALUE!</v>
      </c>
      <c r="BB32" s="382" t="str">
        <f>_xlfn.IFNA(LOOKUP(2,1/(AK32:AT32&lt;&gt;""),AK32:AT32),"---")</f>
        <v>---</v>
      </c>
      <c r="BC32" s="382" t="str">
        <f>_xlfn.IFNA(LOOKUP(2,1/(H32:R32&lt;&gt;"---"),H$2:R$2),"---")</f>
        <v>---</v>
      </c>
      <c r="BD32" s="384"/>
      <c r="BE32" s="384"/>
      <c r="BF32" s="384"/>
      <c r="BG32" s="384"/>
      <c r="BH32" s="384"/>
      <c r="BI32" s="222" t="s">
        <v>158</v>
      </c>
      <c r="BJ32" s="382" t="str">
        <f>IF(H32="---","",IF(H32="","",(VLOOKUP(H32,List1678234[],2,FALSE))))</f>
        <v/>
      </c>
      <c r="BK32" s="382" t="str">
        <f>IF(I32="---","",IF(I32="","",(VLOOKUP(I32,List1678234[],2,FALSE))))</f>
        <v/>
      </c>
      <c r="BL32" s="382" t="str">
        <f>IF(J32="---","",IF(J32="","",(VLOOKUP(J32,List1678234[],2,FALSE))))</f>
        <v/>
      </c>
      <c r="BM32" s="382" t="str">
        <f>IF(K32="---","",IF(K32="","",(VLOOKUP(K32,List1678234[],2,FALSE))))</f>
        <v/>
      </c>
      <c r="BN32" s="382" t="str">
        <f>IF(L32="---","",IF(L32="","",(VLOOKUP(L32,List1678234[],2,FALSE))))</f>
        <v/>
      </c>
      <c r="BO32" s="382" t="str">
        <f>IF(M32="---","",IF(M32="","",(VLOOKUP(M32,List1678234[],2,FALSE))))</f>
        <v/>
      </c>
      <c r="BP32" s="382" t="str">
        <f>IF(N32="---","",IF(N32="","",(VLOOKUP(N32,List1678234[],2,FALSE))))</f>
        <v/>
      </c>
      <c r="BQ32" s="382" t="str">
        <f>IF(O32="---","",IF(O32="","",(VLOOKUP(O32,List1678234[],2,FALSE))))</f>
        <v/>
      </c>
      <c r="BR32" s="382" t="str">
        <f>IF(P32="---","",IF(P32="","",(VLOOKUP(P32,List1678234[],2,FALSE))))</f>
        <v/>
      </c>
      <c r="BS32" s="382" t="str">
        <f>IF(Q32="---","",IF(Q32="","",(VLOOKUP(Q32,List1678234[],2,FALSE))))</f>
        <v/>
      </c>
      <c r="BT32" s="382" t="str">
        <f>IF(R32="---","",IF(R32="","",(VLOOKUP(R32,List1678234[],2,FALSE))))</f>
        <v/>
      </c>
      <c r="BU32" s="222" t="s">
        <v>158</v>
      </c>
      <c r="BV32" s="382" t="str">
        <f>IF(Y32="---","",IF(Y32="","",VLOOKUP(Y32,List1678234[],2,FALSE)))</f>
        <v/>
      </c>
      <c r="BW32" s="382" t="str">
        <f>IF(Z32="---","",IF(Z32="","",VLOOKUP(Z32,List1678234[],2,FALSE)))</f>
        <v/>
      </c>
      <c r="BX32" s="382" t="str">
        <f>IF(AA32="---","",IF(AA32="","",VLOOKUP(AA32,List1678234[],2,FALSE)))</f>
        <v/>
      </c>
      <c r="BY32" s="382" t="str">
        <f>IF(AB32="---","",IF(AB32="","",VLOOKUP(AB32,List1678234[],2,FALSE)))</f>
        <v/>
      </c>
      <c r="BZ32" s="382" t="str">
        <f>IF(AC32="---","",IF(AC32="","",VLOOKUP(AC32,List1678234[],2,FALSE)))</f>
        <v/>
      </c>
      <c r="CA32" s="382" t="str">
        <f>IF(AD32="---","",IF(AD32="","",VLOOKUP(AD32,List1678234[],2,FALSE)))</f>
        <v/>
      </c>
      <c r="CB32" s="382" t="str">
        <f>IF(AE32="---","",IF(AE32="","",VLOOKUP(AE32,List1678234[],2,FALSE)))</f>
        <v/>
      </c>
      <c r="CC32" s="382" t="str">
        <f>IF(AF32="---","",IF(AF32="","",VLOOKUP(AF32,List1678234[],2,FALSE)))</f>
        <v/>
      </c>
      <c r="CD32" s="382" t="str">
        <f>IF(AG32="---","",IF(AG32="","",VLOOKUP(AG32,List1678234[],2,FALSE)))</f>
        <v/>
      </c>
      <c r="CE32" s="382" t="str">
        <f>IF(AH32="---","",IF(AH32="","",VLOOKUP(AH32,List1678234[],2,FALSE)))</f>
        <v/>
      </c>
      <c r="CF32" s="222" t="s">
        <v>158</v>
      </c>
      <c r="CG32" s="382" t="str">
        <f>IFERROR(
    IF(H32="---", "NA",
        IF(Y32="---", "NA",
            IF(BJ32 &gt; BK32,
                IF(BV32 &gt; BJ32, 1.1, 0.1),
                IF(BV32 &gt; BJ32, 1, 0)
            )
        )
    ),
    -1
)</f>
        <v>NA</v>
      </c>
      <c r="CH32" s="382" t="str">
        <f>IFERROR(
    IF(I32="---", "NA",
        IF(Z32="---", "NA",IF(J32="---","NA",
            IF(BK32 &gt; BL32,
                IF(MIN(BV32, BK32) = BW32, 0.1,
                    IF(MIN(BV32, BK32) &lt; BW32, 1.1)
                ),
                IF(MIN(BV32, BK32) = BW32, 0,
                    IF(MIN(BV32, BK32) &lt; BW32, 1)
                )
            ))
        )
    ),
-5)</f>
        <v>NA</v>
      </c>
      <c r="CI32" s="382" t="str">
        <f>IFERROR(
    IF(J32="---", "NA",
        IF(AA32="---", "NA",IF(K32="---","NA",
            IF(BL32 &gt; BM32,
                IF(MIN(BW32, BL32) = BX32, 0.1,
                    IF(MIN(BW32, BL32) &lt; BX32, 1.1)
                ),
                IF(MIN(BW32, BL32) = BX32, 0,
                    IF(MIN(BW32, BL32) &lt; BX32, 1)
                )
            ))
        )
    ),
-5)</f>
        <v>NA</v>
      </c>
      <c r="CJ32" s="382" t="str">
        <f>IFERROR(
    IF(K32="---", "NA",
        IF(AB32="---", "NA",IF(L32="---","NA",
            IF(BM32 &gt; BN32,
                IF(MIN(BX32, BM32) = BY32, 0.1,
                    IF(MIN(BX32, BM32) &lt; BY32, 1.1)
                ),
                IF(MIN(BX32, BM32) = BY32, 0,
                    IF(MIN(BX32, BM32) &lt; BY32, 1)
                )
            ))
        )
    ),
-5)</f>
        <v>NA</v>
      </c>
      <c r="CK32" s="382" t="str">
        <f>IFERROR(
    IF(L32="---", "NA",
        IF(AC32="---", "NA",IF(M32="---","NA",
            IF(BN32 &gt; BO32,
                IF(MIN(BY32, BN32) = BZ32, 0.1,
                    IF(MIN(BY32, BN32) &lt; BZ32, 1.1)
                ),
                IF(MIN(BY32, BN32) = BZ32, 0,
                    IF(MIN(BY32, BN32) &lt; BZ32, 1)
                )
            ))
        )
    ),
-5)</f>
        <v>NA</v>
      </c>
      <c r="CL32" s="382" t="str">
        <f>IFERROR(
    IF(M32="---", "NA",
        IF(AD32="---", "NA",IF(N32="---","NA",
            IF(BO32 &gt; BP32,
                IF(MIN(BZ32, BO32) = CA32, 0.1,
                    IF(MIN(BZ32, BO32) &lt; CA32, 1.1)
                ),
                IF(MIN(BZ32, BO32) = CA32, 0,
                    IF(MIN(BZ32, BO32) &lt; CA32, 1)
                )
            ))
        )
    ),
-5)</f>
        <v>NA</v>
      </c>
      <c r="CM32" s="382" t="str">
        <f>IFERROR(
    IF(N32="---", "NA",
        IF(AE32="---", "NA",IF(O32="---","NA",
            IF(BP32 &gt; BQ32,
                IF(MIN(CA32, BP32) = CB32, 0.1,
                    IF(MIN(CA32, BP32) &lt; CB32, 1.1)
                ),
                IF(MIN(CA32, BP32) = CB32, 0,
                    IF(MIN(CA32, BP32) &lt; CB32, 1)
                )
            ))
        )
    ),
-5)</f>
        <v>NA</v>
      </c>
      <c r="CN32" s="382" t="str">
        <f>IFERROR(
    IF(O32="---", "NA",
        IF(AF32="---", "NA",IF(P32="---","NA",
            IF(BQ32 &gt; BR32,
                IF(MIN(CB32, BQ32) = CC32, 0.1,
                    IF(MIN(CB32, BQ32) &lt; CC32, 1.1)
                ),
                IF(MIN(CB32, BQ32) = CC32, 0,
                    IF(MIN(CB32, BQ32) &lt; CC32, 1)
                )
            ))
        )
    ),
-5)</f>
        <v>NA</v>
      </c>
      <c r="CO32" s="382" t="str">
        <f>IFERROR(
    IF(P32="---", "NA",
        IF(AG32="---", "NA",IF(Q32="---","NA",
            IF(BR32 &gt; BS32,
                IF(MIN(CC32, BR32) = CD32, 0.1,
                    IF(MIN(CC32, BR32) &lt; CD32, 1.1)
                ),
                IF(MIN(CC32, BR32) = CD32, 0,
                    IF(MIN(CC32, BR32) &lt; CD32, 1)
                )
            ))
        )
    ),
-5)</f>
        <v>NA</v>
      </c>
      <c r="CP32" s="382" t="str">
        <f>IFERROR(
    IF(Q32="---", "NA",
        IF(AH32="---", "NA",IF(R32="---","NA",
            IF(BS32 &gt; BT32,
                IF(MIN(CD32, BS32) = CE32, 0.1,
                    IF(MIN(CD32, BS32) &lt; CE32, 1.1)
                ),
                IF(MIN(CD32, BS32) = CE32, 0,
                    IF(MIN(CD32, BS32) &lt; CE32, 1)
                )
            ))
        )
    ),
-5)</f>
        <v>NA</v>
      </c>
      <c r="CQ32" s="222" t="s">
        <v>158</v>
      </c>
      <c r="CR32" s="382" t="str">
        <f>IF(AND(OR(CG32=1, CG32=1.1),BK32&gt;=BV32),"Achieved",IF(AND(OR(CG32=1, CG32=1.1),BK32&lt;BV32),"Not Achieved","NA"))</f>
        <v>NA</v>
      </c>
      <c r="CS32" s="382" t="str">
        <f>IF(AND(OR(CH32=1, CH32=1.1),BL32&gt;=BW32),"Achieved",IF(AND(OR(CH32=1, CH32=1.1),BL32&lt;BW32),"Not Achieved","NA"))</f>
        <v>NA</v>
      </c>
      <c r="CT32" s="382" t="str">
        <f>IF(AND(OR(CI32=1, CI32=1.1),BM32&gt;=BX32),"Achieved",IF(AND(OR(CI32=1, CI32=1.1),BM32&lt;BX32),"Not Achieved","NA"))</f>
        <v>NA</v>
      </c>
      <c r="CU32" s="382" t="str">
        <f>IF(AND(OR(CJ32=1, CJ32=1.1),BN32&gt;=BY32),"Achieved",IF(AND(OR(CJ32=1, CJ32=1.1),BN32&lt;BY32),"Not Achieved","NA"))</f>
        <v>NA</v>
      </c>
      <c r="CV32" s="382" t="str">
        <f>IF(AND(OR(CK32=1, CK32=1.1),BO32&gt;=BZ32),"Achieved",IF(AND(OR(CK32=1, CK32=1.1),BO32&lt;BZ32),"Not Achieved","NA"))</f>
        <v>NA</v>
      </c>
      <c r="CW32" s="382" t="str">
        <f>IF(AND(OR(CL32=1, CL32=1.1),BP32&gt;=CA32),"Achieved",IF(AND(OR(CL32=1, CL32=1.1),BP32&lt;CA32),"Not Achieved","NA"))</f>
        <v>NA</v>
      </c>
      <c r="CX32" s="382" t="str">
        <f>IF(AND(OR(CM32=1, CM32=1.1),BQ32&gt;=CB32),"Achieved",IF(AND(OR(CM32=1, CM32=1.1),BQ32&lt;CB32),"Not Achieved","NA"))</f>
        <v>NA</v>
      </c>
      <c r="CY32" s="382" t="str">
        <f>IF(AND(OR(CN32=1, CN32=1.1),BR32&gt;=CC32),"Achieved",IF(AND(OR(CN32=1, CN32=1.1),BR32&lt;CC32),"Not Achieved","NA"))</f>
        <v>NA</v>
      </c>
      <c r="CZ32" s="382" t="str">
        <f>IF(AND(OR(CO32=1, CO32=1.1),BS32&gt;=CD32),"Achieved",IF(AND(OR(CO32=1, CO32=1.1),BS32&lt;CD32),"Not Achieved","NA"))</f>
        <v>NA</v>
      </c>
      <c r="DA32" s="382" t="str">
        <f>IF(AND(OR(CP32=1, CP32=1.1),BT32&gt;=CE32),"Achieved",IF(AND(OR(CP32=1, CP32=1.1),BT32&lt;CE32),"Not Achieved","NA"))</f>
        <v>NA</v>
      </c>
      <c r="DI32" s="433"/>
      <c r="DJ32" s="433"/>
      <c r="DK32" s="433"/>
      <c r="DL32" s="433"/>
      <c r="DM32" s="433"/>
      <c r="DN32" s="433"/>
      <c r="DO32" s="433"/>
      <c r="DP32" s="433"/>
      <c r="DQ32" s="433"/>
      <c r="DR32" s="433"/>
      <c r="DS32" s="433"/>
      <c r="DT32" s="433"/>
      <c r="DU32" s="433"/>
      <c r="DV32" s="433"/>
      <c r="DW32" s="433"/>
    </row>
    <row r="33" spans="2:127" s="385" customFormat="1" ht="13.75" customHeight="1" thickBot="1" x14ac:dyDescent="0.4">
      <c r="B33" s="374"/>
      <c r="C33" s="370"/>
      <c r="D33" s="371"/>
      <c r="E33" s="434" t="s">
        <v>159</v>
      </c>
      <c r="F33" s="425"/>
      <c r="G33" s="426"/>
      <c r="H33" s="191" t="s">
        <v>94</v>
      </c>
      <c r="I33" s="191" t="s">
        <v>94</v>
      </c>
      <c r="J33" s="191" t="s">
        <v>94</v>
      </c>
      <c r="K33" s="191" t="s">
        <v>94</v>
      </c>
      <c r="L33" s="191" t="s">
        <v>94</v>
      </c>
      <c r="M33" s="191" t="s">
        <v>94</v>
      </c>
      <c r="N33" s="191" t="s">
        <v>94</v>
      </c>
      <c r="O33" s="191" t="s">
        <v>94</v>
      </c>
      <c r="P33" s="191" t="s">
        <v>94</v>
      </c>
      <c r="Q33" s="191" t="s">
        <v>94</v>
      </c>
      <c r="R33" s="380" t="s">
        <v>94</v>
      </c>
      <c r="S33" s="384"/>
      <c r="T33" s="384"/>
      <c r="U33" s="384"/>
      <c r="V33" s="384"/>
      <c r="W33" s="384"/>
      <c r="X33" s="384"/>
      <c r="Y33" s="191" t="s">
        <v>94</v>
      </c>
      <c r="Z33" s="191" t="s">
        <v>94</v>
      </c>
      <c r="AA33" s="191" t="s">
        <v>94</v>
      </c>
      <c r="AB33" s="191" t="s">
        <v>94</v>
      </c>
      <c r="AC33" s="191" t="s">
        <v>94</v>
      </c>
      <c r="AD33" s="192" t="s">
        <v>94</v>
      </c>
      <c r="AE33" s="192" t="s">
        <v>94</v>
      </c>
      <c r="AF33" s="192" t="s">
        <v>94</v>
      </c>
      <c r="AG33" s="192" t="s">
        <v>94</v>
      </c>
      <c r="AH33" s="380" t="s">
        <v>94</v>
      </c>
      <c r="AK33" s="427" t="str">
        <f>IFERROR(IF(I33="---","",IF(Y33="---","No Target Set",IF(BV33=BK33,"On Target",IF(BV33&gt;BK33,"Behind",IF(BV33&lt;BK33,"On Target"))))),"")</f>
        <v/>
      </c>
      <c r="AL33" s="427" t="str">
        <f>IFERROR(IF(J33="---","",IF(Z33="---","No Target Set",IF(BW33=BL33,"On Target",IF(BW33&gt;BL33,"Behind",IF(BW33&lt;BL33,"On Target"))))),"")</f>
        <v/>
      </c>
      <c r="AM33" s="427" t="str">
        <f>IFERROR(IF(K33="---","",IF(AA33="---","No Target Set",IF(BX33=BM33,"On Target",IF(BX33&gt;BM33,"Behind",IF(BX33&lt;BM33,"On Target"))))),"")</f>
        <v/>
      </c>
      <c r="AN33" s="427" t="str">
        <f>IFERROR(IF(L33="---","",IF(AB33="---","No Target Set",IF(BY33=BN33,"On Target",IF(BY33&gt;BN33,"Behind",IF(BY33&lt;BN33,"On Target"))))),"")</f>
        <v/>
      </c>
      <c r="AO33" s="427" t="str">
        <f>IFERROR(IF(M33="---","",IF(AC33="---","No Target Set",IF(BZ33=BO33,"On Target",IF(BZ33&gt;BO33,"Behind",IF(BZ33&lt;BO33,"On Target"))))),"")</f>
        <v/>
      </c>
      <c r="AP33" s="427" t="str">
        <f>IFERROR(IF(N33="---","",IF(AD33="---","No Target Set",IF(CA33=BP33,"On Target",IF(CA33&gt;BP33,"Behind",IF(CA33&lt;BP33,"On Target"))))),"")</f>
        <v/>
      </c>
      <c r="AQ33" s="427" t="str">
        <f>IFERROR(IF(O33="---","",IF(AE33="---","No Target Set",IF(CB33=BQ33,"On Target",IF(CB33&gt;BQ33,"Behind",IF(CB33&lt;BQ33,"On Target"))))),"")</f>
        <v/>
      </c>
      <c r="AR33" s="427" t="str">
        <f>IFERROR(IF(P33="---","",IF(AF33="---","No Target Set",IF(CC33=BR33,"On Target",IF(CC33&gt;BR33,"Behind",IF(CC33&lt;BR33,"On Target"))))),"")</f>
        <v/>
      </c>
      <c r="AS33" s="427" t="str">
        <f>IFERROR(IF(Q33="---","",IF(AG33="---","No Target Set",IF(CD33=BS33,"On Target",IF(CD33&gt;BS33,"Behind",IF(CD33&lt;BS33,"On Target"))))),"")</f>
        <v/>
      </c>
      <c r="AT33" s="427" t="str">
        <f>IFERROR(IF(R33="---","",IF(AH33="---","No Target Set",IF(CE33=BT33,"On Target",IF(CE33&gt;BT33,"Behind",IF(CE33&lt;BT33,"On Target"))))),"")</f>
        <v/>
      </c>
      <c r="AU33" s="384"/>
      <c r="AV33" s="428"/>
      <c r="AW33" s="222" t="s">
        <v>160</v>
      </c>
      <c r="AX33" s="382" t="str">
        <f>_xlfn.IFNA(LOOKUP(2,1/(H33:R33&lt;&gt;"---"),H33:R33),"---")</f>
        <v>---</v>
      </c>
      <c r="AY33" s="382" t="e">
        <f>VALUE(IF(AX33="---","",VLOOKUP(AX33,List1678234[],2,FALSE)))</f>
        <v>#VALUE!</v>
      </c>
      <c r="AZ33" s="382" t="str">
        <f>_xlfn.IFNA(LOOKUP(2,1/(H33:Q33&lt;&gt;"---"),X33:AF33),"---")</f>
        <v>---</v>
      </c>
      <c r="BA33" s="382" t="e">
        <f>VALUE(IF(AZ33="---","",VLOOKUP(AZ33,List1678234[],2,FALSE)))</f>
        <v>#VALUE!</v>
      </c>
      <c r="BB33" s="382" t="str">
        <f>_xlfn.IFNA(LOOKUP(2,1/(AK33:AT33&lt;&gt;""),AK33:AT33),"---")</f>
        <v>---</v>
      </c>
      <c r="BC33" s="382" t="str">
        <f>_xlfn.IFNA(LOOKUP(2,1/(H33:R33&lt;&gt;"---"),H$2:R$2),"---")</f>
        <v>---</v>
      </c>
      <c r="BD33" s="384"/>
      <c r="BE33" s="384"/>
      <c r="BF33" s="384"/>
      <c r="BG33" s="384"/>
      <c r="BH33" s="384"/>
      <c r="BI33" s="222" t="s">
        <v>160</v>
      </c>
      <c r="BJ33" s="382" t="str">
        <f>IF(H33="---","",IF(H33="","",(VLOOKUP(H33,List1678234[],2,FALSE))))</f>
        <v/>
      </c>
      <c r="BK33" s="382" t="str">
        <f>IF(I33="---","",IF(I33="","",(VLOOKUP(I33,List1678234[],2,FALSE))))</f>
        <v/>
      </c>
      <c r="BL33" s="382" t="str">
        <f>IF(J33="---","",IF(J33="","",(VLOOKUP(J33,List1678234[],2,FALSE))))</f>
        <v/>
      </c>
      <c r="BM33" s="382" t="str">
        <f>IF(K33="---","",IF(K33="","",(VLOOKUP(K33,List1678234[],2,FALSE))))</f>
        <v/>
      </c>
      <c r="BN33" s="382" t="str">
        <f>IF(L33="---","",IF(L33="","",(VLOOKUP(L33,List1678234[],2,FALSE))))</f>
        <v/>
      </c>
      <c r="BO33" s="382" t="str">
        <f>IF(M33="---","",IF(M33="","",(VLOOKUP(M33,List1678234[],2,FALSE))))</f>
        <v/>
      </c>
      <c r="BP33" s="382" t="str">
        <f>IF(N33="---","",IF(N33="","",(VLOOKUP(N33,List1678234[],2,FALSE))))</f>
        <v/>
      </c>
      <c r="BQ33" s="382" t="str">
        <f>IF(O33="---","",IF(O33="","",(VLOOKUP(O33,List1678234[],2,FALSE))))</f>
        <v/>
      </c>
      <c r="BR33" s="382" t="str">
        <f>IF(P33="---","",IF(P33="","",(VLOOKUP(P33,List1678234[],2,FALSE))))</f>
        <v/>
      </c>
      <c r="BS33" s="382" t="str">
        <f>IF(Q33="---","",IF(Q33="","",(VLOOKUP(Q33,List1678234[],2,FALSE))))</f>
        <v/>
      </c>
      <c r="BT33" s="382" t="str">
        <f>IF(R33="---","",IF(R33="","",(VLOOKUP(R33,List1678234[],2,FALSE))))</f>
        <v/>
      </c>
      <c r="BU33" s="222" t="s">
        <v>160</v>
      </c>
      <c r="BV33" s="382" t="str">
        <f>IF(Y33="---","",IF(Y33="","",VLOOKUP(Y33,List1678234[],2,FALSE)))</f>
        <v/>
      </c>
      <c r="BW33" s="382" t="str">
        <f>IF(Z33="---","",IF(Z33="","",VLOOKUP(Z33,List1678234[],2,FALSE)))</f>
        <v/>
      </c>
      <c r="BX33" s="382" t="str">
        <f>IF(AA33="---","",IF(AA33="","",VLOOKUP(AA33,List1678234[],2,FALSE)))</f>
        <v/>
      </c>
      <c r="BY33" s="382" t="str">
        <f>IF(AB33="---","",IF(AB33="","",VLOOKUP(AB33,List1678234[],2,FALSE)))</f>
        <v/>
      </c>
      <c r="BZ33" s="382" t="str">
        <f>IF(AC33="---","",IF(AC33="","",VLOOKUP(AC33,List1678234[],2,FALSE)))</f>
        <v/>
      </c>
      <c r="CA33" s="382" t="str">
        <f>IF(AD33="---","",IF(AD33="","",VLOOKUP(AD33,List1678234[],2,FALSE)))</f>
        <v/>
      </c>
      <c r="CB33" s="382" t="str">
        <f>IF(AE33="---","",IF(AE33="","",VLOOKUP(AE33,List1678234[],2,FALSE)))</f>
        <v/>
      </c>
      <c r="CC33" s="382" t="str">
        <f>IF(AF33="---","",IF(AF33="","",VLOOKUP(AF33,List1678234[],2,FALSE)))</f>
        <v/>
      </c>
      <c r="CD33" s="382" t="str">
        <f>IF(AG33="---","",IF(AG33="","",VLOOKUP(AG33,List1678234[],2,FALSE)))</f>
        <v/>
      </c>
      <c r="CE33" s="382" t="str">
        <f>IF(AH33="---","",IF(AH33="","",VLOOKUP(AH33,List1678234[],2,FALSE)))</f>
        <v/>
      </c>
      <c r="CF33" s="222" t="s">
        <v>160</v>
      </c>
      <c r="CG33" s="382" t="str">
        <f>IFERROR(
    IF(H33="---", "NA",
        IF(Y33="---", "NA",
            IF(BJ33 &gt; BK33,
                IF(BV33 &gt; BJ33, 1.1, 0.1),
                IF(BV33 &gt; BJ33, 1, 0)
            )
        )
    ),
    -1
)</f>
        <v>NA</v>
      </c>
      <c r="CH33" s="382" t="str">
        <f>IFERROR(
    IF(I33="---", "NA",
        IF(Z33="---", "NA",IF(J33="---","NA",
            IF(BK33 &gt; BL33,
                IF(MIN(BV33, BK33) = BW33, 0.1,
                    IF(MIN(BV33, BK33) &lt; BW33, 1.1)
                ),
                IF(MIN(BV33, BK33) = BW33, 0,
                    IF(MIN(BV33, BK33) &lt; BW33, 1)
                )
            ))
        )
    ),
-5)</f>
        <v>NA</v>
      </c>
      <c r="CI33" s="382" t="str">
        <f>IFERROR(
    IF(J33="---", "NA",
        IF(AA33="---", "NA",IF(K33="---","NA",
            IF(BL33 &gt; BM33,
                IF(MIN(BW33, BL33) = BX33, 0.1,
                    IF(MIN(BW33, BL33) &lt; BX33, 1.1)
                ),
                IF(MIN(BW33, BL33) = BX33, 0,
                    IF(MIN(BW33, BL33) &lt; BX33, 1)
                )
            ))
        )
    ),
-5)</f>
        <v>NA</v>
      </c>
      <c r="CJ33" s="382" t="str">
        <f>IFERROR(
    IF(K33="---", "NA",
        IF(AB33="---", "NA",IF(L33="---","NA",
            IF(BM33 &gt; BN33,
                IF(MIN(BX33, BM33) = BY33, 0.1,
                    IF(MIN(BX33, BM33) &lt; BY33, 1.1)
                ),
                IF(MIN(BX33, BM33) = BY33, 0,
                    IF(MIN(BX33, BM33) &lt; BY33, 1)
                )
            ))
        )
    ),
-5)</f>
        <v>NA</v>
      </c>
      <c r="CK33" s="382" t="str">
        <f>IFERROR(
    IF(L33="---", "NA",
        IF(AC33="---", "NA",IF(M33="---","NA",
            IF(BN33 &gt; BO33,
                IF(MIN(BY33, BN33) = BZ33, 0.1,
                    IF(MIN(BY33, BN33) &lt; BZ33, 1.1)
                ),
                IF(MIN(BY33, BN33) = BZ33, 0,
                    IF(MIN(BY33, BN33) &lt; BZ33, 1)
                )
            ))
        )
    ),
-5)</f>
        <v>NA</v>
      </c>
      <c r="CL33" s="382" t="str">
        <f>IFERROR(
    IF(M33="---", "NA",
        IF(AD33="---", "NA",IF(N33="---","NA",
            IF(BO33 &gt; BP33,
                IF(MIN(BZ33, BO33) = CA33, 0.1,
                    IF(MIN(BZ33, BO33) &lt; CA33, 1.1)
                ),
                IF(MIN(BZ33, BO33) = CA33, 0,
                    IF(MIN(BZ33, BO33) &lt; CA33, 1)
                )
            ))
        )
    ),
-5)</f>
        <v>NA</v>
      </c>
      <c r="CM33" s="382" t="str">
        <f>IFERROR(
    IF(N33="---", "NA",
        IF(AE33="---", "NA",IF(O33="---","NA",
            IF(BP33 &gt; BQ33,
                IF(MIN(CA33, BP33) = CB33, 0.1,
                    IF(MIN(CA33, BP33) &lt; CB33, 1.1)
                ),
                IF(MIN(CA33, BP33) = CB33, 0,
                    IF(MIN(CA33, BP33) &lt; CB33, 1)
                )
            ))
        )
    ),
-5)</f>
        <v>NA</v>
      </c>
      <c r="CN33" s="382" t="str">
        <f>IFERROR(
    IF(O33="---", "NA",
        IF(AF33="---", "NA",IF(P33="---","NA",
            IF(BQ33 &gt; BR33,
                IF(MIN(CB33, BQ33) = CC33, 0.1,
                    IF(MIN(CB33, BQ33) &lt; CC33, 1.1)
                ),
                IF(MIN(CB33, BQ33) = CC33, 0,
                    IF(MIN(CB33, BQ33) &lt; CC33, 1)
                )
            ))
        )
    ),
-5)</f>
        <v>NA</v>
      </c>
      <c r="CO33" s="382" t="str">
        <f>IFERROR(
    IF(P33="---", "NA",
        IF(AG33="---", "NA",IF(Q33="---","NA",
            IF(BR33 &gt; BS33,
                IF(MIN(CC33, BR33) = CD33, 0.1,
                    IF(MIN(CC33, BR33) &lt; CD33, 1.1)
                ),
                IF(MIN(CC33, BR33) = CD33, 0,
                    IF(MIN(CC33, BR33) &lt; CD33, 1)
                )
            ))
        )
    ),
-5)</f>
        <v>NA</v>
      </c>
      <c r="CP33" s="382" t="str">
        <f>IFERROR(
    IF(Q33="---", "NA",
        IF(AH33="---", "NA",IF(R33="---","NA",
            IF(BS33 &gt; BT33,
                IF(MIN(CD33, BS33) = CE33, 0.1,
                    IF(MIN(CD33, BS33) &lt; CE33, 1.1)
                ),
                IF(MIN(CD33, BS33) = CE33, 0,
                    IF(MIN(CD33, BS33) &lt; CE33, 1)
                )
            ))
        )
    ),
-5)</f>
        <v>NA</v>
      </c>
      <c r="CQ33" s="222" t="s">
        <v>160</v>
      </c>
      <c r="CR33" s="382" t="str">
        <f>IF(AND(OR(CG33=1, CG33=1.1),BK33&gt;=BV33),"Achieved",IF(AND(OR(CG33=1, CG33=1.1),BK33&lt;BV33),"Not Achieved","NA"))</f>
        <v>NA</v>
      </c>
      <c r="CS33" s="382" t="str">
        <f>IF(AND(OR(CH33=1, CH33=1.1),BL33&gt;=BW33),"Achieved",IF(AND(OR(CH33=1, CH33=1.1),BL33&lt;BW33),"Not Achieved","NA"))</f>
        <v>NA</v>
      </c>
      <c r="CT33" s="382" t="str">
        <f>IF(AND(OR(CI33=1, CI33=1.1),BM33&gt;=BX33),"Achieved",IF(AND(OR(CI33=1, CI33=1.1),BM33&lt;BX33),"Not Achieved","NA"))</f>
        <v>NA</v>
      </c>
      <c r="CU33" s="382" t="str">
        <f>IF(AND(OR(CJ33=1, CJ33=1.1),BN33&gt;=BY33),"Achieved",IF(AND(OR(CJ33=1, CJ33=1.1),BN33&lt;BY33),"Not Achieved","NA"))</f>
        <v>NA</v>
      </c>
      <c r="CV33" s="382" t="str">
        <f>IF(AND(OR(CK33=1, CK33=1.1),BO33&gt;=BZ33),"Achieved",IF(AND(OR(CK33=1, CK33=1.1),BO33&lt;BZ33),"Not Achieved","NA"))</f>
        <v>NA</v>
      </c>
      <c r="CW33" s="382" t="str">
        <f>IF(AND(OR(CL33=1, CL33=1.1),BP33&gt;=CA33),"Achieved",IF(AND(OR(CL33=1, CL33=1.1),BP33&lt;CA33),"Not Achieved","NA"))</f>
        <v>NA</v>
      </c>
      <c r="CX33" s="382" t="str">
        <f>IF(AND(OR(CM33=1, CM33=1.1),BQ33&gt;=CB33),"Achieved",IF(AND(OR(CM33=1, CM33=1.1),BQ33&lt;CB33),"Not Achieved","NA"))</f>
        <v>NA</v>
      </c>
      <c r="CY33" s="382" t="str">
        <f>IF(AND(OR(CN33=1, CN33=1.1),BR33&gt;=CC33),"Achieved",IF(AND(OR(CN33=1, CN33=1.1),BR33&lt;CC33),"Not Achieved","NA"))</f>
        <v>NA</v>
      </c>
      <c r="CZ33" s="382" t="str">
        <f>IF(AND(OR(CO33=1, CO33=1.1),BS33&gt;=CD33),"Achieved",IF(AND(OR(CO33=1, CO33=1.1),BS33&lt;CD33),"Not Achieved","NA"))</f>
        <v>NA</v>
      </c>
      <c r="DA33" s="382" t="str">
        <f>IF(AND(OR(CP33=1, CP33=1.1),BT33&gt;=CE33),"Achieved",IF(AND(OR(CP33=1, CP33=1.1),BT33&lt;CE33),"Not Achieved","NA"))</f>
        <v>NA</v>
      </c>
      <c r="DI33" s="433"/>
      <c r="DJ33" s="433"/>
      <c r="DK33" s="433"/>
      <c r="DL33" s="433"/>
      <c r="DM33" s="433"/>
      <c r="DN33" s="433"/>
      <c r="DO33" s="433"/>
      <c r="DP33" s="433"/>
      <c r="DQ33" s="433"/>
      <c r="DR33" s="433"/>
      <c r="DS33" s="433"/>
      <c r="DT33" s="433"/>
      <c r="DU33" s="433"/>
      <c r="DV33" s="433"/>
      <c r="DW33" s="433"/>
    </row>
    <row r="34" spans="2:127" s="385" customFormat="1" ht="13.75" customHeight="1" thickBot="1" x14ac:dyDescent="0.4">
      <c r="B34" s="435" t="s">
        <v>161</v>
      </c>
      <c r="C34" s="436"/>
      <c r="D34" s="436"/>
      <c r="E34" s="436"/>
      <c r="F34" s="436"/>
      <c r="G34" s="437"/>
      <c r="H34" s="438" t="str">
        <f>IF(COUNTIF(Year0Range,BE5)+COUNTIF(Year0Range,BE4)+COUNTIF(Year0Range,"*60")&gt;0,COUNTIF(Year0Range,BE4),"")</f>
        <v/>
      </c>
      <c r="I34" s="438" t="str">
        <f>IF(COUNTIF(Year1Range,BE4)+COUNTIF(Year1Range,BE5)+COUNTIF(Year1Range,"*60")&gt;0,COUNTIF(Year1Range,BE4),"")</f>
        <v/>
      </c>
      <c r="J34" s="438" t="str">
        <f>IF(COUNTIF(Year2Range,BE4)+COUNTIF(Year2Range,BE5)+COUNTIF(Year2Range,"*60")&gt;0,COUNTIF(Year2Range,BE4),"")</f>
        <v/>
      </c>
      <c r="K34" s="438" t="str">
        <f>IF(COUNTIF(Year3Range,BE4)+COUNTIF(Year3Range,BE5)+COUNTIF(Year3Range,"*60")&gt;0,COUNTIF(Year3Range,BE4),"")</f>
        <v/>
      </c>
      <c r="L34" s="438" t="str">
        <f>IF(COUNTIF(Year4Range,BE4)+COUNTIF(Year4Range,BE5)+COUNTIF(Year4Range,"*60")&gt;0,COUNTIF(Year4Range,BE4),"")</f>
        <v/>
      </c>
      <c r="M34" s="438" t="str">
        <f>IF(COUNTIF(Year5Range,BE4)+COUNTIF(Year5Range,BE5)+COUNTIF(Year5Range,"*60")&gt;0,COUNTIF(Year5Range,BE4),"")</f>
        <v/>
      </c>
      <c r="N34" s="438" t="str">
        <f>IF(COUNTIF(Year6Range,BE4)+COUNTIF(Year6Range,BE5)+COUNTIF(Year6Range,"*60")&gt;0,COUNTIF(Year6Range,BE4),"")</f>
        <v/>
      </c>
      <c r="O34" s="438" t="str">
        <f>IF(COUNTIF(Year7Range,BE4)+COUNTIF(Year7Range,BE5)+COUNTIF(Year7Range,"*60")&gt;0,COUNTIF(Year7Range,BE4),"")</f>
        <v/>
      </c>
      <c r="P34" s="438" t="str">
        <f>IF(COUNTIF(Year8Range,BE4)+COUNTIF(Year8Range,BE5)+COUNTIF(Year8Range,"*60")&gt;0,COUNTIF(Year8Range,BE4),"")</f>
        <v/>
      </c>
      <c r="Q34" s="438" t="str">
        <f>IF(COUNTIF(Year9Range,BE4)+COUNTIF(Year9Range,BE5)+COUNTIF(Year9Range,"*60")&gt;0,COUNTIF(Year9Range,BE4),"")</f>
        <v/>
      </c>
      <c r="R34" s="438" t="str">
        <f>IF(COUNTIF(Year10Range,BE4)+COUNTIF(Year10Range,BE5)+COUNTIF(Year10Range,"*60")&gt;0,COUNTIF(Year10Range,BE4),"")</f>
        <v/>
      </c>
      <c r="S34" s="384"/>
      <c r="T34" s="384"/>
      <c r="U34" s="384"/>
      <c r="V34" s="384"/>
      <c r="W34" s="384"/>
      <c r="X34" s="384"/>
      <c r="Y34" s="438" t="str">
        <f>IF(COUNTIF(Year1Expected,BE5)+COUNTIF(Year1Expected,BE4)+COUNTIF(Year1Expected,"*60")&gt;0,COUNTIF(Year1Expected,$BE$4),"")</f>
        <v/>
      </c>
      <c r="Z34" s="438" t="str">
        <f>IF(COUNTIF(Year2Expected,$BE$5)+COUNTIF(Year2Expected,$BE$4)+COUNTIF(Year2Expected,"*60")&gt;0,COUNTIF(Year2Expected,$BE$4),"")</f>
        <v/>
      </c>
      <c r="AA34" s="438" t="str">
        <f>IF(COUNTIF(Year3Expected,BE5)+COUNTIF(Year3Expected,BE4)+COUNTIF(Year3Expected,"*60")&gt;0,COUNTIF(Year3Expected,$BE$4),"")</f>
        <v/>
      </c>
      <c r="AB34" s="438" t="str">
        <f>IF(COUNTIF(Year4Expected,BE5)+COUNTIF(Year4Expected,BE4)+COUNTIF(Year4Expected,"*60")&gt;0,COUNTIF(Year4Expected,$BE$4),"")</f>
        <v/>
      </c>
      <c r="AC34" s="438" t="str">
        <f>IF(COUNTIF(Year5Expected,BE5)+COUNTIF(Year5Expected,BE4)+COUNTIF(Year5Expected,"*60")&gt;0,COUNTIF(Year5Expected,$BE$4),"")</f>
        <v/>
      </c>
      <c r="AD34" s="438" t="str">
        <f>IF(COUNTIF(Year6Expected,BE5)+COUNTIF(Year6Expected,BE4)+COUNTIF(Year6Expected,"*60")&gt;0,COUNTIF(Year6Expected,$BE$4),"")</f>
        <v/>
      </c>
      <c r="AE34" s="438" t="str">
        <f>IF(COUNTIF(Year7Expected,BE5)+COUNTIF(Year7Expected,BE4)+COUNTIF(Year7Expected,"*60")&gt;0,COUNTIF(Year7Expected,$BE$4),"")</f>
        <v/>
      </c>
      <c r="AF34" s="438" t="str">
        <f>IF(COUNTIF(Year8Expected,BE5)+COUNTIF(Year8Expected,BE4)+COUNTIF(Year8Expected,"*60")&gt;0,COUNTIF(Year8Expected,$BE$4),"")</f>
        <v/>
      </c>
      <c r="AG34" s="438" t="str">
        <f>IF(COUNTIF(Year9Expected,BE5)+COUNTIF(Year9Expected,BE4)+COUNTIF(Year9Expected,"*60")&gt;0,COUNTIF(Year9Expected,$BE$4),"")</f>
        <v/>
      </c>
      <c r="AH34" s="438" t="str">
        <f>IF(COUNTIF(Year10Expected,BE5)+COUNTIF(Year10Expected,BE4)+COUNTIF(Year10Expected,"*60")&gt;0,COUNTIF(Year10Expected,$BE$4),"")</f>
        <v/>
      </c>
      <c r="AK34" s="384"/>
      <c r="AL34" s="384"/>
      <c r="AM34" s="384"/>
      <c r="AN34" s="384"/>
      <c r="AO34" s="384"/>
      <c r="AP34" s="384"/>
      <c r="AQ34" s="384"/>
      <c r="AR34" s="384"/>
      <c r="AS34" s="384"/>
      <c r="AT34" s="384"/>
      <c r="AU34" s="384"/>
      <c r="AV34" s="384"/>
      <c r="AW34" s="384"/>
      <c r="AX34" s="384" t="e">
        <f>LOOKUP(2,1/(H37:R37&lt;&gt;""),H$2:R$2)</f>
        <v>#N/A</v>
      </c>
      <c r="AY34" s="384"/>
      <c r="AZ34" s="384" t="e">
        <f>AX34</f>
        <v>#N/A</v>
      </c>
      <c r="BA34" s="384"/>
      <c r="BB34" s="384"/>
      <c r="BC34" s="384"/>
      <c r="BD34" s="384"/>
      <c r="BE34" s="384"/>
      <c r="BF34" s="384"/>
      <c r="BG34" s="384"/>
      <c r="BH34" s="384"/>
      <c r="BI34" s="222" t="s">
        <v>162</v>
      </c>
      <c r="BJ34" s="439">
        <f>COUNTIF(BJ3:BJ33,1)</f>
        <v>0</v>
      </c>
      <c r="BK34" s="439">
        <f>COUNTIF(BK3:BK33,1)</f>
        <v>0</v>
      </c>
      <c r="BL34" s="439">
        <f>COUNTIF(BL3:BL33,1)</f>
        <v>0</v>
      </c>
      <c r="BM34" s="439">
        <f>COUNTIF(BM3:BM33,1)</f>
        <v>0</v>
      </c>
      <c r="BN34" s="439">
        <f>COUNTIF(BN3:BN33,1)</f>
        <v>0</v>
      </c>
      <c r="BO34" s="439">
        <f>COUNTIF(BO3:BO33,1)</f>
        <v>0</v>
      </c>
      <c r="BP34" s="439">
        <f>COUNTIF(BP3:BP33,1)</f>
        <v>0</v>
      </c>
      <c r="BQ34" s="439">
        <f>COUNTIF(BQ3:BQ33,1)</f>
        <v>0</v>
      </c>
      <c r="BR34" s="439">
        <f>COUNTIF(BR3:BR33,1)</f>
        <v>0</v>
      </c>
      <c r="BS34" s="439">
        <f>COUNTIF(BS3:BS33,1)</f>
        <v>0</v>
      </c>
      <c r="BT34" s="439">
        <f>COUNTIF(BT3:BT33,1)</f>
        <v>0</v>
      </c>
      <c r="BU34" s="222" t="s">
        <v>162</v>
      </c>
      <c r="BV34" s="440">
        <f>COUNTIF(BV3:BV33,1)</f>
        <v>0</v>
      </c>
      <c r="BW34" s="440">
        <f>COUNTIF(BW3:BW33,1)</f>
        <v>0</v>
      </c>
      <c r="BX34" s="440">
        <f>COUNTIF(BX3:BX33,1)</f>
        <v>0</v>
      </c>
      <c r="BY34" s="440">
        <f>COUNTIF(BY3:BY33,1)</f>
        <v>0</v>
      </c>
      <c r="BZ34" s="440">
        <f>COUNTIF(BZ3:BZ33,1)</f>
        <v>0</v>
      </c>
      <c r="CA34" s="440">
        <f>COUNTIF(CA3:CA33,1)</f>
        <v>0</v>
      </c>
      <c r="CB34" s="440">
        <f>COUNTIF(CB3:CB33,1)</f>
        <v>0</v>
      </c>
      <c r="CC34" s="440">
        <f>COUNTIF(CC3:CC33,1)</f>
        <v>0</v>
      </c>
      <c r="CD34" s="440">
        <f>COUNTIF(CD3:CD33,1)</f>
        <v>0</v>
      </c>
      <c r="CE34" s="440">
        <f>COUNTIF(CE3:CE33,1)</f>
        <v>0</v>
      </c>
      <c r="CF34" s="441" t="s">
        <v>258</v>
      </c>
      <c r="CG34" s="222">
        <f>COUNTIF(CG3:CG33,1.1)+COUNTIF(CG3:CG33,1)</f>
        <v>0</v>
      </c>
      <c r="CH34" s="222">
        <f>COUNTIF(CH3:CH33,1.1)+COUNTIF(CH3:CH33,1)</f>
        <v>0</v>
      </c>
      <c r="CI34" s="222">
        <f>COUNTIF(CI3:CI33,1.1)+COUNTIF(CI3:CI33,1)</f>
        <v>0</v>
      </c>
      <c r="CJ34" s="222">
        <f>COUNTIF(CJ3:CJ33,1.1)+COUNTIF(CJ3:CJ33,1)</f>
        <v>0</v>
      </c>
      <c r="CK34" s="222">
        <f>COUNTIF(CK3:CK33,1.1)+COUNTIF(CK3:CK33,1)</f>
        <v>0</v>
      </c>
      <c r="CL34" s="222">
        <f>COUNTIF(CL3:CL33,1.1)+COUNTIF(CL3:CL33,1)</f>
        <v>0</v>
      </c>
      <c r="CM34" s="222">
        <f>COUNTIF(CM3:CM33,1.1)+COUNTIF(CM3:CM33,1)</f>
        <v>0</v>
      </c>
      <c r="CN34" s="222">
        <f>COUNTIF(CN3:CN33,1.1)+COUNTIF(CN3:CN33,1)</f>
        <v>0</v>
      </c>
      <c r="CO34" s="222">
        <f>COUNTIF(CO3:CO33,1.1)+COUNTIF(CO3:CO33,1)</f>
        <v>0</v>
      </c>
      <c r="CP34" s="222">
        <f>COUNTIF(CP3:CP33,1.1)+COUNTIF(CP3:CP33,1)</f>
        <v>0</v>
      </c>
      <c r="CQ34" s="223" t="s">
        <v>259</v>
      </c>
      <c r="CR34" s="442">
        <f>COUNTIF(CR3:CR33,"Achieved")</f>
        <v>0</v>
      </c>
      <c r="CS34" s="442">
        <f>COUNTIF(CS3:CS33,"Achieved")</f>
        <v>0</v>
      </c>
      <c r="CT34" s="442">
        <f>COUNTIF(CT3:CT33,"Achieved")</f>
        <v>0</v>
      </c>
      <c r="CU34" s="442">
        <f>COUNTIF(CU3:CU33,"Achieved")</f>
        <v>0</v>
      </c>
      <c r="CV34" s="442">
        <f>COUNTIF(CV3:CV33,"Achieved")</f>
        <v>0</v>
      </c>
      <c r="CW34" s="442">
        <f>COUNTIF(CW3:CW33,"Achieved")</f>
        <v>0</v>
      </c>
      <c r="CX34" s="442">
        <f>COUNTIF(CX3:CX33,"Achieved")</f>
        <v>0</v>
      </c>
      <c r="CY34" s="442">
        <f>COUNTIF(CY3:CY33,"Achieved")</f>
        <v>0</v>
      </c>
      <c r="CZ34" s="442">
        <f>COUNTIF(CZ3:CZ33,"Achieved")</f>
        <v>0</v>
      </c>
      <c r="DA34" s="442">
        <f>COUNTIF(DA3:DA33,"Achieved")</f>
        <v>0</v>
      </c>
      <c r="DI34" s="433"/>
      <c r="DJ34" s="433"/>
      <c r="DK34" s="433"/>
      <c r="DL34" s="433"/>
      <c r="DM34" s="433"/>
      <c r="DN34" s="433"/>
      <c r="DO34" s="433"/>
      <c r="DP34" s="433"/>
      <c r="DQ34" s="433"/>
      <c r="DR34" s="433"/>
      <c r="DS34" s="433"/>
      <c r="DT34" s="433"/>
      <c r="DU34" s="433"/>
      <c r="DV34" s="433"/>
      <c r="DW34" s="433"/>
    </row>
    <row r="35" spans="2:127" s="385" customFormat="1" ht="13.75" customHeight="1" thickBot="1" x14ac:dyDescent="0.4">
      <c r="B35" s="435" t="s">
        <v>163</v>
      </c>
      <c r="C35" s="436"/>
      <c r="D35" s="436"/>
      <c r="E35" s="436"/>
      <c r="F35" s="436"/>
      <c r="G35" s="437"/>
      <c r="H35" s="438" t="str">
        <f>IF(COUNTIF(Year0Range,BE5)+COUNTIF(Year0Range,BE4)+COUNTIF(Year0Range,"*60")&gt;0,COUNTIF(Year0Range,BE5),"")</f>
        <v/>
      </c>
      <c r="I35" s="187" t="str">
        <f>IF(COUNTIF(Year1Range,BE4)+COUNTIF(Year1Range,BE5)+COUNTIF(Year1Range,"*60")&gt;0,COUNTIF(Year1Range,BE5),"")</f>
        <v/>
      </c>
      <c r="J35" s="187" t="str">
        <f>IF(COUNTIF(Year2Range,BE5)+COUNTIF(Year2Range,BE4)+COUNTIF(Year2Range,"*60")&gt;0,COUNTIF(Year2Range,BE5),"")</f>
        <v/>
      </c>
      <c r="K35" s="187" t="str">
        <f>IF(COUNTIF(Year3Range,BE4)+COUNTIF(Year3Range,BE5)+COUNTIF(Year3Range,"*60")&gt;0,COUNTIF(Year3Range,BE5),"")</f>
        <v/>
      </c>
      <c r="L35" s="187" t="str">
        <f>IF(COUNTIF(Year4Range,BE4)+COUNTIF(Year4Range,BE5)+COUNTIF(Year4Range,"*60")&gt;0,COUNTIF(Year4Range,BE5),"")</f>
        <v/>
      </c>
      <c r="M35" s="187" t="str">
        <f>IF(COUNTIF(Year5Range,BE5)+COUNTIF(Year5Range,BE4)+COUNTIF(Year5Range,"*60")&gt;0,COUNTIF(Year5Range,BE5),"")</f>
        <v/>
      </c>
      <c r="N35" s="187" t="str">
        <f>IF(COUNTIF(Year6Range,BE4)+COUNTIF(Year6Range,BE5)+COUNTIF(Year6Range,"*60")&gt;0,COUNTIF(Year6Range,BE5),"")</f>
        <v/>
      </c>
      <c r="O35" s="187" t="str">
        <f>IF(COUNTIF(Year7Range,BE4)+COUNTIF(Year7Range,BE5)+COUNTIF(Year7Range,"*60")&gt;0,COUNTIF(Year7Range,BE5),"")</f>
        <v/>
      </c>
      <c r="P35" s="187" t="str">
        <f>IF(COUNTIF(Year8Range,BE4)+COUNTIF(Year8Range,BE5)+COUNTIF(Year8Range,"*60")&gt;0,COUNTIF(Year8Range,BE5),"")</f>
        <v/>
      </c>
      <c r="Q35" s="187" t="str">
        <f>IF(COUNTIF(Year9Range,BE4)+COUNTIF(Year9Range,BE5)+COUNTIF(Year9Range,"*60")&gt;0,COUNTIF(Year9Range,BE5),"")</f>
        <v/>
      </c>
      <c r="R35" s="187" t="str">
        <f>IF(COUNTIF(Year10Range,BE5)+COUNTIF(Year10Range,BE5)+COUNTIF(Year10Range,"*60")&gt;0,COUNTIF(Year10Range,BE5),"")</f>
        <v/>
      </c>
      <c r="S35" s="384"/>
      <c r="T35" s="384"/>
      <c r="U35" s="384"/>
      <c r="V35" s="384"/>
      <c r="W35" s="384"/>
      <c r="X35" s="384"/>
      <c r="Y35" s="438" t="str">
        <f>IF(COUNTIF(Year1Expected,BE5)+COUNTIF(Year1Expected,BE4)+COUNTIF(Year1Expected,"*60")&gt;0,COUNTIF(Year1Expected,$BE$5),"")</f>
        <v/>
      </c>
      <c r="Z35" s="438" t="str">
        <f>IF(COUNTIF(Year2Expected,$BE$5)+COUNTIF(Year2Expected,$BE$4)+COUNTIF(Year2Expected,"*60")&gt;0,COUNTIF(Year2Expected,$BE$5),"")</f>
        <v/>
      </c>
      <c r="AA35" s="438" t="str">
        <f>IF(COUNTIF(Year3Expected,BE5)+COUNTIF(Year3Expected,BE4)+COUNTIF(Year3Expected,"*60")&gt;0,COUNTIF(Year3Expected,$BE$5),"")</f>
        <v/>
      </c>
      <c r="AB35" s="438" t="str">
        <f>IF(COUNTIF(Year4Expected,BE5)+COUNTIF(Year4Expected,BE4)+COUNTIF(Year4Expected,"*60")&gt;0,COUNTIF(Year4Expected,$BE$5),"")</f>
        <v/>
      </c>
      <c r="AC35" s="438" t="str">
        <f>IF(COUNTIF(Year5Expected,BE5)+COUNTIF(Year5Expected,BE4)+COUNTIF(Year5Expected,"*60")&gt;0,COUNTIF(Year5Expected,$BE$5),"")</f>
        <v/>
      </c>
      <c r="AD35" s="438" t="str">
        <f>IF(COUNTIF(Year6Expected,BE5)+COUNTIF(Year6Expected,BE4)+COUNTIF(Year6Expected,"*60")&gt;0,COUNTIF(Year6Expected,$BE$5),"")</f>
        <v/>
      </c>
      <c r="AE35" s="438" t="str">
        <f>IF(COUNTIF(Year7Expected,BE5)+COUNTIF(Year7Expected,BE4)+COUNTIF(Year7Expected,"*60")&gt;0,COUNTIF(Year7Expected,$BE$5),"")</f>
        <v/>
      </c>
      <c r="AF35" s="438" t="str">
        <f>IF(COUNTIF(Year8Expected,BE5)+COUNTIF(Year8Expected,BE4)+COUNTIF(Year8Expected,"*60")&gt;0,COUNTIF(Year8Expected,$BE$5),"")</f>
        <v/>
      </c>
      <c r="AG35" s="438" t="str">
        <f>IF(COUNTIF(Year9Expected,BE5)+COUNTIF(Year9Expected,BE4)+COUNTIF(Year9Expected,"*60")&gt;0,COUNTIF(Year9Expected,$BE$5),"")</f>
        <v/>
      </c>
      <c r="AH35" s="438" t="str">
        <f>IF(COUNTIF(Year10Expected,BE5)+COUNTIF(Year10Expected,BE4)+COUNTIF(Year10Expected,"*60")&gt;0,COUNTIF(Year10Expected,$BE$5),"")</f>
        <v/>
      </c>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222" t="s">
        <v>164</v>
      </c>
      <c r="BJ35" s="439">
        <f>COUNTIF(BJ3:BJ33,0.5)</f>
        <v>0</v>
      </c>
      <c r="BK35" s="439">
        <f>COUNTIF(BK3:BK33,0.5)</f>
        <v>0</v>
      </c>
      <c r="BL35" s="439">
        <f>COUNTIF(BL3:BL33,0.5)</f>
        <v>0</v>
      </c>
      <c r="BM35" s="439">
        <f>COUNTIF(BM3:BM33,0.5)</f>
        <v>0</v>
      </c>
      <c r="BN35" s="439">
        <f>COUNTIF(BN3:BN33,0.5)</f>
        <v>0</v>
      </c>
      <c r="BO35" s="439">
        <f>COUNTIF(BO3:BO33,0.5)</f>
        <v>0</v>
      </c>
      <c r="BP35" s="439">
        <f>COUNTIF(BP3:BP33,0.5)</f>
        <v>0</v>
      </c>
      <c r="BQ35" s="439">
        <f>COUNTIF(BQ3:BQ33,0.5)</f>
        <v>0</v>
      </c>
      <c r="BR35" s="439">
        <f>COUNTIF(BR3:BR33,0.5)</f>
        <v>0</v>
      </c>
      <c r="BS35" s="439">
        <f>COUNTIF(BS3:BS33,0.5)</f>
        <v>0</v>
      </c>
      <c r="BT35" s="439">
        <f>COUNTIF(BT3:BT33,0.5)</f>
        <v>0</v>
      </c>
      <c r="BU35" s="222" t="s">
        <v>164</v>
      </c>
      <c r="BV35" s="440">
        <f>COUNTIF(BV3:BV33,0.5)</f>
        <v>0</v>
      </c>
      <c r="BW35" s="440">
        <f>COUNTIF(BW3:BW33,0.5)</f>
        <v>0</v>
      </c>
      <c r="BX35" s="440">
        <f>COUNTIF(BX3:BX33,0.5)</f>
        <v>0</v>
      </c>
      <c r="BY35" s="440">
        <f>COUNTIF(BY3:BY33,0.5)</f>
        <v>0</v>
      </c>
      <c r="BZ35" s="440">
        <f>COUNTIF(BZ3:BZ33,0.5)</f>
        <v>0</v>
      </c>
      <c r="CA35" s="440">
        <f>COUNTIF(CA3:CA33,0.5)</f>
        <v>0</v>
      </c>
      <c r="CB35" s="440">
        <f>COUNTIF(CB3:CB33,0.5)</f>
        <v>0</v>
      </c>
      <c r="CC35" s="440">
        <f>COUNTIF(CC3:CC33,0.5)</f>
        <v>0</v>
      </c>
      <c r="CD35" s="440">
        <f>COUNTIF(CD3:CD33,0.5)</f>
        <v>0</v>
      </c>
      <c r="CE35" s="440">
        <f>COUNTIF(CE3:CE33,0.5)</f>
        <v>0</v>
      </c>
      <c r="CF35" s="441" t="s">
        <v>260</v>
      </c>
      <c r="CG35" s="222" t="str" cm="1">
        <f t="array" ref="CG35">_xlfn.TEXTJOIN(", ", TRUE, IF((CG3:CG33=1.1) + (CG3:CG33=1), $CF$3:$CF$33, ""))</f>
        <v/>
      </c>
      <c r="CH35" s="222" t="str" cm="1">
        <f t="array" ref="CH35">_xlfn.TEXTJOIN(", ", TRUE, IF((CH3:CH33=1.1) + (CH3:CH33=1), $CF$3:$CF$33, ""))</f>
        <v/>
      </c>
      <c r="CI35" s="222" t="str" cm="1">
        <f t="array" ref="CI35">_xlfn.TEXTJOIN(", ", TRUE, IF((CI3:CI33=1.1) + (CI3:CI33=1), $CF$3:$CF$33, ""))</f>
        <v/>
      </c>
      <c r="CJ35" s="222" t="str" cm="1">
        <f t="array" ref="CJ35">_xlfn.TEXTJOIN(", ", TRUE, IF((CJ3:CJ33=1.1) + (CJ3:CJ33=1), $CF$3:$CF$33, ""))</f>
        <v/>
      </c>
      <c r="CK35" s="222" t="str" cm="1">
        <f t="array" ref="CK35">_xlfn.TEXTJOIN(", ", TRUE, IF((CK3:CK33=1.1) + (CK3:CK33=1), $CF$3:$CF$33, ""))</f>
        <v/>
      </c>
      <c r="CL35" s="222" t="str" cm="1">
        <f t="array" ref="CL35">_xlfn.TEXTJOIN(", ", TRUE, IF((CL3:CL33=1.1) + (CL3:CL33=1), $CF$3:$CF$33, ""))</f>
        <v/>
      </c>
      <c r="CM35" s="222" t="str" cm="1">
        <f t="array" ref="CM35">_xlfn.TEXTJOIN(", ", TRUE, IF((CM3:CM33=1.1) + (CM3:CM33=1), $CF$3:$CF$33, ""))</f>
        <v/>
      </c>
      <c r="CN35" s="222" t="str" cm="1">
        <f t="array" ref="CN35">_xlfn.TEXTJOIN(", ", TRUE, IF((CN3:CN33=1.1) + (CN3:CN33=1), $CF$3:$CF$33, ""))</f>
        <v/>
      </c>
      <c r="CO35" s="222" t="str" cm="1">
        <f t="array" ref="CO35">_xlfn.TEXTJOIN(", ", TRUE, IF((CO3:CO33=1.1) + (CO3:CO33=1), $CF$3:$CF$33, ""))</f>
        <v/>
      </c>
      <c r="CP35" s="222" t="str" cm="1">
        <f t="array" ref="CP35">_xlfn.TEXTJOIN(", ", TRUE, IF((CP3:CP33=1.1) + (CP3:CP33=1), $CF$3:$CF$33, ""))</f>
        <v/>
      </c>
      <c r="CQ35" s="223" t="s">
        <v>261</v>
      </c>
      <c r="CR35" s="442">
        <f>COUNTIF(CR3:CR33,"Not Achieved")</f>
        <v>0</v>
      </c>
      <c r="CS35" s="442">
        <f>COUNTIF(CS3:CS33,"Not Achieved")</f>
        <v>0</v>
      </c>
      <c r="CT35" s="442">
        <f>COUNTIF(CT3:CT33,"Not Achieved")</f>
        <v>0</v>
      </c>
      <c r="CU35" s="442">
        <f>COUNTIF(CU3:CU33,"Not Achieved")</f>
        <v>0</v>
      </c>
      <c r="CV35" s="442">
        <f>COUNTIF(CV3:CV33,"Not Achieved")</f>
        <v>0</v>
      </c>
      <c r="CW35" s="442">
        <f>COUNTIF(CW3:CW33,"Not Achieved")</f>
        <v>0</v>
      </c>
      <c r="CX35" s="442">
        <f>COUNTIF(CX3:CX33,"Not Achieved")</f>
        <v>0</v>
      </c>
      <c r="CY35" s="442">
        <f>COUNTIF(CY3:CY33,"Not Achieved")</f>
        <v>0</v>
      </c>
      <c r="CZ35" s="442">
        <f>COUNTIF(CZ3:CZ33,"Not Achieved")</f>
        <v>0</v>
      </c>
      <c r="DA35" s="442">
        <f>COUNTIF(DA3:DA33,"Not Achieved")</f>
        <v>0</v>
      </c>
      <c r="DI35" s="433"/>
      <c r="DJ35" s="433"/>
      <c r="DK35" s="433"/>
      <c r="DL35" s="433"/>
      <c r="DM35" s="433"/>
      <c r="DN35" s="433"/>
      <c r="DO35" s="433"/>
      <c r="DP35" s="433"/>
      <c r="DQ35" s="433"/>
      <c r="DR35" s="433"/>
      <c r="DS35" s="433"/>
      <c r="DT35" s="433"/>
      <c r="DU35" s="433"/>
      <c r="DV35" s="433"/>
      <c r="DW35" s="433"/>
    </row>
    <row r="36" spans="2:127" ht="13.75" customHeight="1" thickBot="1" x14ac:dyDescent="0.4">
      <c r="B36" s="435" t="s">
        <v>165</v>
      </c>
      <c r="C36" s="436"/>
      <c r="D36" s="436"/>
      <c r="E36" s="436"/>
      <c r="F36" s="436"/>
      <c r="G36" s="437"/>
      <c r="H36" s="438" t="str">
        <f>IF(COUNTIF(Year0Range,BE5)+COUNTIF(Year0Range,BE4)+COUNTIF(Year0Range,"*60")&gt;0,COUNTIF(Year0Range,"*60"),"")</f>
        <v/>
      </c>
      <c r="I36" s="187" t="str">
        <f>IF(COUNTIF(Year1Range,BE4)+COUNTIF(Year1Range,BE5)+COUNTIF(Year1Range,"*60")&gt;0,COUNTIF(Year1Range,"*60"),"")</f>
        <v/>
      </c>
      <c r="J36" s="187" t="str">
        <f>IF(COUNTIF(Year2Range,BE5)+COUNTIF(Year2Range,BE4)+COUNTIF(Year2Range,"*60")&gt;0,COUNTIF(Year2Range,"*60"),"")</f>
        <v/>
      </c>
      <c r="K36" s="187" t="str">
        <f>IF(COUNTIF(Year3Range,BE4)+COUNTIF(Year3Range,BE5)+COUNTIF(Year3Range,"*60")&gt;0,COUNTIF(Year3Range,"*60"),"")</f>
        <v/>
      </c>
      <c r="L36" s="187" t="str">
        <f>IF(COUNTIF(Year4Range,BE4)+COUNTIF(Year4Range,BE5)+COUNTIF(Year4Range,"*60")&gt;0,COUNTIF(Year4Range,"*60"),"")</f>
        <v/>
      </c>
      <c r="M36" s="187" t="str">
        <f>IF(COUNTIF(Year5Range,BE4)+COUNTIF(Year5Range,BE5)+COUNTIF(Year5Range,"*60")&gt;0,COUNTIF(Year5Range,"*60"),"")</f>
        <v/>
      </c>
      <c r="N36" s="187" t="str">
        <f>IF(COUNTIF(Year6Range,BE4)+COUNTIF(Year6Range,BE5)+COUNTIF(Year6Range,"*60")&gt;0,COUNTIF(Year6Range,"*60"),"")</f>
        <v/>
      </c>
      <c r="O36" s="187" t="str">
        <f>IF(COUNTIF(Year7Range,BE4)+COUNTIF(Year7Range,BE5)+COUNTIF(Year7Range,"*60")&gt;0,COUNTIF(Year7Range,"*60"),"")</f>
        <v/>
      </c>
      <c r="P36" s="187" t="str">
        <f>IF(COUNTIF(Year8Range,BE4)+COUNTIF(Year8Range,BE5)+COUNTIF(Year8Range,"*60")&gt;0,COUNTIF(Year8Range,"*60"),"")</f>
        <v/>
      </c>
      <c r="Q36" s="187" t="str">
        <f>IF(COUNTIF(Year9Range,BE4)+COUNTIF(Year9Range,BE5)+COUNTIF(Year9Range,"*60")&gt;0,COUNTIF(Year9Range,"*60"),"")</f>
        <v/>
      </c>
      <c r="R36" s="187" t="str">
        <f>IF(COUNTIF(Year10Range,BN4)+COUNTIF(Year10Range,BE5)+COUNTIF(Year10Range,"*60")&gt;0,COUNTIF(Year10Range,"*60"),"")</f>
        <v/>
      </c>
      <c r="Y36" s="438" t="str">
        <f>IF(COUNTIF(Year1Expected,BE5)+COUNTIF(Year1Expected,BE4)+COUNTIF(Year1Expected,"*60")&gt;0,COUNTIF(Year1Expected,"*60"),"")</f>
        <v/>
      </c>
      <c r="Z36" s="438" t="str">
        <f>IF(COUNTIF(Year2Expected,$BE$5)+COUNTIF(Year2Expected,$BE$4)+COUNTIF(Year2Expected,"*60")&gt;0,COUNTIF(Year2Expected,"*60"),"")</f>
        <v/>
      </c>
      <c r="AA36" s="438" t="str">
        <f>IF(COUNTIF(Year3Expected,BE5)+COUNTIF(Year3Expected,BE4)+COUNTIF(Year3Expected,"*60")&gt;0,COUNTIF(Year3Expected,"*60"),"")</f>
        <v/>
      </c>
      <c r="AB36" s="438" t="str">
        <f>IF(COUNTIF(Year4Expected,BE5)+COUNTIF(Year4Expected,BE4)+COUNTIF(Year4Expected,"*60")&gt;0,COUNTIF(Year4Expected,"*60"),"")</f>
        <v/>
      </c>
      <c r="AC36" s="438" t="str">
        <f>IF(COUNTIF(Year5Expected,BE5)+COUNTIF(Year5Expected,BE4)+COUNTIF(Year5Expected,"*60")&gt;0,COUNTIF(Year5Expected,"*60"),"")</f>
        <v/>
      </c>
      <c r="AD36" s="438" t="str">
        <f>IF(COUNTIF(Year6Expected,BE5)+COUNTIF(Year6Expected,BE4)+COUNTIF(Year6Expected,"*60")&gt;0,COUNTIF(Year6Expected,"*60"),"")</f>
        <v/>
      </c>
      <c r="AE36" s="438" t="str">
        <f>IF(COUNTIF(Year7Expected,BE5)+COUNTIF(Year7Expected,BE4)+COUNTIF(Year7Expected,"*60")&gt;0,COUNTIF(Year7Expected,"*60"),"")</f>
        <v/>
      </c>
      <c r="AF36" s="438" t="str">
        <f>IF(COUNTIF(Year8Expected,BE5)+COUNTIF(Year8Expected,BE4)+COUNTIF(Year8Expected,"*60")&gt;0,COUNTIF(Year8Expected,"*60"),"")</f>
        <v/>
      </c>
      <c r="AG36" s="438" t="str">
        <f>IF(COUNTIF(Year9Expected,BE5)+COUNTIF(Year9Expected,BE4)+COUNTIF(Year9Expected,"*60")&gt;0,COUNTIF(Year9Expected,"*60"),"")</f>
        <v/>
      </c>
      <c r="AH36" s="438" t="str">
        <f>IF(COUNTIF(Year10Expected,BE5)+COUNTIF(Year10Expected,BE4)+COUNTIF(Year10Expected,"*60")&gt;0,COUNTIF(Year10Expected,"*60"),"")</f>
        <v/>
      </c>
      <c r="BI36" s="222" t="s">
        <v>166</v>
      </c>
      <c r="BJ36" s="439">
        <f>COUNTIF(BJ3:BJ33,0)</f>
        <v>0</v>
      </c>
      <c r="BK36" s="439">
        <f>COUNTIF(BK3:BK33,0)</f>
        <v>0</v>
      </c>
      <c r="BL36" s="439">
        <f>COUNTIF(BL3:BL33,0)</f>
        <v>0</v>
      </c>
      <c r="BM36" s="439">
        <f>COUNTIF(BM3:BM33,0)</f>
        <v>0</v>
      </c>
      <c r="BN36" s="439">
        <f>COUNTIF(BN3:BN33,0)</f>
        <v>0</v>
      </c>
      <c r="BO36" s="439">
        <f>COUNTIF(BO3:BO33,0)</f>
        <v>0</v>
      </c>
      <c r="BP36" s="439">
        <f>COUNTIF(BP3:BP33,0)</f>
        <v>0</v>
      </c>
      <c r="BQ36" s="439">
        <f>COUNTIF(BQ3:BQ33,0)</f>
        <v>0</v>
      </c>
      <c r="BR36" s="439">
        <f>COUNTIF(BR3:BR33,0)</f>
        <v>0</v>
      </c>
      <c r="BS36" s="439">
        <f>COUNTIF(BS3:BS33,0)</f>
        <v>0</v>
      </c>
      <c r="BT36" s="439">
        <f>COUNTIF(BT3:BT33,0)</f>
        <v>0</v>
      </c>
      <c r="BU36" s="222" t="s">
        <v>166</v>
      </c>
      <c r="BV36" s="440">
        <f>COUNTIF(BV3:BV33,0)</f>
        <v>0</v>
      </c>
      <c r="BW36" s="440">
        <f>COUNTIF(BW3:BW33,0)</f>
        <v>0</v>
      </c>
      <c r="BX36" s="440">
        <f>COUNTIF(BX3:BX33,0)</f>
        <v>0</v>
      </c>
      <c r="BY36" s="440">
        <f>COUNTIF(BY3:BY33,0)</f>
        <v>0</v>
      </c>
      <c r="BZ36" s="440">
        <f>COUNTIF(BZ3:BZ33,0)</f>
        <v>0</v>
      </c>
      <c r="CA36" s="440">
        <f>COUNTIF(CA3:CA33,0)</f>
        <v>0</v>
      </c>
      <c r="CB36" s="440">
        <f>COUNTIF(CB3:CB33,0)</f>
        <v>0</v>
      </c>
      <c r="CC36" s="440">
        <f>COUNTIF(CC3:CC33,0)</f>
        <v>0</v>
      </c>
      <c r="CD36" s="440">
        <f>COUNTIF(CD3:CD33,0)</f>
        <v>0</v>
      </c>
      <c r="CE36" s="440">
        <f>COUNTIF(CE3:CE33,0)</f>
        <v>0</v>
      </c>
      <c r="CF36" s="441" t="s">
        <v>262</v>
      </c>
      <c r="CG36" s="222" t="str" cm="1">
        <f t="array" ref="CG36">_xlfn.TEXTJOIN(", ", TRUE, IF((CG3:CG33=1.1) + (CG3:CG33=0.1),  $CF$3:$CF$33, ""))</f>
        <v/>
      </c>
      <c r="CH36" s="222" t="str" cm="1">
        <f t="array" ref="CH36">_xlfn.TEXTJOIN(", ", TRUE, IF((CH3:CH33=1.1) + (CH3:CH33=0.1),  $CF$3:$CF$33, ""))</f>
        <v/>
      </c>
      <c r="CI36" s="222" t="str" cm="1">
        <f t="array" ref="CI36">_xlfn.TEXTJOIN(", ", TRUE, IF((CI3:CI33=1.1) + (CI3:CI33=0.1),  $CF$3:$CF$33, ""))</f>
        <v/>
      </c>
      <c r="CJ36" s="222" t="str" cm="1">
        <f t="array" ref="CJ36">_xlfn.TEXTJOIN(", ", TRUE, IF((CJ3:CJ33=1.1) + (CJ3:CJ33=0.1),  $CF$3:$CF$33, ""))</f>
        <v/>
      </c>
      <c r="CK36" s="222" t="str" cm="1">
        <f t="array" ref="CK36">_xlfn.TEXTJOIN(", ", TRUE, IF((CK3:CK33=1.1) + (CK3:CK33=0.1),  $CF$3:$CF$33, ""))</f>
        <v/>
      </c>
      <c r="CL36" s="222" t="str" cm="1">
        <f t="array" ref="CL36">_xlfn.TEXTJOIN(", ", TRUE, IF((CL3:CL33=1.1) + (CL3:CL33=0.1),  $CF$3:$CF$33, ""))</f>
        <v/>
      </c>
      <c r="CM36" s="222" t="str" cm="1">
        <f t="array" ref="CM36">_xlfn.TEXTJOIN(", ", TRUE, IF((CM3:CM33=1.1) + (CM3:CM33=0.1),  $CF$3:$CF$33, ""))</f>
        <v/>
      </c>
      <c r="CN36" s="222" t="str" cm="1">
        <f t="array" ref="CN36">_xlfn.TEXTJOIN(", ", TRUE, IF((CN3:CN33=1.1) + (CN3:CN33=0.1),  $CF$3:$CF$33, ""))</f>
        <v/>
      </c>
      <c r="CO36" s="222" t="str" cm="1">
        <f t="array" ref="CO36">_xlfn.TEXTJOIN(", ", TRUE, IF((CO3:CO33=1.1) + (CO3:CO33=0.1),  $CF$3:$CF$33, ""))</f>
        <v/>
      </c>
      <c r="CP36" s="222" t="str" cm="1">
        <f t="array" ref="CP36">_xlfn.TEXTJOIN(", ", TRUE, IF((CP3:CP33=1.1) + (CP3:CP33=0.1),  $CF$3:$CF$33, ""))</f>
        <v/>
      </c>
      <c r="CQ36" s="222" t="s">
        <v>263</v>
      </c>
      <c r="CR36" s="442">
        <f>COUNTIF(CG3:CG33,1.1)+COUNTIF(CG3:CG33,0.1)</f>
        <v>0</v>
      </c>
      <c r="CS36" s="442">
        <f>COUNTIF(CH3:CH33,1.1)+COUNTIF(CH3:CH33,0.1)</f>
        <v>0</v>
      </c>
      <c r="CT36" s="442">
        <f>COUNTIF(CI3:CI33,1.1)+COUNTIF(CI3:CI33,0.1)</f>
        <v>0</v>
      </c>
      <c r="CU36" s="442">
        <f>COUNTIF(CJ3:CJ33,1.1)+COUNTIF(CJ3:CJ33,0.1)</f>
        <v>0</v>
      </c>
      <c r="CV36" s="442">
        <f>COUNTIF(CK3:CK33,1.1)+COUNTIF(CK3:CK33,0.1)</f>
        <v>0</v>
      </c>
      <c r="CW36" s="442">
        <f>COUNTIF(CL3:CL33,1.1)+COUNTIF(CL3:CL33,0.1)</f>
        <v>0</v>
      </c>
      <c r="CX36" s="442">
        <f>COUNTIF(CM3:CM33,1.1)+COUNTIF(CM3:CM33,0.1)</f>
        <v>0</v>
      </c>
      <c r="CY36" s="442">
        <f>COUNTIF(CN3:CN33,1.1)+COUNTIF(CN3:CN33,0.1)</f>
        <v>0</v>
      </c>
      <c r="CZ36" s="442">
        <f>COUNTIF(CO3:CO33,1.1)+COUNTIF(CO3:CO33,0.1)</f>
        <v>0</v>
      </c>
      <c r="DA36" s="442">
        <f>COUNTIF(CP3:CP33,1.1)+COUNTIF(CP3:CP33,0.1)</f>
        <v>0</v>
      </c>
      <c r="DI36" s="403"/>
      <c r="DJ36" s="403"/>
      <c r="DK36" s="403"/>
      <c r="DL36" s="403"/>
      <c r="DM36" s="403"/>
      <c r="DN36" s="403"/>
      <c r="DO36" s="403"/>
      <c r="DP36" s="403"/>
      <c r="DQ36" s="403"/>
      <c r="DR36" s="403"/>
      <c r="DS36" s="403"/>
      <c r="DT36" s="403"/>
      <c r="DU36" s="403"/>
      <c r="DV36" s="403"/>
      <c r="DW36" s="403"/>
    </row>
    <row r="37" spans="2:127" ht="13.75" customHeight="1" thickBot="1" x14ac:dyDescent="0.4">
      <c r="B37" s="301" t="s">
        <v>167</v>
      </c>
      <c r="C37" s="299"/>
      <c r="D37" s="299"/>
      <c r="E37" s="299"/>
      <c r="F37" s="300"/>
      <c r="G37" s="226"/>
      <c r="H37" s="443" t="str">
        <f>IF(ISERROR(AVERAGE(BJ27:BJ33,BJ12:BJ26, BJ3:BJ11)),"",AVERAGE(BJ27:BJ33,BJ12:BJ26, BJ3:BJ11))</f>
        <v/>
      </c>
      <c r="I37" s="443" t="str">
        <f>IF(ISERROR(AVERAGE(BK27:BK33,BK12:BK26, BK3:BK11)),"",AVERAGE(BK27:BK33,BK12:BK26, BK3:BK11))</f>
        <v/>
      </c>
      <c r="J37" s="443" t="str">
        <f>IF(ISERROR(AVERAGE(BL27:BL33,BL12:BL26, BL3:BL11)),"",AVERAGE(BL27:BL33,BL12:BL26, BL3:BL11))</f>
        <v/>
      </c>
      <c r="K37" s="443" t="str">
        <f>IF(ISERROR(AVERAGE(BM27:BM33,BM12:BM26, BM3:BM11)),"",AVERAGE(BM27:BM33,BM12:BM26, BM3:BM11))</f>
        <v/>
      </c>
      <c r="L37" s="443" t="str">
        <f>IF(ISERROR(AVERAGE(BN27:BN33,BN12:BN26, BN3:BN11)),"",AVERAGE(BN27:BN33,BN12:BN26, BN3:BN11))</f>
        <v/>
      </c>
      <c r="M37" s="443" t="str">
        <f>IF(ISERROR(AVERAGE(BO27:BO33,BO12:BO26, BO3:BO11)),"",AVERAGE(BO27:BO33,BO12:BO26, BO3:BO11))</f>
        <v/>
      </c>
      <c r="N37" s="443" t="str">
        <f>IF(ISERROR(AVERAGE(BP27:BP33,BP12:BP26, BP3:BP11)),"",AVERAGE(BP27:BP33,BP12:BP26, BP3:BP11))</f>
        <v/>
      </c>
      <c r="O37" s="443" t="str">
        <f>IF(ISERROR(AVERAGE(BQ27:BQ33,BQ12:BQ26, BQ3:BQ11)),"",AVERAGE(BQ27:BQ33,BQ12:BQ26, BQ3:BQ11))</f>
        <v/>
      </c>
      <c r="P37" s="443" t="str">
        <f>IF(ISERROR(AVERAGE(BR27:BR33,BR12:BR26, BR3:BR11)),"",AVERAGE(BR27:BR33,BR12:BR26, BR3:BR11))</f>
        <v/>
      </c>
      <c r="Q37" s="443" t="str">
        <f>IF(ISERROR(AVERAGE(BS27:BS33,BS12:BS26, BS3:BS11)),"",AVERAGE(BS27:BS33,BS12:BS26, BS3:BS11))</f>
        <v/>
      </c>
      <c r="R37" s="443" t="str">
        <f>IF(ISERROR(AVERAGE(BT27:BT33,BT12:BT26, BT3:BT11)),"",AVERAGE(BT27:BT33,BT12:BT26, BT3:BT11))</f>
        <v/>
      </c>
      <c r="Y37" s="443" t="str">
        <f>IF(ISERROR(AVERAGE(BV27:BV33,BV12:BV26, BV3:BV11)),"",AVERAGE(BV27:BV33,BV12:BV26, BV3:BV11))</f>
        <v/>
      </c>
      <c r="Z37" s="443" t="str">
        <f>IF(ISERROR(AVERAGE(BW27:BW33,BW12:BW26, BW3:BW11)),"",AVERAGE(BW27:BW33,BW12:BW26, BW3:BW11))</f>
        <v/>
      </c>
      <c r="AA37" s="443" t="str">
        <f>IF(ISERROR(AVERAGE(BX27:BX33,BX12:BX26, BX3:BX11)),"",AVERAGE(BX27:BX33,BX12:BX26, BX3:BX11))</f>
        <v/>
      </c>
      <c r="AB37" s="443" t="str">
        <f>IF(ISERROR(AVERAGE(BY27:BY33,BY12:BY26, BY3:BY11)),"",AVERAGE(BY27:BY33,BY12:BY26, BY3:BY11))</f>
        <v/>
      </c>
      <c r="AC37" s="443" t="str">
        <f>IF(ISERROR(AVERAGE(BZ27:BZ33,BZ12:BZ26, BZ3:BZ11)),"",AVERAGE(BZ27:BZ33,BZ12:BZ26, BZ3:BZ11))</f>
        <v/>
      </c>
      <c r="AD37" s="443" t="str">
        <f>IF(ISERROR(AVERAGE(CA27:CA33,CA12:CA26, CA3:CA11)),"",AVERAGE(CA27:CA33,CA12:CA26, CA3:CA11))</f>
        <v/>
      </c>
      <c r="AE37" s="443" t="str">
        <f>IF(ISERROR(AVERAGE(CB27:CB33,CB12:CB26, CB3:CB11)),"",AVERAGE(CB27:CB33,CB12:CB26, CB3:CB11))</f>
        <v/>
      </c>
      <c r="AF37" s="443" t="str">
        <f>IF(ISERROR(AVERAGE(CC27:CC33,CC12:CC26, CC3:CC11)),"",AVERAGE(CC27:CC33,CC12:CC26, CC3:CC11))</f>
        <v/>
      </c>
      <c r="AG37" s="443" t="str">
        <f>IF(ISERROR(AVERAGE(CD27:CD33,CD12:CD26, CD3:CD11)),"",AVERAGE(CD27:CD33,CD12:CD26, CD3:CD11))</f>
        <v/>
      </c>
      <c r="AH37" s="443" t="str">
        <f>IF(ISERROR(AVERAGE(CE27:CE33,CE12:CE26, CE3:CE11)),"",AVERAGE(CE27:CE33,CE12:CE26, CE3:CE11))</f>
        <v/>
      </c>
      <c r="AI37" s="384"/>
      <c r="AJ37" s="384"/>
      <c r="AX37" s="444" t="s">
        <v>98</v>
      </c>
      <c r="AY37" s="445" t="s">
        <v>102</v>
      </c>
      <c r="AZ37" s="446" t="s">
        <v>105</v>
      </c>
      <c r="BA37" s="384" t="s">
        <v>168</v>
      </c>
      <c r="BB37" s="447"/>
      <c r="BC37" s="447"/>
      <c r="BD37" s="447"/>
      <c r="BE37" s="447"/>
      <c r="BG37" s="385"/>
      <c r="BH37" s="385"/>
      <c r="BI37" s="222" t="s">
        <v>167</v>
      </c>
      <c r="BJ37" s="448" t="str">
        <f>IF(ISERROR(AVERAGE(BJ27:BJ33,BJ12:BJ26,BJ3:BJ11)),"",(AVERAGE(BJ27:BJ33,BJ12:BJ26,BJ3:BJ11)))</f>
        <v/>
      </c>
      <c r="BK37" s="448" t="str">
        <f>IF(ISERROR(AVERAGE(BK27:BK33,BK12:BK26,BK3:BK11)),"",(AVERAGE(BK27:BK33,BK12:BK26,BK3:BK11)))</f>
        <v/>
      </c>
      <c r="BL37" s="448" t="str">
        <f>IF(ISERROR(AVERAGE(BL27:BL33,BL12:BL26,BL3:BL11)),"",(AVERAGE(BL27:BL33,BL12:BL26,BL3:BL11)))</f>
        <v/>
      </c>
      <c r="BM37" s="448" t="str">
        <f>IF(ISERROR(AVERAGE(BM27:BM33,BM12:BM26,BM3:BM11)),"",(AVERAGE(BM27:BM33,BM12:BM26,BM3:BM11)))</f>
        <v/>
      </c>
      <c r="BN37" s="448" t="str">
        <f>IF(ISERROR(AVERAGE(BN27:BN33,BN12:BN26,BN3:BN11)),"",(AVERAGE(BN27:BN33,BN12:BN26,BN3:BN11)))</f>
        <v/>
      </c>
      <c r="BO37" s="448" t="str">
        <f>IF(ISERROR(AVERAGE(BO27:BO33,BO12:BO26,BO3:BO11)),"",(AVERAGE(BO27:BO33,BO12:BO26,BO3:BO11)))</f>
        <v/>
      </c>
      <c r="BP37" s="448" t="str">
        <f>IF(ISERROR(AVERAGE(BP27:BP33,BP12:BP26,BP3:BP11)),"",(AVERAGE(BP27:BP33,BP12:BP26,BP3:BP11)))</f>
        <v/>
      </c>
      <c r="BQ37" s="448" t="str">
        <f>IF(ISERROR(AVERAGE(BQ27:BQ33,BQ12:BQ26,BQ3:BQ11)),"",(AVERAGE(BQ27:BQ33,BQ12:BQ26,BQ3:BQ11)))</f>
        <v/>
      </c>
      <c r="BR37" s="448" t="str">
        <f>IF(ISERROR(AVERAGE(BR27:BR33,BR12:BR26,BR3:BR11)),"",(AVERAGE(BR27:BR33,BR12:BR26,BR3:BR11)))</f>
        <v/>
      </c>
      <c r="BS37" s="448" t="str">
        <f>IF(ISERROR(AVERAGE(BS27:BS33,BS12:BS26,BS3:BS11)),"",(AVERAGE(BS27:BS33,BS12:BS26,BS3:BS11)))</f>
        <v/>
      </c>
      <c r="BT37" s="448" t="str">
        <f>IF(ISERROR(AVERAGE(BT27:BT33,BT12:BT26,BT3:BT11)),"",(AVERAGE(BT27:BT33,BT12:BT26,BT3:BT11)))</f>
        <v/>
      </c>
      <c r="BU37" s="222" t="s">
        <v>167</v>
      </c>
      <c r="BV37" s="448" t="str">
        <f>IF(ISERROR(AVERAGE(BV27:BV33,BV12:BV26,BV3:BV11)),"",(AVERAGE(BV27:BV33,BV12:BV26,BV3:BV11)))</f>
        <v/>
      </c>
      <c r="BW37" s="448" t="str">
        <f>IF(ISERROR(AVERAGE(BW27:BW33,BW12:BW26,BW3:BW11)),"",(AVERAGE(BW27:BW33,BW12:BW26,BW3:BW11)))</f>
        <v/>
      </c>
      <c r="BX37" s="448" t="str">
        <f>IF(ISERROR(AVERAGE(BX27:BX33,BX12:BX26,BX3:BX11)),"",(AVERAGE(BX27:BX33,BX12:BX26,BX3:BX11)))</f>
        <v/>
      </c>
      <c r="BY37" s="448" t="str">
        <f>IF(ISERROR(AVERAGE(BY27:BY33,BY12:BY26,BY3:BY11)),"",(AVERAGE(BY27:BY33,BY12:BY26,BY3:BY11)))</f>
        <v/>
      </c>
      <c r="BZ37" s="448" t="str">
        <f>IF(ISERROR(AVERAGE(BZ27:BZ33,BZ12:BZ26,BZ3:BZ11)),"",(AVERAGE(BZ27:BZ33,BZ12:BZ26,BZ3:BZ11)))</f>
        <v/>
      </c>
      <c r="CA37" s="448" t="str">
        <f>IF(ISERROR(AVERAGE(CA27:CA33,CA12:CA26,CA3:CA11)),"",(AVERAGE(CA27:CA33,CA12:CA26,CA3:CA11)))</f>
        <v/>
      </c>
      <c r="CB37" s="448" t="str">
        <f>IF(ISERROR(AVERAGE(CB27:CB33,CB12:CB26,CB3:CB11)),"",(AVERAGE(CB27:CB33,CB12:CB26,CB3:CB11)))</f>
        <v/>
      </c>
      <c r="CC37" s="448" t="str">
        <f>IF(ISERROR(AVERAGE(CC27:CC33,CC12:CC26,CC3:CC11)),"",(AVERAGE(CC27:CC33,CC12:CC26,CC3:CC11)))</f>
        <v/>
      </c>
      <c r="CD37" s="448" t="str">
        <f>IF(ISERROR(AVERAGE(CD27:CD33,CD12:CD26,CD3:CD11)),"",(AVERAGE(CD27:CD33,CD12:CD26,CD3:CD11)))</f>
        <v/>
      </c>
      <c r="CE37" s="448" t="str">
        <f>IF(ISERROR(AVERAGE(CE27:CE33,CE12:CE26,CE3:CE11)),"",(AVERAGE(CE27:CE33,CE12:CE26,CE3:CE11)))</f>
        <v/>
      </c>
      <c r="CF37" s="441" t="s">
        <v>259</v>
      </c>
      <c r="CG37" s="222" t="str" cm="1">
        <f t="array" ref="CG37">_xlfn.TEXTJOIN(", ", TRUE, IF(CR3:CR33="Achieved", $CF$3:$CF$33, ""))</f>
        <v/>
      </c>
      <c r="CH37" s="222" t="str" cm="1">
        <f t="array" ref="CH37">_xlfn.TEXTJOIN(", ", TRUE, IF(CS3:CS33="Achieved", $CF$3:$CF$33, ""))</f>
        <v/>
      </c>
      <c r="CI37" s="222" t="str" cm="1">
        <f t="array" ref="CI37">_xlfn.TEXTJOIN(", ", TRUE, IF(CT3:CT33="Achieved", $CF$3:$CF$33, ""))</f>
        <v/>
      </c>
      <c r="CJ37" s="222" t="str" cm="1">
        <f t="array" ref="CJ37">_xlfn.TEXTJOIN(", ", TRUE, IF(CU3:CU33="Achieved", $CF$3:$CF$33, ""))</f>
        <v/>
      </c>
      <c r="CK37" s="222" t="str" cm="1">
        <f t="array" ref="CK37">_xlfn.TEXTJOIN(", ", TRUE, IF(CV3:CV33="Achieved", $CF$3:$CF$33, ""))</f>
        <v/>
      </c>
      <c r="CL37" s="222" t="str" cm="1">
        <f t="array" ref="CL37">_xlfn.TEXTJOIN(", ", TRUE, IF(CW3:CW33="Achieved", $CF$3:$CF$33, ""))</f>
        <v/>
      </c>
      <c r="CM37" s="222" t="str" cm="1">
        <f t="array" ref="CM37">_xlfn.TEXTJOIN(", ", TRUE, IF(CX3:CX33="Achieved", $CF$3:$CF$33, ""))</f>
        <v/>
      </c>
      <c r="CN37" s="222" t="str" cm="1">
        <f t="array" ref="CN37">_xlfn.TEXTJOIN(", ", TRUE, IF(CY3:CY33="Achieved", $CF$3:$CF$33, ""))</f>
        <v/>
      </c>
      <c r="CO37" s="222" t="str" cm="1">
        <f t="array" ref="CO37">_xlfn.TEXTJOIN(", ", TRUE, IF(CZ3:CZ33="Achieved", $CF$3:$CF$33, ""))</f>
        <v/>
      </c>
      <c r="CP37" s="222" t="str" cm="1">
        <f t="array" ref="CP37">_xlfn.TEXTJOIN(", ", TRUE, IF(DA3:DA33="Achieved", $CF$3:$CF$33, ""))</f>
        <v/>
      </c>
      <c r="CQ37" s="222" t="s">
        <v>264</v>
      </c>
      <c r="CR37" s="449" t="str">
        <f>IF(SUM(CR34:CR35)=0,"",CR34/SUM(CR34:CR35))</f>
        <v/>
      </c>
      <c r="CS37" s="449" t="str">
        <f>IF(SUM(CS34:CS35)=0,"",CS34/SUM(CS34:CS35))</f>
        <v/>
      </c>
      <c r="CT37" s="449" t="str">
        <f>IF(SUM(CT34:CT35)=0,"",CT34/SUM(CT34:CT35))</f>
        <v/>
      </c>
      <c r="CU37" s="449" t="str">
        <f>IF(SUM(CU34:CU35)=0,"",CU34/SUM(CU34:CU35))</f>
        <v/>
      </c>
      <c r="CV37" s="449" t="str">
        <f>IF(SUM(CV34:CV35)=0,"",CV34/SUM(CV34:CV35))</f>
        <v/>
      </c>
      <c r="CW37" s="449" t="str">
        <f>IF(SUM(CW34:CW35)=0,"",CW34/SUM(CW34:CW35))</f>
        <v/>
      </c>
      <c r="CX37" s="449" t="str">
        <f>IF(SUM(CX34:CX35)=0,"",CX34/SUM(CX34:CX35))</f>
        <v/>
      </c>
      <c r="CY37" s="449" t="str">
        <f>IF(SUM(CY34:CY35)=0,"",CY34/SUM(CY34:CY35))</f>
        <v/>
      </c>
      <c r="CZ37" s="449" t="str">
        <f>IF(SUM(CZ34:CZ35)=0,"",CZ34/SUM(CZ34:CZ35))</f>
        <v/>
      </c>
      <c r="DA37" s="449" t="str">
        <f>IF(SUM(DA34:DA35)=0,"",DA34/SUM(DA34:DA35))</f>
        <v/>
      </c>
      <c r="DI37" s="403"/>
      <c r="DJ37" s="403"/>
      <c r="DK37" s="403"/>
      <c r="DL37" s="403"/>
      <c r="DM37" s="403"/>
      <c r="DN37" s="403"/>
      <c r="DO37" s="403"/>
      <c r="DP37" s="403"/>
      <c r="DQ37" s="403"/>
      <c r="DR37" s="403"/>
      <c r="DS37" s="403"/>
      <c r="DT37" s="403"/>
      <c r="DU37" s="403"/>
      <c r="DV37" s="403"/>
      <c r="DW37" s="403"/>
    </row>
    <row r="38" spans="2:127" ht="13.75" customHeight="1" thickBot="1" x14ac:dyDescent="0.4">
      <c r="B38" s="294" t="s">
        <v>267</v>
      </c>
      <c r="C38" s="295"/>
      <c r="D38" s="295"/>
      <c r="E38" s="295"/>
      <c r="F38" s="295"/>
      <c r="G38" s="296"/>
      <c r="H38" s="450"/>
      <c r="I38" s="450" t="str">
        <f>IF(I37="","",_xlfn.CONCAT(CG34," / ",CR34))</f>
        <v/>
      </c>
      <c r="J38" s="450" t="str">
        <f>IF(J37="","",_xlfn.CONCAT(CH34," / ",CS34))</f>
        <v/>
      </c>
      <c r="K38" s="450" t="str">
        <f>IF(K37="","",_xlfn.CONCAT(CI34," / ",CT34))</f>
        <v/>
      </c>
      <c r="L38" s="450" t="str">
        <f>IF(L37="","",_xlfn.CONCAT(CJ34," / ",CU34))</f>
        <v/>
      </c>
      <c r="M38" s="450" t="str">
        <f>IF(M37="","",_xlfn.CONCAT(CK34," / ",CV34))</f>
        <v/>
      </c>
      <c r="N38" s="438" t="str">
        <f>IF(N37="","",_xlfn.CONCAT(CL34," / ",CW34))</f>
        <v/>
      </c>
      <c r="O38" s="438" t="str">
        <f>IF(O37="","",_xlfn.CONCAT(CM34," / ",CX34))</f>
        <v/>
      </c>
      <c r="P38" s="438" t="str">
        <f>IF(P37="","",_xlfn.CONCAT(CN34," / ",CY34))</f>
        <v/>
      </c>
      <c r="Q38" s="438" t="str">
        <f>IF(Q37="","",_xlfn.CONCAT(CO34," / ",CZ34))</f>
        <v/>
      </c>
      <c r="R38" s="438" t="str">
        <f>IF(R37="","",_xlfn.CONCAT(CP34," / ",DA34))</f>
        <v/>
      </c>
      <c r="AA38" s="451"/>
      <c r="AD38" s="451"/>
      <c r="AE38" s="451"/>
      <c r="AF38" s="451"/>
      <c r="AG38" s="451"/>
      <c r="AH38" s="451"/>
      <c r="AI38" s="451"/>
      <c r="AJ38" s="451"/>
      <c r="AW38" s="403" t="s">
        <v>171</v>
      </c>
      <c r="AX38" s="401">
        <f>COUNTIF(AY3:AY11,BF4)</f>
        <v>0</v>
      </c>
      <c r="AY38" s="401">
        <f>VALUE(COUNTIF(AY3:AY11,BF5))</f>
        <v>0</v>
      </c>
      <c r="AZ38" s="401">
        <f>VALUE(COUNTIF(AY3:AY11,0))</f>
        <v>0</v>
      </c>
      <c r="BA38" s="401" t="e">
        <f>AVERAGEIF(AY3:AY11,"&gt;=0")</f>
        <v>#DIV/0!</v>
      </c>
      <c r="BI38" s="222" t="s">
        <v>169</v>
      </c>
      <c r="BJ38" s="381" t="str">
        <f>IF(ISERROR(AVERAGE(BJ3:BJ11)),"",(AVERAGE(BJ3:BJ11)))</f>
        <v/>
      </c>
      <c r="BK38" s="381" t="str">
        <f>IF(ISERROR(AVERAGE(BK3:BK11)),"",(AVERAGE(BK3:BK11)))</f>
        <v/>
      </c>
      <c r="BL38" s="381" t="str">
        <f>IF(ISERROR(AVERAGE(BL3:BL11)),"",(AVERAGE(BL3:BL11)))</f>
        <v/>
      </c>
      <c r="BM38" s="381" t="str">
        <f>IF(ISERROR(AVERAGE(BM3:BM11)),"",(AVERAGE(BM3:BM11)))</f>
        <v/>
      </c>
      <c r="BN38" s="381" t="str">
        <f>IF(ISERROR(AVERAGE(BN3:BN11)),"",(AVERAGE(BN3:BN11)))</f>
        <v/>
      </c>
      <c r="BO38" s="381" t="str">
        <f>IF(ISERROR(AVERAGE(BO3:BO11)),"",(AVERAGE(BO3:BO11)))</f>
        <v/>
      </c>
      <c r="BP38" s="381" t="str">
        <f>IF(ISERROR(AVERAGE(BP3:BP11)),"",(AVERAGE(BP3:BP11)))</f>
        <v/>
      </c>
      <c r="BQ38" s="381" t="str">
        <f>IF(ISERROR(AVERAGE(BQ3:BQ11)),"",(AVERAGE(BQ3:BQ11)))</f>
        <v/>
      </c>
      <c r="BR38" s="381" t="str">
        <f>IF(ISERROR(AVERAGE(BR3:BR11)),"",(AVERAGE(BR3:BR11)))</f>
        <v/>
      </c>
      <c r="BS38" s="381" t="str">
        <f>IF(ISERROR(AVERAGE(BS3:BS11)),"",(AVERAGE(BS3:BS11)))</f>
        <v/>
      </c>
      <c r="BT38" s="381" t="str">
        <f>IF(ISERROR(AVERAGE(BT3:BT11)),"",(AVERAGE(BT3:BT11)))</f>
        <v/>
      </c>
      <c r="BU38" s="222" t="s">
        <v>169</v>
      </c>
      <c r="BV38" s="381" t="str">
        <f>IF(ISERROR(AVERAGE(BV3:BV11)),"",(AVERAGE(BV3:BV11)))</f>
        <v/>
      </c>
      <c r="BW38" s="381" t="str">
        <f>IF(ISERROR(AVERAGE(BW3:BW11)),"",(AVERAGE(BW3:BW11)))</f>
        <v/>
      </c>
      <c r="BX38" s="381" t="str">
        <f>IF(ISERROR(AVERAGE(BX3:BX11)),"",(AVERAGE(BX3:BX11)))</f>
        <v/>
      </c>
      <c r="BY38" s="381" t="str">
        <f>IF(ISERROR(AVERAGE(BY3:BY11)),"",(AVERAGE(BY3:BY11)))</f>
        <v/>
      </c>
      <c r="BZ38" s="381" t="str">
        <f>IF(ISERROR(AVERAGE(BZ3:BZ11)),"",(AVERAGE(BZ3:BZ11)))</f>
        <v/>
      </c>
      <c r="CA38" s="381" t="str">
        <f>IF(ISERROR(AVERAGE(CA3:CA11)),"",(AVERAGE(CA3:CA11)))</f>
        <v/>
      </c>
      <c r="CB38" s="381" t="str">
        <f>IF(ISERROR(AVERAGE(CB3:CB11)),"",(AVERAGE(CB3:CB11)))</f>
        <v/>
      </c>
      <c r="CC38" s="381" t="str">
        <f>IF(ISERROR(AVERAGE(CC3:CC11)),"",(AVERAGE(CC3:CC11)))</f>
        <v/>
      </c>
      <c r="CD38" s="381" t="str">
        <f>IF(ISERROR(AVERAGE(CD3:CD11)),"",(AVERAGE(CD3:CD11)))</f>
        <v/>
      </c>
      <c r="CE38" s="381" t="str">
        <f>IF(ISERROR(AVERAGE(CE3:CE11)),"",(AVERAGE(CE3:CE11)))</f>
        <v/>
      </c>
      <c r="CF38" s="222"/>
      <c r="CG38"/>
      <c r="CJ38" s="384"/>
      <c r="CL38" s="384"/>
      <c r="CN38" s="384"/>
      <c r="CQ38" s="222" t="s">
        <v>265</v>
      </c>
      <c r="CR38" s="222" t="str">
        <f>IF(CR37="","ADEQUATE",IF(CR37&gt;0.5,"ADEQUATE",IF(BK35&gt;=BV35,"ADEQUATE","INADEQUATE")))</f>
        <v>ADEQUATE</v>
      </c>
      <c r="CS38" s="222" t="str">
        <f>IF(CS37="","ADEQUATE",IF(CS37&gt;0.5,"ADEQUATE",IF(BL35&gt;=BW35,"ADEQUATE","INADEQUATE")))</f>
        <v>ADEQUATE</v>
      </c>
      <c r="CT38" s="222" t="str">
        <f>IF(CT37="","ADEQUATE",IF(CT37&gt;0.5,"ADEQUATE",IF(BM35&gt;=BX35,"ADEQUATE","INADEQUATE")))</f>
        <v>ADEQUATE</v>
      </c>
      <c r="CU38" s="222" t="str">
        <f>IF(CU37="","ADEQUATE",IF(CU37&gt;0.5,"ADEQUATE",IF(BN35&gt;=BY35,"ADEQUATE","INADEQUATE")))</f>
        <v>ADEQUATE</v>
      </c>
      <c r="CV38" s="222" t="str">
        <f>IF(CV37="","ADEQUATE",IF(CV37&gt;0.5,"ADEQUATE",IF(BO35&gt;=BZ35,"ADEQUATE","INADEQUATE")))</f>
        <v>ADEQUATE</v>
      </c>
      <c r="CW38" s="222" t="str">
        <f>IF(CW37="","ADEQUATE",IF(CW37&gt;0.5,"ADEQUATE",IF(BP35&gt;=CA35,"ADEQUATE","INADEQUATE")))</f>
        <v>ADEQUATE</v>
      </c>
      <c r="CX38" s="222" t="str">
        <f>IF(CX37="","ADEQUATE",IF(CX37&gt;0.5,"ADEQUATE",IF(BQ35&gt;=CB35,"ADEQUATE","INADEQUATE")))</f>
        <v>ADEQUATE</v>
      </c>
      <c r="CY38" s="222" t="str">
        <f>IF(CY37="","ADEQUATE",IF(CY37&gt;0.5,"ADEQUATE",IF(BR35&gt;=CC35,"ADEQUATE","INADEQUATE")))</f>
        <v>ADEQUATE</v>
      </c>
      <c r="CZ38" s="222" t="str">
        <f>IF(CZ37="","ADEQUATE",IF(CZ37&gt;0.5,"ADEQUATE",IF(BS35&gt;=CD35,"ADEQUATE","INADEQUATE")))</f>
        <v>ADEQUATE</v>
      </c>
      <c r="DA38" s="222" t="str">
        <f>IF(DA37="","ADEQUATE",IF(DA37&gt;0.5,"ADEQUATE",IF(BT35&gt;=CE35,"ADEQUATE","INADEQUATE")))</f>
        <v>ADEQUATE</v>
      </c>
      <c r="DI38" s="403"/>
      <c r="DJ38" s="403"/>
      <c r="DK38" s="403"/>
      <c r="DL38" s="403"/>
      <c r="DM38" s="403"/>
      <c r="DN38" s="403"/>
      <c r="DO38" s="403"/>
      <c r="DP38" s="403"/>
      <c r="DQ38" s="403"/>
      <c r="DR38" s="403"/>
      <c r="DS38" s="403"/>
      <c r="DT38" s="403"/>
      <c r="DU38" s="403"/>
      <c r="DV38" s="403"/>
      <c r="DW38" s="403"/>
    </row>
    <row r="39" spans="2:127" ht="13.75" customHeight="1" thickBot="1" x14ac:dyDescent="0.4">
      <c r="B39" s="301" t="s">
        <v>268</v>
      </c>
      <c r="C39" s="299"/>
      <c r="D39" s="299"/>
      <c r="E39" s="299"/>
      <c r="F39" s="299"/>
      <c r="G39" s="300"/>
      <c r="H39" s="452"/>
      <c r="I39" s="452" t="str">
        <f>IF(I37="","",IF(I40="Yes",CR38,"N/A"))</f>
        <v/>
      </c>
      <c r="J39" s="452" t="str">
        <f>IF(J37="","",IF(J40="Yes",CS38,"N/A"))</f>
        <v/>
      </c>
      <c r="K39" s="452" t="str">
        <f>IF(K37="","",IF(K40="Yes",CT38,"N/A"))</f>
        <v/>
      </c>
      <c r="L39" s="452" t="str">
        <f>IF(L37="","",IF(L40="Yes",CU38,"N/A"))</f>
        <v/>
      </c>
      <c r="M39" s="452" t="str">
        <f>IF(M37="","",IF(M40="Yes",CV38,"N/A"))</f>
        <v/>
      </c>
      <c r="N39" s="452" t="str">
        <f>IF(N37="","",IF(N40="Yes",CW38,"N/A"))</f>
        <v/>
      </c>
      <c r="O39" s="452" t="str">
        <f>IF(O37="","",IF(O40="Yes",CX38,"N/A"))</f>
        <v/>
      </c>
      <c r="P39" s="452" t="str">
        <f>IF(P37="","",IF(P40="Yes",CY38,"N/A"))</f>
        <v/>
      </c>
      <c r="Q39" s="452" t="str">
        <f>IF(Q37="","",IF(Q40="Yes",CZ38,"N/A"))</f>
        <v/>
      </c>
      <c r="R39" s="452" t="str">
        <f>IF(R37="","",IF(R40="Yes",DA38,"N/A"))</f>
        <v/>
      </c>
      <c r="AA39" s="451"/>
      <c r="AD39" s="451"/>
      <c r="AE39" s="451"/>
      <c r="AF39" s="451"/>
      <c r="AG39" s="451"/>
      <c r="AH39" s="451"/>
      <c r="AI39" s="451"/>
      <c r="AJ39" s="451"/>
      <c r="AW39" s="403" t="s">
        <v>173</v>
      </c>
      <c r="AX39" s="401">
        <f>COUNTIF(AY12:AY26,BF4)</f>
        <v>0</v>
      </c>
      <c r="AY39" s="401">
        <f>VALUE(COUNTIF(AY12:AY26,BF5))</f>
        <v>0</v>
      </c>
      <c r="AZ39" s="401">
        <f>VALUE(COUNTIF(AY12:AY26,0))</f>
        <v>0</v>
      </c>
      <c r="BA39" s="401" t="e">
        <f>AVERAGEIF(AY12:AY26,"&gt;=0")</f>
        <v>#DIV/0!</v>
      </c>
      <c r="BI39" s="222" t="s">
        <v>172</v>
      </c>
      <c r="BJ39" s="383" t="str">
        <f>IF(ISERROR(AVERAGE(BJ12:BJ26)),"",(AVERAGE(BJ12:BJ26)))</f>
        <v/>
      </c>
      <c r="BK39" s="383" t="str">
        <f>IF(ISERROR(AVERAGE(BK12:BK26)),"",(AVERAGE(BK12:BK26)))</f>
        <v/>
      </c>
      <c r="BL39" s="383" t="str">
        <f>IF(ISERROR(AVERAGE(BL12:BL26)),"",(AVERAGE(BL12:BL26)))</f>
        <v/>
      </c>
      <c r="BM39" s="383" t="str">
        <f>IF(ISERROR(AVERAGE(BM12:BM26)),"",(AVERAGE(BM12:BM26)))</f>
        <v/>
      </c>
      <c r="BN39" s="383" t="str">
        <f>IF(ISERROR(AVERAGE(BN12:BN26)),"",(AVERAGE(BN12:BN26)))</f>
        <v/>
      </c>
      <c r="BO39" s="383" t="str">
        <f>IF(ISERROR(AVERAGE(BO12:BO26)),"",(AVERAGE(BO12:BO26)))</f>
        <v/>
      </c>
      <c r="BP39" s="383" t="str">
        <f>IF(ISERROR(AVERAGE(BP12:BP26)),"",(AVERAGE(BP12:BP26)))</f>
        <v/>
      </c>
      <c r="BQ39" s="383" t="str">
        <f>IF(ISERROR(AVERAGE(BQ12:BQ26)),"",(AVERAGE(BQ12:BQ26)))</f>
        <v/>
      </c>
      <c r="BR39" s="383" t="str">
        <f>IF(ISERROR(AVERAGE(BR12:BR26)),"",(AVERAGE(BR12:BR26)))</f>
        <v/>
      </c>
      <c r="BS39" s="383" t="str">
        <f>IF(ISERROR(AVERAGE(BS12:BS26)),"",(AVERAGE(BS12:BS26)))</f>
        <v/>
      </c>
      <c r="BT39" s="383" t="str">
        <f>IF(ISERROR(AVERAGE(BT12:BT26)),"",(AVERAGE(BT12:BT26)))</f>
        <v/>
      </c>
      <c r="BU39" s="222" t="s">
        <v>172</v>
      </c>
      <c r="BV39" s="383" t="str">
        <f>IF(ISERROR(AVERAGE(BV12:BV26)),"",(AVERAGE(BV12:BV26)))</f>
        <v/>
      </c>
      <c r="BW39" s="383" t="str">
        <f>IF(ISERROR(AVERAGE(BW12:BW26)),"",(AVERAGE(BW12:BW26)))</f>
        <v/>
      </c>
      <c r="BX39" s="383" t="str">
        <f>IF(ISERROR(AVERAGE(BX12:BX26)),"",(AVERAGE(BX12:BX26)))</f>
        <v/>
      </c>
      <c r="BY39" s="383" t="str">
        <f>IF(ISERROR(AVERAGE(BY12:BY26)),"",(AVERAGE(BY12:BY26)))</f>
        <v/>
      </c>
      <c r="BZ39" s="383" t="str">
        <f>IF(ISERROR(AVERAGE(BZ12:BZ26)),"",(AVERAGE(BZ12:BZ26)))</f>
        <v/>
      </c>
      <c r="CA39" s="383" t="str">
        <f>IF(ISERROR(AVERAGE(CA12:CA26)),"",(AVERAGE(CA12:CA26)))</f>
        <v/>
      </c>
      <c r="CB39" s="383" t="str">
        <f>IF(ISERROR(AVERAGE(CB12:CB26)),"",(AVERAGE(CB12:CB26)))</f>
        <v/>
      </c>
      <c r="CC39" s="383" t="str">
        <f>IF(ISERROR(AVERAGE(CC12:CC26)),"",(AVERAGE(CC12:CC26)))</f>
        <v/>
      </c>
      <c r="CD39" s="383" t="str">
        <f>IF(ISERROR(AVERAGE(CD12:CD26)),"",(AVERAGE(CD12:CD26)))</f>
        <v/>
      </c>
      <c r="CE39" s="383" t="str">
        <f>IF(ISERROR(AVERAGE(CE12:CE26)),"",(AVERAGE(CE12:CE26)))</f>
        <v/>
      </c>
      <c r="CF39" s="222"/>
      <c r="CJ39" s="384"/>
      <c r="CL39" s="384"/>
      <c r="CN39" s="384"/>
      <c r="CQ39" s="222" t="s">
        <v>266</v>
      </c>
      <c r="CR39" s="222" t="str">
        <f>IF(CR36&gt;0,"New IAP","No")</f>
        <v>No</v>
      </c>
      <c r="CS39" s="222" t="str">
        <f>IF(CS36&gt;0,"New IAP","No")</f>
        <v>No</v>
      </c>
      <c r="CT39" s="222" t="str">
        <f>IF(CT36&gt;0,"New IAP","No")</f>
        <v>No</v>
      </c>
      <c r="CU39" s="222" t="str">
        <f>IF(CU36&gt;0,"New IAP","No")</f>
        <v>No</v>
      </c>
      <c r="CV39" s="222" t="str">
        <f>IF(CV36&gt;0,"New IAP","No")</f>
        <v>No</v>
      </c>
      <c r="CW39" s="222" t="str">
        <f>IF(CW36&gt;0,"New IAP","No")</f>
        <v>No</v>
      </c>
      <c r="CX39" s="222" t="str">
        <f>IF(CX36&gt;0,"New IAP","No")</f>
        <v>No</v>
      </c>
      <c r="CY39" s="222" t="str">
        <f>IF(CY36&gt;0,"New IAP","No")</f>
        <v>No</v>
      </c>
      <c r="CZ39" s="222" t="str">
        <f>IF(CZ36&gt;0,"New IAP","No")</f>
        <v>No</v>
      </c>
      <c r="DA39" s="222" t="str">
        <f>IF(DA36&gt;0,"New IAP","No")</f>
        <v>No</v>
      </c>
      <c r="DI39" s="403"/>
      <c r="DJ39" s="403"/>
      <c r="DK39" s="403"/>
      <c r="DL39" s="403"/>
      <c r="DM39" s="403"/>
      <c r="DN39" s="403"/>
      <c r="DO39" s="403"/>
      <c r="DP39" s="403"/>
      <c r="DQ39" s="403"/>
      <c r="DR39" s="403"/>
      <c r="DS39" s="403"/>
      <c r="DT39" s="403"/>
      <c r="DU39" s="403"/>
      <c r="DV39" s="403"/>
      <c r="DW39" s="403"/>
    </row>
    <row r="40" spans="2:127" ht="13.75" customHeight="1" thickBot="1" x14ac:dyDescent="0.4">
      <c r="B40" s="294" t="s">
        <v>269</v>
      </c>
      <c r="C40" s="295"/>
      <c r="D40" s="295"/>
      <c r="E40" s="295"/>
      <c r="F40" s="295"/>
      <c r="G40" s="296"/>
      <c r="H40" s="187"/>
      <c r="I40" s="183" t="s">
        <v>94</v>
      </c>
      <c r="J40" s="183" t="s">
        <v>94</v>
      </c>
      <c r="K40" s="183" t="s">
        <v>94</v>
      </c>
      <c r="L40" s="183" t="s">
        <v>94</v>
      </c>
      <c r="M40" s="183" t="s">
        <v>94</v>
      </c>
      <c r="N40" s="183" t="s">
        <v>94</v>
      </c>
      <c r="O40" s="183" t="s">
        <v>94</v>
      </c>
      <c r="P40" s="183" t="s">
        <v>94</v>
      </c>
      <c r="Q40" s="183" t="s">
        <v>94</v>
      </c>
      <c r="R40" s="183" t="s">
        <v>94</v>
      </c>
      <c r="AA40" s="451"/>
      <c r="AD40" s="451"/>
      <c r="AE40" s="451"/>
      <c r="AF40" s="451"/>
      <c r="AG40" s="451"/>
      <c r="AH40" s="451"/>
      <c r="AI40" s="451"/>
      <c r="AJ40" s="451"/>
      <c r="AW40" s="403" t="s">
        <v>176</v>
      </c>
      <c r="AX40" s="401">
        <f>COUNTIF(AY27:AY33,BF4)</f>
        <v>0</v>
      </c>
      <c r="AY40" s="401">
        <f>COUNTIF(AY27:AY33,BF5)</f>
        <v>0</v>
      </c>
      <c r="AZ40" s="401">
        <f>VALUE(COUNTIF(AY27:AY33,0))</f>
        <v>0</v>
      </c>
      <c r="BA40" s="401" t="e">
        <f>AVERAGEIF(AY27:AY33,"&gt;=0")</f>
        <v>#DIV/0!</v>
      </c>
      <c r="BI40" s="222" t="s">
        <v>174</v>
      </c>
      <c r="BJ40" s="382" t="str">
        <f>IF(ISERROR(AVERAGE(BJ27:BJ33)),"",(AVERAGE(BJ27:BJ33)))</f>
        <v/>
      </c>
      <c r="BK40" s="382" t="str">
        <f>IF(ISERROR(AVERAGE(BK27:BK33)),"",(AVERAGE(BK27:BK33)))</f>
        <v/>
      </c>
      <c r="BL40" s="382" t="str">
        <f>IF(ISERROR(AVERAGE(BL27:BL33)),"",(AVERAGE(BL27:BL33)))</f>
        <v/>
      </c>
      <c r="BM40" s="382" t="str">
        <f>IF(ISERROR(AVERAGE(BM27:BM33)),"",(AVERAGE(BM27:BM33)))</f>
        <v/>
      </c>
      <c r="BN40" s="382" t="str">
        <f>IF(ISERROR(AVERAGE(BN27:BN33)),"",(AVERAGE(BN27:BN33)))</f>
        <v/>
      </c>
      <c r="BO40" s="382" t="str">
        <f>IF(ISERROR(AVERAGE(BO27:BO33)),"",(AVERAGE(BO27:BO33)))</f>
        <v/>
      </c>
      <c r="BP40" s="382" t="str">
        <f>IF(ISERROR(AVERAGE(BP27:BP33)),"",(AVERAGE(BP27:BP33)))</f>
        <v/>
      </c>
      <c r="BQ40" s="382" t="str">
        <f>IF(ISERROR(AVERAGE(BQ27:BQ33)),"",(AVERAGE(BQ27:BQ33)))</f>
        <v/>
      </c>
      <c r="BR40" s="382" t="str">
        <f>IF(ISERROR(AVERAGE(BR27:BR33)),"",(AVERAGE(BR27:BR33)))</f>
        <v/>
      </c>
      <c r="BS40" s="382" t="str">
        <f>IF(ISERROR(AVERAGE(BS27:BS33)),"",(AVERAGE(BS27:BS33)))</f>
        <v/>
      </c>
      <c r="BT40" s="382" t="str">
        <f>IF(ISERROR(AVERAGE(BT27:BT33)),"",(AVERAGE(BT27:BT33)))</f>
        <v/>
      </c>
      <c r="BU40" s="222" t="s">
        <v>174</v>
      </c>
      <c r="BV40" s="382" t="str">
        <f>IF(ISERROR(AVERAGE(BV27:BV33)),"",(AVERAGE(BV27:BV33)))</f>
        <v/>
      </c>
      <c r="BW40" s="382" t="str">
        <f>IF(ISERROR(AVERAGE(BW27:BW33)),"",(AVERAGE(BW27:BW33)))</f>
        <v/>
      </c>
      <c r="BX40" s="382" t="str">
        <f>IF(ISERROR(AVERAGE(BX27:BX33)),"",(AVERAGE(BX27:BX33)))</f>
        <v/>
      </c>
      <c r="BY40" s="382" t="str">
        <f>IF(ISERROR(AVERAGE(BY27:BY33)),"",(AVERAGE(BY27:BY33)))</f>
        <v/>
      </c>
      <c r="BZ40" s="382" t="str">
        <f>IF(ISERROR(AVERAGE(BZ27:BZ33)),"",(AVERAGE(BZ27:BZ33)))</f>
        <v/>
      </c>
      <c r="CA40" s="382" t="str">
        <f>IF(ISERROR(AVERAGE(CA27:CA33)),"",(AVERAGE(CA27:CA33)))</f>
        <v/>
      </c>
      <c r="CB40" s="382" t="str">
        <f>IF(ISERROR(AVERAGE(CB27:CB33)),"",(AVERAGE(CB27:CB33)))</f>
        <v/>
      </c>
      <c r="CC40" s="382" t="str">
        <f>IF(ISERROR(AVERAGE(CC27:CC33)),"",(AVERAGE(CC27:CC33)))</f>
        <v/>
      </c>
      <c r="CD40" s="382" t="str">
        <f>IF(ISERROR(AVERAGE(CD27:CD33)),"",(AVERAGE(CD27:CD33)))</f>
        <v/>
      </c>
      <c r="CE40" s="382" t="str">
        <f>IF(ISERROR(AVERAGE(CE27:CE33)),"",(AVERAGE(CE27:CE33)))</f>
        <v/>
      </c>
      <c r="DI40" s="403"/>
      <c r="DJ40" s="403"/>
      <c r="DK40" s="403"/>
      <c r="DL40" s="403"/>
      <c r="DM40" s="403"/>
      <c r="DN40" s="403"/>
      <c r="DO40" s="403"/>
      <c r="DP40" s="403"/>
      <c r="DQ40" s="403"/>
      <c r="DR40" s="403"/>
      <c r="DS40" s="403"/>
      <c r="DT40" s="403"/>
      <c r="DU40" s="403"/>
      <c r="DV40" s="403"/>
      <c r="DW40" s="403"/>
    </row>
    <row r="41" spans="2:127" ht="13.75" customHeight="1" thickBot="1" x14ac:dyDescent="0.4">
      <c r="B41" s="294" t="s">
        <v>270</v>
      </c>
      <c r="C41" s="295"/>
      <c r="D41" s="295"/>
      <c r="E41" s="295"/>
      <c r="F41" s="295"/>
      <c r="G41" s="296"/>
      <c r="H41" s="193"/>
      <c r="I41" s="194" t="str">
        <f>IF(COUNTIF(Year1Range,$BE$5)+COUNTIF(Year1Range,$BE$4)+COUNTIF(Year1Range,"*60")&gt;0,CR39,"")</f>
        <v/>
      </c>
      <c r="J41" s="194" t="str">
        <f>IF(COUNTIF(Year2Range,$BE$5)+COUNTIF(Year2Range,$BE$4)+COUNTIF(Year2Range,"*60")&gt;0,CS39,"")</f>
        <v/>
      </c>
      <c r="K41" s="194" t="str">
        <f>IF(COUNTIF(Year3Range,$BE$5)+COUNTIF(Year3Range,$BE$4)+COUNTIF(Year3Range,"*60")&gt;0,CT39,"")</f>
        <v/>
      </c>
      <c r="L41" s="194" t="str">
        <f>IF(COUNTIF(Year4Range,$BE$5)+COUNTIF(Year4Range,$BE$4)+COUNTIF(Year4Range,"*60")&gt;0,CU39,"")</f>
        <v/>
      </c>
      <c r="M41" s="194" t="str">
        <f>IF(COUNTIF(Year5Range,$BE$5)+COUNTIF(Year5Range,$BE$4)+COUNTIF(Year5Range,"*60")&gt;0,CV39,"")</f>
        <v/>
      </c>
      <c r="N41" s="188" t="str">
        <f>IF(COUNTIF(Year6Range,$BE$5)+COUNTIF(Year6Range,$BE$4)+COUNTIF(Year6Range,"*60")&gt;0,CW39,"")</f>
        <v/>
      </c>
      <c r="O41" s="188" t="str">
        <f>IF(COUNTIF(Year7Range,$BE$5)+COUNTIF(Year7Range,$BE$4)+COUNTIF(Year7Range,"*60")&gt;0,CX39,"")</f>
        <v/>
      </c>
      <c r="P41" s="188" t="str">
        <f>IF(COUNTIF(Year8Range,$BE$5)+COUNTIF(Year8Range,$BE$4)+COUNTIF(Year8Range,"*60")&gt;0,CY39,"")</f>
        <v/>
      </c>
      <c r="Q41" s="188" t="str">
        <f>IF(COUNTIF(Year9Range,$BE$5)+COUNTIF(Year9Range,$BE$4)+COUNTIF(Year9Range,"*60")&gt;0,CZ39,"")</f>
        <v/>
      </c>
      <c r="R41" s="188" t="str">
        <f>IF(COUNTIF(Year10Range,$BE$5)+COUNTIF(Year10Range,$BE$4)+COUNTIF(Year10Range,"*60")&gt;0,DA39,"")</f>
        <v/>
      </c>
      <c r="AA41" s="451"/>
      <c r="AD41" s="451"/>
      <c r="AE41" s="451"/>
      <c r="AF41" s="451"/>
      <c r="AG41" s="451"/>
      <c r="AH41" s="451"/>
      <c r="AI41" s="451"/>
      <c r="AJ41" s="451"/>
      <c r="AW41" s="384" t="s">
        <v>177</v>
      </c>
      <c r="AX41" s="401">
        <f>VALUE(SUM(AX38:AX40))</f>
        <v>0</v>
      </c>
      <c r="AY41" s="401">
        <f>VALUE(SUM(AY38:AY40))</f>
        <v>0</v>
      </c>
      <c r="AZ41" s="401">
        <f>VALUE(SUM(AZ38:AZ40))</f>
        <v>0</v>
      </c>
      <c r="BA41" s="401" t="e">
        <f>AVERAGEIF(AY3:AY33,"&gt;=0")</f>
        <v>#DIV/0!</v>
      </c>
      <c r="BL41" s="384"/>
      <c r="BM41" s="384"/>
      <c r="BN41" s="384"/>
      <c r="BO41" s="384"/>
      <c r="BP41" s="384"/>
      <c r="BQ41" s="384"/>
      <c r="BR41" s="384"/>
      <c r="BS41" s="384"/>
      <c r="BT41" s="384"/>
      <c r="BU41" s="384"/>
      <c r="BV41" s="384"/>
      <c r="BW41" s="384"/>
      <c r="BX41" s="384"/>
      <c r="BY41" s="384"/>
      <c r="BZ41" s="384"/>
      <c r="CA41" s="384"/>
      <c r="CB41" s="384"/>
      <c r="CC41" s="384"/>
      <c r="CD41" s="384"/>
      <c r="CE41" s="384"/>
      <c r="DI41" s="403"/>
      <c r="DJ41" s="403"/>
      <c r="DK41" s="403"/>
      <c r="DL41" s="403"/>
      <c r="DM41" s="403"/>
      <c r="DN41" s="403"/>
      <c r="DO41" s="403"/>
      <c r="DP41" s="403"/>
      <c r="DQ41" s="403"/>
      <c r="DR41" s="403"/>
      <c r="DS41" s="403"/>
      <c r="DT41" s="403"/>
      <c r="DU41" s="403"/>
      <c r="DV41" s="403"/>
      <c r="DW41" s="403"/>
    </row>
    <row r="42" spans="2:127" ht="13.75" customHeight="1" thickBot="1" x14ac:dyDescent="0.4">
      <c r="AA42" s="451"/>
      <c r="AD42" s="451"/>
      <c r="AE42" s="451"/>
      <c r="AF42" s="451"/>
      <c r="AG42" s="451"/>
      <c r="AH42" s="451"/>
      <c r="AI42" s="451"/>
      <c r="AJ42" s="451"/>
      <c r="AW42" s="403" t="s">
        <v>178</v>
      </c>
      <c r="BA42" s="401" t="str">
        <f>IF(ISERROR(AVERAGE(AY27:AY33,AY12:AY26,AY3:AY8)),"",(AVERAGE(AY27:AY33,AY12:AY26,AY3:AY8)))</f>
        <v/>
      </c>
      <c r="BL42" s="384"/>
      <c r="BM42" s="384"/>
      <c r="BN42" s="384"/>
      <c r="BO42" s="384"/>
      <c r="BP42" s="384"/>
      <c r="BQ42" s="384"/>
      <c r="BR42" s="384"/>
      <c r="BS42" s="384"/>
      <c r="BT42" s="384"/>
      <c r="BU42" s="384"/>
      <c r="BV42" s="384"/>
      <c r="BW42" s="384"/>
      <c r="BX42" s="384"/>
      <c r="BY42" s="384"/>
      <c r="BZ42" s="384"/>
      <c r="CA42" s="384"/>
      <c r="CB42" s="384"/>
      <c r="CC42" s="384"/>
      <c r="CD42" s="384"/>
      <c r="CE42" s="384"/>
    </row>
    <row r="43" spans="2:127" ht="13.75" customHeight="1" thickBot="1" x14ac:dyDescent="0.4">
      <c r="B43" s="184"/>
      <c r="C43" s="299" t="s">
        <v>271</v>
      </c>
      <c r="D43" s="299"/>
      <c r="E43" s="299"/>
      <c r="F43" s="300"/>
      <c r="G43" s="301" t="s">
        <v>272</v>
      </c>
      <c r="H43" s="299"/>
      <c r="I43" s="299"/>
      <c r="J43" s="300"/>
      <c r="K43" s="301" t="s">
        <v>273</v>
      </c>
      <c r="L43" s="299"/>
      <c r="M43" s="300"/>
      <c r="N43" s="384"/>
      <c r="O43" s="384"/>
      <c r="P43" s="384"/>
      <c r="AA43" s="451"/>
      <c r="AD43" s="451"/>
      <c r="AE43" s="451"/>
      <c r="AF43" s="451"/>
      <c r="AG43" s="451"/>
      <c r="AH43" s="451"/>
      <c r="AI43" s="451"/>
      <c r="AJ43" s="451"/>
      <c r="AX43" s="444" t="s">
        <v>98</v>
      </c>
      <c r="AY43" s="445" t="s">
        <v>102</v>
      </c>
      <c r="AZ43" s="446" t="s">
        <v>105</v>
      </c>
      <c r="BA43" s="384" t="s">
        <v>168</v>
      </c>
      <c r="BL43" s="384"/>
      <c r="BM43" s="384"/>
      <c r="BN43" s="384"/>
      <c r="BO43" s="384"/>
      <c r="BP43" s="384"/>
      <c r="BQ43" s="384"/>
      <c r="BR43" s="384"/>
      <c r="BS43" s="384"/>
      <c r="BT43" s="384"/>
      <c r="BU43" s="384"/>
      <c r="BV43" s="384"/>
      <c r="BW43" s="384"/>
      <c r="BX43" s="384"/>
      <c r="BY43" s="384"/>
      <c r="BZ43" s="384"/>
      <c r="CA43" s="384"/>
      <c r="CB43" s="384"/>
      <c r="CC43" s="384"/>
      <c r="CD43" s="384"/>
      <c r="CE43" s="384"/>
    </row>
    <row r="44" spans="2:127" ht="28" customHeight="1" thickBot="1" x14ac:dyDescent="0.4">
      <c r="B44" s="185" t="s">
        <v>72</v>
      </c>
      <c r="C44" s="297" t="str">
        <f>CG35</f>
        <v/>
      </c>
      <c r="D44" s="298"/>
      <c r="E44" s="298"/>
      <c r="F44" s="298"/>
      <c r="G44" s="298" t="str">
        <f>CG37</f>
        <v/>
      </c>
      <c r="H44" s="298"/>
      <c r="I44" s="298"/>
      <c r="J44" s="298"/>
      <c r="K44" s="298" t="str">
        <f>CG36</f>
        <v/>
      </c>
      <c r="L44" s="298"/>
      <c r="M44" s="298"/>
      <c r="N44" s="384"/>
      <c r="O44" s="384"/>
      <c r="P44" s="384"/>
      <c r="AA44" s="451"/>
      <c r="AD44" s="451"/>
      <c r="AE44" s="451"/>
      <c r="AF44" s="451"/>
      <c r="AG44" s="451"/>
      <c r="AH44" s="451"/>
      <c r="AI44" s="451"/>
      <c r="AJ44" s="451"/>
      <c r="AW44" s="403" t="s">
        <v>180</v>
      </c>
      <c r="AX44" s="401">
        <f>COUNTIF(BA3:BA11,BF4)</f>
        <v>0</v>
      </c>
      <c r="AY44" s="401">
        <f>COUNTIF(BA3:BA11,BF5)</f>
        <v>0</v>
      </c>
      <c r="AZ44" s="401">
        <f>COUNTIF(BA3:BA11,0)</f>
        <v>0</v>
      </c>
      <c r="BA44" s="401" t="e">
        <f>AVERAGEIF(BA3:BA8,"&gt;=0")</f>
        <v>#DIV/0!</v>
      </c>
      <c r="BL44" s="384"/>
      <c r="BM44" s="384"/>
      <c r="BN44" s="384"/>
      <c r="BO44" s="384"/>
      <c r="BP44" s="384"/>
      <c r="BQ44" s="384"/>
      <c r="BR44" s="384"/>
      <c r="BS44" s="384"/>
      <c r="BT44" s="384"/>
      <c r="BU44" s="384"/>
      <c r="BV44" s="384"/>
      <c r="BW44" s="384"/>
      <c r="BX44" s="384"/>
      <c r="BY44" s="384"/>
      <c r="BZ44" s="384"/>
      <c r="CA44" s="384"/>
      <c r="CB44" s="384"/>
      <c r="CC44" s="384"/>
      <c r="CD44" s="384"/>
      <c r="CE44" s="384"/>
    </row>
    <row r="45" spans="2:127" ht="28" customHeight="1" thickBot="1" x14ac:dyDescent="0.4">
      <c r="B45" s="184" t="s">
        <v>73</v>
      </c>
      <c r="C45" s="302" t="str">
        <f>CH35</f>
        <v/>
      </c>
      <c r="D45" s="303"/>
      <c r="E45" s="303"/>
      <c r="F45" s="303"/>
      <c r="G45" s="303" t="str">
        <f>CH37</f>
        <v/>
      </c>
      <c r="H45" s="303"/>
      <c r="I45" s="303"/>
      <c r="J45" s="303"/>
      <c r="K45" s="303" t="str">
        <f>CH36</f>
        <v/>
      </c>
      <c r="L45" s="303"/>
      <c r="M45" s="303"/>
      <c r="N45" s="384"/>
      <c r="O45" s="384"/>
      <c r="P45" s="384"/>
      <c r="AA45" s="451"/>
      <c r="AD45" s="451"/>
      <c r="AE45" s="451"/>
      <c r="AF45" s="451"/>
      <c r="AG45" s="451"/>
      <c r="AH45" s="451"/>
      <c r="AI45" s="451"/>
      <c r="AJ45" s="451"/>
      <c r="AW45" s="403" t="s">
        <v>182</v>
      </c>
      <c r="AX45" s="401">
        <f>COUNTIF(BA12:BA26,BF4)</f>
        <v>0</v>
      </c>
      <c r="AY45" s="401">
        <f>COUNTIF(BA12:BA26,BF5)</f>
        <v>0</v>
      </c>
      <c r="AZ45" s="401">
        <f>COUNTIF(BA12:BA26,0)</f>
        <v>0</v>
      </c>
      <c r="BA45" s="401" t="e">
        <f>AVERAGEIF(BA12:BA26,"&gt;=0")</f>
        <v>#DIV/0!</v>
      </c>
      <c r="BL45" s="384"/>
      <c r="BM45" s="384"/>
      <c r="BN45" s="384"/>
      <c r="BO45" s="384"/>
      <c r="BP45" s="384"/>
      <c r="BQ45" s="384"/>
      <c r="BR45" s="384"/>
      <c r="BS45" s="384"/>
      <c r="BT45" s="384"/>
      <c r="BU45" s="384"/>
      <c r="BV45" s="384"/>
      <c r="BW45" s="384"/>
      <c r="BX45" s="384"/>
      <c r="BY45" s="384"/>
      <c r="BZ45" s="384"/>
      <c r="CA45" s="384"/>
      <c r="CB45" s="384"/>
      <c r="CC45" s="384"/>
      <c r="CD45" s="384"/>
      <c r="CE45" s="384"/>
    </row>
    <row r="46" spans="2:127" ht="28" customHeight="1" thickBot="1" x14ac:dyDescent="0.4">
      <c r="B46" s="184" t="s">
        <v>74</v>
      </c>
      <c r="C46" s="302" t="str">
        <f>CI35</f>
        <v/>
      </c>
      <c r="D46" s="303"/>
      <c r="E46" s="303"/>
      <c r="F46" s="303"/>
      <c r="G46" s="303" t="str">
        <f>CI37</f>
        <v/>
      </c>
      <c r="H46" s="303"/>
      <c r="I46" s="303"/>
      <c r="J46" s="303"/>
      <c r="K46" s="303" t="str">
        <f>CI36</f>
        <v/>
      </c>
      <c r="L46" s="303"/>
      <c r="M46" s="303"/>
      <c r="N46" s="384"/>
      <c r="O46" s="384"/>
      <c r="P46" s="384"/>
      <c r="AA46" s="451"/>
      <c r="AD46" s="451"/>
      <c r="AE46" s="451"/>
      <c r="AF46" s="451"/>
      <c r="AG46" s="451"/>
      <c r="AH46" s="451"/>
      <c r="AI46" s="451"/>
      <c r="AJ46" s="451"/>
      <c r="AW46" s="403" t="s">
        <v>187</v>
      </c>
      <c r="AX46" s="401">
        <f>COUNTIF(BA27:BA33,BF4)</f>
        <v>0</v>
      </c>
      <c r="AY46" s="401">
        <f>COUNTIF(BA27:BA33,BF5)</f>
        <v>0</v>
      </c>
      <c r="AZ46" s="401">
        <f>COUNTIF(BA27:BA33,0)</f>
        <v>0</v>
      </c>
      <c r="BA46" s="401" t="e">
        <f>AVERAGEIF(BA27:BA33,"&gt;=0")</f>
        <v>#DIV/0!</v>
      </c>
      <c r="BL46" s="384"/>
      <c r="BM46" s="384"/>
      <c r="BN46" s="384"/>
      <c r="BO46" s="384"/>
      <c r="BP46" s="384"/>
      <c r="BQ46" s="384"/>
      <c r="BR46" s="384"/>
      <c r="BS46" s="384"/>
      <c r="BT46" s="384"/>
      <c r="BU46" s="384"/>
      <c r="BV46" s="384"/>
      <c r="BW46" s="384"/>
      <c r="BX46" s="384"/>
      <c r="BY46" s="384"/>
      <c r="BZ46" s="384"/>
      <c r="CA46" s="384"/>
      <c r="CB46" s="384"/>
      <c r="CC46" s="384"/>
      <c r="CD46" s="384"/>
      <c r="CE46" s="384"/>
    </row>
    <row r="47" spans="2:127" ht="28" customHeight="1" thickBot="1" x14ac:dyDescent="0.4">
      <c r="B47" s="184" t="s">
        <v>75</v>
      </c>
      <c r="C47" s="302" t="str">
        <f>CJ35</f>
        <v/>
      </c>
      <c r="D47" s="303"/>
      <c r="E47" s="303"/>
      <c r="F47" s="303"/>
      <c r="G47" s="303" t="str">
        <f>CJ37</f>
        <v/>
      </c>
      <c r="H47" s="303"/>
      <c r="I47" s="303"/>
      <c r="J47" s="303"/>
      <c r="K47" s="303" t="str">
        <f>CJ36</f>
        <v/>
      </c>
      <c r="L47" s="303"/>
      <c r="M47" s="303"/>
      <c r="N47" s="384"/>
      <c r="O47" s="384"/>
      <c r="P47" s="384"/>
      <c r="AA47" s="451"/>
      <c r="AD47" s="451"/>
      <c r="AE47" s="451"/>
      <c r="AF47" s="451"/>
      <c r="AG47" s="451"/>
      <c r="AH47" s="451"/>
      <c r="AI47" s="451"/>
      <c r="AJ47" s="451"/>
      <c r="AW47" s="384" t="s">
        <v>190</v>
      </c>
      <c r="AX47" s="401">
        <f>SUM(AX44:AX46)</f>
        <v>0</v>
      </c>
      <c r="AY47" s="401">
        <f>SUM(AY44:AY46)</f>
        <v>0</v>
      </c>
      <c r="AZ47" s="401">
        <f>SUM(AZ44:AZ46)</f>
        <v>0</v>
      </c>
      <c r="BA47" s="401"/>
      <c r="BL47" s="384"/>
      <c r="BM47" s="384"/>
      <c r="BN47" s="384"/>
      <c r="BO47" s="384"/>
      <c r="BP47" s="384"/>
      <c r="BQ47" s="384"/>
      <c r="BR47" s="384"/>
      <c r="BS47" s="384"/>
      <c r="BT47" s="384"/>
      <c r="BU47" s="384"/>
      <c r="BV47" s="384"/>
      <c r="BW47" s="384"/>
      <c r="BX47" s="384"/>
      <c r="BY47" s="384"/>
      <c r="BZ47" s="384"/>
      <c r="CA47" s="384"/>
      <c r="CB47" s="384"/>
      <c r="CC47" s="384"/>
      <c r="CD47" s="384"/>
      <c r="CE47" s="384"/>
    </row>
    <row r="48" spans="2:127" ht="28" customHeight="1" thickBot="1" x14ac:dyDescent="0.4">
      <c r="B48" s="184" t="s">
        <v>76</v>
      </c>
      <c r="C48" s="302" t="str">
        <f>CK35</f>
        <v/>
      </c>
      <c r="D48" s="303"/>
      <c r="E48" s="303"/>
      <c r="F48" s="303"/>
      <c r="G48" s="303" t="str">
        <f>CK37</f>
        <v/>
      </c>
      <c r="H48" s="303"/>
      <c r="I48" s="303"/>
      <c r="J48" s="303"/>
      <c r="K48" s="303" t="str">
        <f>CK36</f>
        <v/>
      </c>
      <c r="L48" s="303"/>
      <c r="M48" s="303"/>
      <c r="N48" s="384"/>
      <c r="O48" s="384"/>
      <c r="P48" s="384"/>
      <c r="AA48" s="451"/>
      <c r="AD48" s="451"/>
      <c r="AE48" s="451"/>
      <c r="AF48" s="451"/>
      <c r="AG48" s="451"/>
      <c r="AH48" s="451"/>
      <c r="AI48" s="451"/>
      <c r="AJ48" s="451"/>
      <c r="AW48" s="403" t="s">
        <v>191</v>
      </c>
      <c r="AX48" s="401"/>
      <c r="AY48" s="401"/>
      <c r="AZ48" s="401"/>
      <c r="BA48" s="401" t="str">
        <f>IF(ISERROR(AVERAGE(BA27:BA33,BA12:BA26,BA3:BA8)),"",(AVERAGE(BA27:BA33,BA12:BA26,BA3:BA8)))</f>
        <v/>
      </c>
      <c r="BL48" s="384"/>
      <c r="BM48" s="384"/>
      <c r="BN48" s="384"/>
      <c r="BO48" s="384"/>
      <c r="BP48" s="384"/>
      <c r="BQ48" s="384"/>
      <c r="BR48" s="384"/>
      <c r="BS48" s="384"/>
      <c r="BT48" s="384"/>
      <c r="BU48" s="384"/>
      <c r="BV48" s="384"/>
      <c r="BW48" s="384"/>
      <c r="BX48" s="384"/>
      <c r="BY48" s="384"/>
      <c r="BZ48" s="384"/>
      <c r="CA48" s="384"/>
      <c r="CB48" s="384"/>
      <c r="CC48" s="384"/>
      <c r="CD48" s="384"/>
      <c r="CE48" s="384"/>
    </row>
    <row r="49" spans="2:92" ht="28" hidden="1" customHeight="1" thickBot="1" x14ac:dyDescent="0.4">
      <c r="B49" s="184" t="s">
        <v>77</v>
      </c>
      <c r="C49" s="302" t="str">
        <f>CL35</f>
        <v/>
      </c>
      <c r="D49" s="303"/>
      <c r="E49" s="303"/>
      <c r="F49" s="303"/>
      <c r="G49" s="303" t="str">
        <f>CL37</f>
        <v/>
      </c>
      <c r="H49" s="303"/>
      <c r="I49" s="303"/>
      <c r="J49" s="303"/>
      <c r="K49" s="303" t="str">
        <f>CL36</f>
        <v/>
      </c>
      <c r="L49" s="303"/>
      <c r="M49" s="303"/>
      <c r="N49" s="384"/>
      <c r="O49" s="384"/>
      <c r="P49" s="384"/>
      <c r="AA49" s="451"/>
      <c r="AD49" s="451"/>
      <c r="AE49" s="451"/>
      <c r="AF49" s="451"/>
      <c r="AG49" s="451"/>
      <c r="AH49" s="451"/>
      <c r="AI49" s="451"/>
      <c r="AJ49" s="451"/>
      <c r="BL49" s="384"/>
      <c r="BM49" s="384"/>
      <c r="BN49" s="384"/>
      <c r="BO49" s="384"/>
      <c r="BP49" s="384"/>
      <c r="BQ49" s="384"/>
      <c r="BR49" s="384"/>
      <c r="BS49" s="384"/>
      <c r="BT49" s="384"/>
      <c r="BU49" s="384"/>
      <c r="BV49" s="384"/>
      <c r="BW49" s="384"/>
      <c r="BX49" s="384"/>
      <c r="BY49" s="384"/>
      <c r="BZ49" s="384"/>
      <c r="CA49" s="384"/>
      <c r="CB49" s="384"/>
      <c r="CC49" s="384"/>
      <c r="CD49" s="384"/>
      <c r="CE49" s="384"/>
    </row>
    <row r="50" spans="2:92" ht="28" hidden="1" customHeight="1" thickBot="1" x14ac:dyDescent="0.4">
      <c r="B50" s="184" t="s">
        <v>78</v>
      </c>
      <c r="C50" s="302" t="str">
        <f>CM35</f>
        <v/>
      </c>
      <c r="D50" s="303"/>
      <c r="E50" s="303"/>
      <c r="F50" s="303"/>
      <c r="G50" s="303" t="str">
        <f>CM37</f>
        <v/>
      </c>
      <c r="H50" s="303"/>
      <c r="I50" s="303"/>
      <c r="J50" s="303"/>
      <c r="K50" s="303" t="str">
        <f>CM36</f>
        <v/>
      </c>
      <c r="L50" s="303"/>
      <c r="M50" s="303"/>
      <c r="N50" s="384"/>
      <c r="O50" s="384"/>
      <c r="P50" s="384"/>
      <c r="AA50" s="451"/>
      <c r="AD50" s="451"/>
      <c r="AE50" s="451"/>
      <c r="AF50" s="451"/>
      <c r="AG50" s="451"/>
      <c r="AH50" s="451"/>
      <c r="AI50" s="451"/>
      <c r="AJ50" s="451"/>
      <c r="BL50" s="384"/>
      <c r="BM50" s="384"/>
      <c r="BN50" s="384"/>
      <c r="BO50" s="384"/>
      <c r="BP50" s="384"/>
      <c r="BQ50" s="384"/>
      <c r="BR50" s="384"/>
      <c r="BS50" s="384"/>
      <c r="BT50" s="384"/>
      <c r="BU50" s="384"/>
      <c r="BV50" s="384"/>
      <c r="BW50" s="384"/>
      <c r="BX50" s="384"/>
      <c r="BY50" s="384"/>
      <c r="BZ50" s="384"/>
      <c r="CA50" s="384"/>
      <c r="CB50" s="384"/>
      <c r="CC50" s="384"/>
      <c r="CD50" s="384"/>
      <c r="CE50" s="384"/>
    </row>
    <row r="51" spans="2:92" ht="28" hidden="1" customHeight="1" thickBot="1" x14ac:dyDescent="0.4">
      <c r="B51" s="184" t="s">
        <v>79</v>
      </c>
      <c r="C51" s="302" t="str">
        <f>CN35</f>
        <v/>
      </c>
      <c r="D51" s="303"/>
      <c r="E51" s="303"/>
      <c r="F51" s="303"/>
      <c r="G51" s="303" t="str">
        <f>CN37</f>
        <v/>
      </c>
      <c r="H51" s="303"/>
      <c r="I51" s="303"/>
      <c r="J51" s="303"/>
      <c r="K51" s="303" t="str">
        <f>CN36</f>
        <v/>
      </c>
      <c r="L51" s="303"/>
      <c r="M51" s="303"/>
      <c r="N51" s="384"/>
      <c r="O51" s="384"/>
      <c r="P51" s="384"/>
      <c r="AA51" s="451"/>
      <c r="AD51" s="451"/>
      <c r="AE51" s="451"/>
      <c r="AF51" s="451"/>
      <c r="AG51" s="451"/>
      <c r="AH51" s="451"/>
      <c r="AI51" s="451"/>
      <c r="AJ51" s="451"/>
      <c r="BL51" s="384"/>
      <c r="BM51" s="384"/>
      <c r="BN51" s="384"/>
      <c r="BO51" s="384"/>
      <c r="BP51" s="384"/>
      <c r="BQ51" s="384"/>
      <c r="BR51" s="384"/>
      <c r="BS51" s="384"/>
      <c r="BT51" s="384"/>
      <c r="BU51" s="384"/>
      <c r="BV51" s="384"/>
      <c r="BW51" s="384"/>
      <c r="BX51" s="384"/>
      <c r="BY51" s="384"/>
      <c r="BZ51" s="384"/>
      <c r="CA51" s="384"/>
      <c r="CB51" s="384"/>
      <c r="CC51" s="384"/>
      <c r="CD51" s="384"/>
      <c r="CE51" s="384"/>
    </row>
    <row r="52" spans="2:92" ht="28" hidden="1" customHeight="1" thickBot="1" x14ac:dyDescent="0.4">
      <c r="B52" s="184" t="s">
        <v>80</v>
      </c>
      <c r="C52" s="302" t="str">
        <f>CO35</f>
        <v/>
      </c>
      <c r="D52" s="303"/>
      <c r="E52" s="303"/>
      <c r="F52" s="303"/>
      <c r="G52" s="303" t="str">
        <f>CO37</f>
        <v/>
      </c>
      <c r="H52" s="303"/>
      <c r="I52" s="303"/>
      <c r="J52" s="303"/>
      <c r="K52" s="303" t="str">
        <f>CO36</f>
        <v/>
      </c>
      <c r="L52" s="303"/>
      <c r="M52" s="303"/>
      <c r="N52" s="384"/>
      <c r="O52" s="384"/>
      <c r="P52" s="384"/>
      <c r="AA52" s="451"/>
      <c r="AD52" s="451"/>
      <c r="AE52" s="451"/>
      <c r="AF52" s="451"/>
      <c r="AG52" s="451"/>
      <c r="AH52" s="451"/>
      <c r="AI52" s="451"/>
      <c r="AJ52" s="451"/>
      <c r="BL52" s="384"/>
      <c r="BM52" s="384"/>
      <c r="BN52" s="384"/>
      <c r="BO52" s="384"/>
      <c r="BP52" s="384"/>
      <c r="BQ52" s="384"/>
      <c r="BR52" s="384"/>
      <c r="BS52" s="384"/>
      <c r="BT52" s="384"/>
      <c r="BU52" s="384"/>
      <c r="BV52" s="384"/>
      <c r="BW52" s="384"/>
      <c r="BX52" s="384"/>
      <c r="BY52" s="384"/>
      <c r="BZ52" s="384"/>
      <c r="CA52" s="384"/>
      <c r="CB52" s="384"/>
      <c r="CC52" s="384"/>
      <c r="CD52" s="384"/>
      <c r="CE52" s="384"/>
    </row>
    <row r="53" spans="2:92" ht="28" hidden="1" customHeight="1" thickBot="1" x14ac:dyDescent="0.4">
      <c r="B53" s="184" t="s">
        <v>81</v>
      </c>
      <c r="C53" s="302" t="str">
        <f>CP35</f>
        <v/>
      </c>
      <c r="D53" s="303"/>
      <c r="E53" s="303"/>
      <c r="F53" s="303"/>
      <c r="G53" s="303" t="str">
        <f>CP37</f>
        <v/>
      </c>
      <c r="H53" s="303"/>
      <c r="I53" s="303"/>
      <c r="J53" s="303"/>
      <c r="K53" s="303" t="str">
        <f>CP36</f>
        <v/>
      </c>
      <c r="L53" s="303"/>
      <c r="M53" s="303"/>
      <c r="N53" s="384"/>
      <c r="O53" s="384"/>
      <c r="P53" s="384"/>
      <c r="AA53" s="451"/>
      <c r="AD53" s="451"/>
      <c r="AE53" s="451"/>
      <c r="AF53" s="451"/>
      <c r="AG53" s="451"/>
      <c r="AH53" s="451"/>
      <c r="AI53" s="451"/>
      <c r="AJ53" s="451"/>
      <c r="BL53" s="384"/>
      <c r="BM53" s="384"/>
      <c r="BN53" s="384"/>
      <c r="BO53" s="384"/>
      <c r="BP53" s="384"/>
      <c r="BQ53" s="384"/>
      <c r="BR53" s="384"/>
      <c r="BS53" s="384"/>
      <c r="BT53" s="384"/>
      <c r="BU53" s="384"/>
      <c r="BV53" s="384"/>
      <c r="BW53" s="384"/>
      <c r="BX53" s="384"/>
      <c r="BY53" s="384"/>
      <c r="BZ53" s="384"/>
      <c r="CA53" s="384"/>
      <c r="CB53" s="384"/>
      <c r="CC53" s="384"/>
      <c r="CD53" s="384"/>
      <c r="CE53" s="384"/>
    </row>
    <row r="54" spans="2:92" ht="13.25" customHeight="1" x14ac:dyDescent="0.35">
      <c r="B54" s="453"/>
      <c r="C54" s="453"/>
      <c r="D54" s="451"/>
      <c r="E54" s="451"/>
      <c r="F54" s="451"/>
      <c r="G54" s="451"/>
      <c r="H54" s="451"/>
      <c r="I54" s="451"/>
      <c r="J54" s="451"/>
      <c r="K54" s="451"/>
      <c r="L54" s="451"/>
      <c r="M54" s="451"/>
      <c r="N54" s="451"/>
      <c r="O54" s="451"/>
      <c r="P54" s="451"/>
      <c r="AA54" s="451"/>
      <c r="AD54" s="451"/>
      <c r="AE54" s="451"/>
      <c r="AF54" s="451"/>
      <c r="AG54" s="451"/>
      <c r="AH54" s="451"/>
      <c r="AI54" s="451"/>
      <c r="AJ54" s="451"/>
      <c r="BL54" s="384"/>
      <c r="BM54" s="384"/>
      <c r="BN54" s="384"/>
      <c r="BO54" s="384"/>
      <c r="BP54" s="384"/>
      <c r="BQ54" s="384"/>
      <c r="BR54" s="384"/>
      <c r="BS54" s="384"/>
      <c r="BT54" s="384"/>
      <c r="BU54" s="384"/>
      <c r="BV54" s="384"/>
      <c r="BW54" s="384"/>
      <c r="BX54" s="384"/>
      <c r="BY54" s="384"/>
      <c r="BZ54" s="384"/>
      <c r="CA54" s="384"/>
      <c r="CB54" s="384"/>
      <c r="CC54" s="384"/>
      <c r="CD54" s="384"/>
      <c r="CE54" s="384"/>
    </row>
    <row r="55" spans="2:92" ht="13.25" customHeight="1" x14ac:dyDescent="0.35">
      <c r="B55" s="454" t="s">
        <v>170</v>
      </c>
      <c r="C55" s="454"/>
      <c r="M55" s="451"/>
      <c r="N55" s="451"/>
      <c r="O55" s="451"/>
      <c r="P55" s="451"/>
      <c r="AA55" s="451"/>
      <c r="AD55" s="451"/>
      <c r="AE55" s="451"/>
      <c r="AF55" s="451"/>
      <c r="AG55" s="451"/>
      <c r="AH55" s="451"/>
      <c r="AI55" s="451"/>
      <c r="AJ55" s="451"/>
      <c r="BL55" s="384"/>
      <c r="BM55" s="384"/>
      <c r="BN55" s="384"/>
      <c r="BO55" s="384"/>
      <c r="BP55" s="384"/>
      <c r="BQ55" s="384"/>
      <c r="BR55" s="384"/>
      <c r="BS55" s="384"/>
      <c r="BT55" s="384"/>
      <c r="BU55" s="384"/>
      <c r="BV55" s="384"/>
      <c r="BW55" s="384"/>
      <c r="BX55" s="384"/>
      <c r="BY55" s="384"/>
      <c r="BZ55" s="384"/>
      <c r="CA55" s="384"/>
      <c r="CB55" s="384"/>
      <c r="CC55" s="384"/>
      <c r="CD55" s="384"/>
      <c r="CE55" s="384"/>
      <c r="CF55" s="384"/>
      <c r="CH55" s="384"/>
      <c r="CJ55" s="384"/>
      <c r="CL55" s="384"/>
      <c r="CN55" s="384"/>
    </row>
    <row r="56" spans="2:92" ht="13.5" customHeight="1" x14ac:dyDescent="0.35">
      <c r="B56" s="454"/>
      <c r="C56" s="454"/>
      <c r="D56" s="455"/>
      <c r="E56" s="455"/>
      <c r="F56" s="385"/>
      <c r="G56" s="385"/>
      <c r="BL56" s="384"/>
      <c r="BM56" s="384"/>
      <c r="BN56" s="384"/>
      <c r="BO56" s="384"/>
      <c r="BP56" s="384"/>
      <c r="BQ56" s="384"/>
      <c r="BR56" s="384"/>
      <c r="BS56" s="384"/>
      <c r="BT56" s="384"/>
      <c r="BU56" s="384"/>
      <c r="BV56" s="384"/>
      <c r="BW56" s="384"/>
      <c r="BX56" s="384"/>
      <c r="BY56" s="384"/>
      <c r="BZ56" s="384"/>
      <c r="CA56" s="384"/>
      <c r="CB56" s="384"/>
      <c r="CC56" s="384"/>
      <c r="CD56" s="384"/>
      <c r="CE56" s="384"/>
      <c r="CF56" s="384"/>
      <c r="CH56" s="384"/>
      <c r="CJ56" s="384"/>
      <c r="CL56" s="384"/>
      <c r="CN56" s="384"/>
    </row>
    <row r="57" spans="2:92" ht="23" customHeight="1" x14ac:dyDescent="0.35">
      <c r="B57" s="456" t="s">
        <v>175</v>
      </c>
      <c r="C57" s="457"/>
      <c r="D57" s="457"/>
      <c r="E57" s="457"/>
      <c r="F57" s="457"/>
      <c r="G57" s="457"/>
      <c r="H57" s="457"/>
      <c r="I57" s="457"/>
      <c r="J57" s="457"/>
      <c r="K57" s="458"/>
      <c r="BG57" s="385"/>
      <c r="BH57" s="385"/>
      <c r="BI57" s="385"/>
      <c r="BJ57" s="385"/>
      <c r="BK57" s="385"/>
      <c r="BO57" s="384"/>
      <c r="BP57" s="384"/>
      <c r="BQ57" s="384"/>
      <c r="BR57" s="384"/>
      <c r="BS57" s="384"/>
      <c r="BT57" s="384"/>
      <c r="CB57" s="384"/>
    </row>
    <row r="58" spans="2:92" ht="21" customHeight="1" x14ac:dyDescent="0.35">
      <c r="B58" s="459" t="s">
        <v>7</v>
      </c>
      <c r="C58" s="460"/>
      <c r="D58" s="461"/>
      <c r="E58" s="462" t="s">
        <v>8</v>
      </c>
      <c r="F58" s="463"/>
      <c r="G58" s="463"/>
      <c r="H58" s="464"/>
      <c r="I58" s="462" t="s">
        <v>9</v>
      </c>
      <c r="J58" s="463"/>
      <c r="K58" s="464"/>
    </row>
    <row r="59" spans="2:92" ht="22.25" customHeight="1" x14ac:dyDescent="0.35">
      <c r="B59" s="465"/>
      <c r="C59" s="466"/>
      <c r="D59" s="467"/>
      <c r="E59" s="468"/>
      <c r="F59" s="469"/>
      <c r="G59" s="469"/>
      <c r="H59" s="470"/>
      <c r="I59" s="471"/>
      <c r="J59" s="469"/>
      <c r="K59" s="470"/>
      <c r="BK59" s="385"/>
      <c r="CB59" s="384"/>
    </row>
    <row r="60" spans="2:92" x14ac:dyDescent="0.35">
      <c r="B60" s="385"/>
      <c r="C60" s="385"/>
      <c r="D60" s="385"/>
      <c r="E60" s="385"/>
      <c r="F60" s="385"/>
      <c r="G60" s="385"/>
      <c r="AK60" s="403"/>
      <c r="BK60" s="385"/>
      <c r="CB60" s="384"/>
    </row>
    <row r="61" spans="2:92" ht="19.25" customHeight="1" x14ac:dyDescent="0.35">
      <c r="B61" s="472" t="s">
        <v>179</v>
      </c>
      <c r="C61" s="473"/>
      <c r="D61" s="474"/>
      <c r="E61" s="474"/>
      <c r="F61" s="474"/>
      <c r="G61" s="474"/>
      <c r="H61" s="474"/>
      <c r="BK61" s="385"/>
      <c r="CB61" s="384"/>
    </row>
    <row r="62" spans="2:92" ht="16.5" thickBot="1" x14ac:dyDescent="0.4">
      <c r="B62" s="475" t="s">
        <v>181</v>
      </c>
      <c r="C62" s="475"/>
      <c r="D62" s="476" t="str">
        <f>_xlfn.IFNA(AX34,"")</f>
        <v/>
      </c>
      <c r="E62" s="476"/>
      <c r="F62" s="474"/>
      <c r="G62" s="477"/>
      <c r="H62" s="477"/>
      <c r="BK62" s="385"/>
      <c r="CB62" s="384"/>
    </row>
    <row r="63" spans="2:92" ht="16" x14ac:dyDescent="0.35">
      <c r="B63" s="478"/>
      <c r="C63" s="479"/>
      <c r="D63" s="480" t="s">
        <v>183</v>
      </c>
      <c r="E63" s="481"/>
      <c r="F63" s="482" t="s">
        <v>184</v>
      </c>
      <c r="G63" s="483"/>
      <c r="H63" s="482" t="s">
        <v>185</v>
      </c>
      <c r="I63" s="483"/>
      <c r="J63" s="482" t="s">
        <v>186</v>
      </c>
      <c r="K63" s="484"/>
      <c r="BK63" s="385"/>
      <c r="CB63" s="384"/>
    </row>
    <row r="64" spans="2:92" ht="16" x14ac:dyDescent="0.35">
      <c r="B64" s="485" t="s">
        <v>188</v>
      </c>
      <c r="C64" s="486"/>
      <c r="D64" s="487"/>
      <c r="E64" s="488"/>
      <c r="F64" s="489" t="s">
        <v>189</v>
      </c>
      <c r="G64" s="490"/>
      <c r="H64" s="489" t="s">
        <v>189</v>
      </c>
      <c r="I64" s="490"/>
      <c r="J64" s="489" t="s">
        <v>189</v>
      </c>
      <c r="K64" s="491"/>
      <c r="BK64" s="385"/>
      <c r="CB64" s="384"/>
    </row>
    <row r="65" spans="2:80" ht="16" x14ac:dyDescent="0.35">
      <c r="B65" s="492" t="str">
        <f>BE4</f>
        <v>≥80</v>
      </c>
      <c r="C65" s="493"/>
      <c r="D65" s="494" t="e">
        <f>IF(AX41=0,NA(),AX41)</f>
        <v>#N/A</v>
      </c>
      <c r="E65" s="494"/>
      <c r="F65" s="494" t="e">
        <f>IF(AX38=0,NA(),AX38)</f>
        <v>#N/A</v>
      </c>
      <c r="G65" s="494"/>
      <c r="H65" s="494" t="e">
        <f>IF(AX39=0,NA(),AX39)</f>
        <v>#N/A</v>
      </c>
      <c r="I65" s="494"/>
      <c r="J65" s="494" t="e">
        <f>IF(AX40=0,NA(),AX40)</f>
        <v>#N/A</v>
      </c>
      <c r="K65" s="494"/>
      <c r="BK65" s="385"/>
      <c r="CB65" s="384"/>
    </row>
    <row r="66" spans="2:80" ht="16" x14ac:dyDescent="0.35">
      <c r="B66" s="495" t="str">
        <f>BE5</f>
        <v>60-79</v>
      </c>
      <c r="C66" s="496"/>
      <c r="D66" s="494" t="e">
        <f>IF(AY41=0,NA(),AY41)</f>
        <v>#N/A</v>
      </c>
      <c r="E66" s="494"/>
      <c r="F66" s="494" t="e">
        <f>IF(AY38=0,NA(),AY38)</f>
        <v>#N/A</v>
      </c>
      <c r="G66" s="494"/>
      <c r="H66" s="494" t="e">
        <f>IF(AY39=0,NA(),AY39)</f>
        <v>#N/A</v>
      </c>
      <c r="I66" s="494"/>
      <c r="J66" s="494" t="e">
        <f>IF(AY40=0,NA(),AY40)</f>
        <v>#N/A</v>
      </c>
      <c r="K66" s="494"/>
      <c r="AQ66" s="385"/>
      <c r="BK66" s="385"/>
      <c r="CB66" s="384"/>
    </row>
    <row r="67" spans="2:80" ht="16" x14ac:dyDescent="0.35">
      <c r="B67" s="497" t="str">
        <f>BE6</f>
        <v>&lt;60</v>
      </c>
      <c r="C67" s="498"/>
      <c r="D67" s="494" t="e">
        <f>IF(AZ41=0,NA(),AZ41)</f>
        <v>#N/A</v>
      </c>
      <c r="E67" s="494"/>
      <c r="F67" s="494" t="e">
        <f>IF(AZ38=0,NA(),AZ38)</f>
        <v>#N/A</v>
      </c>
      <c r="G67" s="494"/>
      <c r="H67" s="494" t="e">
        <f>IF(AZ39=0,NA(),AZ39)</f>
        <v>#N/A</v>
      </c>
      <c r="I67" s="494"/>
      <c r="J67" s="494" t="e">
        <f>IF(AZ40=0,NA(),AZ40)</f>
        <v>#N/A</v>
      </c>
      <c r="K67" s="494"/>
      <c r="AQ67" s="385"/>
      <c r="BK67" s="385"/>
      <c r="CB67" s="384"/>
    </row>
    <row r="68" spans="2:80" s="385" customFormat="1" ht="16.5" thickBot="1" x14ac:dyDescent="0.4">
      <c r="B68" s="499" t="s">
        <v>192</v>
      </c>
      <c r="C68" s="500"/>
      <c r="D68" s="501" t="str">
        <f>IFERROR(BA41,"n/a")</f>
        <v>n/a</v>
      </c>
      <c r="E68" s="502"/>
      <c r="F68" s="501" t="str">
        <f>IFERROR(BA38,"n/a")</f>
        <v>n/a</v>
      </c>
      <c r="G68" s="502"/>
      <c r="H68" s="501" t="str">
        <f>IFERROR(BA39,"n/a")</f>
        <v>n/a</v>
      </c>
      <c r="I68" s="502"/>
      <c r="J68" s="501" t="str">
        <f>IFERROR(BA40,"n/a")</f>
        <v>n/a</v>
      </c>
    </row>
    <row r="93" spans="2:11" s="385" customFormat="1" ht="19" thickBot="1" x14ac:dyDescent="0.4">
      <c r="B93" s="472" t="s">
        <v>193</v>
      </c>
      <c r="C93" s="473"/>
      <c r="D93" s="474"/>
      <c r="E93" s="474"/>
      <c r="F93" s="474"/>
      <c r="G93" s="474"/>
      <c r="H93" s="474"/>
      <c r="I93" s="474"/>
      <c r="J93" s="474"/>
    </row>
    <row r="94" spans="2:11" s="385" customFormat="1" ht="16" x14ac:dyDescent="0.35">
      <c r="B94" s="503"/>
      <c r="C94" s="504"/>
      <c r="D94" s="504"/>
      <c r="E94" s="505" t="s">
        <v>194</v>
      </c>
      <c r="F94" s="504"/>
      <c r="G94" s="506" t="s">
        <v>192</v>
      </c>
      <c r="H94" s="506"/>
      <c r="I94" s="506"/>
      <c r="J94" s="506"/>
      <c r="K94" s="507"/>
    </row>
    <row r="95" spans="2:11" s="385" customFormat="1" ht="16" x14ac:dyDescent="0.35">
      <c r="B95" s="508"/>
      <c r="C95" s="509"/>
      <c r="D95" s="510"/>
      <c r="E95" s="511"/>
      <c r="F95" s="511" t="s">
        <v>71</v>
      </c>
      <c r="G95" s="511" t="s">
        <v>72</v>
      </c>
      <c r="H95" s="511" t="s">
        <v>73</v>
      </c>
      <c r="I95" s="511" t="s">
        <v>74</v>
      </c>
      <c r="J95" s="511" t="s">
        <v>75</v>
      </c>
      <c r="K95" s="512" t="s">
        <v>76</v>
      </c>
    </row>
    <row r="96" spans="2:11" s="385" customFormat="1" ht="17.399999999999999" customHeight="1" x14ac:dyDescent="0.35">
      <c r="B96" s="513" t="s">
        <v>195</v>
      </c>
      <c r="C96" s="514"/>
      <c r="D96" s="515"/>
      <c r="E96" s="516" t="s">
        <v>196</v>
      </c>
      <c r="F96" s="516" t="str">
        <f>_xlfn.IFNA(S108,"")</f>
        <v/>
      </c>
      <c r="G96" s="516" t="str">
        <f>_xlfn.IFNA(S109,"")</f>
        <v/>
      </c>
      <c r="H96" s="516" t="str">
        <f>_xlfn.IFNA(S110,"")</f>
        <v/>
      </c>
      <c r="I96" s="516" t="str">
        <f>_xlfn.IFNA(S111,"")</f>
        <v/>
      </c>
      <c r="J96" s="516" t="str">
        <f>_xlfn.IFNA(S112,"")</f>
        <v/>
      </c>
      <c r="K96" s="516" t="str">
        <f>_xlfn.IFNA(S113,"")</f>
        <v/>
      </c>
    </row>
    <row r="97" spans="2:23" s="385" customFormat="1" ht="17.399999999999999" customHeight="1" x14ac:dyDescent="0.35">
      <c r="B97" s="517"/>
      <c r="C97" s="518"/>
      <c r="D97" s="519"/>
      <c r="E97" s="520" t="s">
        <v>65</v>
      </c>
      <c r="F97" s="520"/>
      <c r="G97" s="521" t="str">
        <f>_xlfn.IFNA(R109,"")</f>
        <v/>
      </c>
      <c r="H97" s="521" t="str">
        <f>_xlfn.IFNA(R110,"")</f>
        <v/>
      </c>
      <c r="I97" s="521" t="str">
        <f>_xlfn.IFNA(R111,"")</f>
        <v/>
      </c>
      <c r="J97" s="521" t="str">
        <f>_xlfn.IFNA(R112,"")</f>
        <v/>
      </c>
      <c r="K97" s="521" t="str">
        <f>_xlfn.IFNA(R113,"")</f>
        <v/>
      </c>
    </row>
    <row r="98" spans="2:23" s="385" customFormat="1" ht="17.399999999999999" customHeight="1" x14ac:dyDescent="0.35">
      <c r="B98" s="513" t="s">
        <v>197</v>
      </c>
      <c r="C98" s="514"/>
      <c r="D98" s="515"/>
      <c r="E98" s="522" t="s">
        <v>196</v>
      </c>
      <c r="F98" s="516" t="str">
        <f>_xlfn.IFNA(U108,"")</f>
        <v/>
      </c>
      <c r="G98" s="516" t="str">
        <f>_xlfn.IFNA(U109,"")</f>
        <v/>
      </c>
      <c r="H98" s="516" t="str">
        <f>_xlfn.IFNA(U110,"")</f>
        <v/>
      </c>
      <c r="I98" s="516" t="str">
        <f>_xlfn.IFNA(U111,"")</f>
        <v/>
      </c>
      <c r="J98" s="516" t="str">
        <f>_xlfn.IFNA(U112,"")</f>
        <v/>
      </c>
      <c r="K98" s="516" t="str">
        <f>_xlfn.IFNA(U113,"")</f>
        <v/>
      </c>
    </row>
    <row r="99" spans="2:23" s="385" customFormat="1" ht="17.399999999999999" customHeight="1" x14ac:dyDescent="0.35">
      <c r="B99" s="517"/>
      <c r="C99" s="518"/>
      <c r="D99" s="519"/>
      <c r="E99" s="520" t="s">
        <v>65</v>
      </c>
      <c r="F99" s="520"/>
      <c r="G99" s="521" t="str">
        <f>_xlfn.IFNA(T109,"")</f>
        <v/>
      </c>
      <c r="H99" s="521" t="str">
        <f>_xlfn.IFNA(T110,"")</f>
        <v/>
      </c>
      <c r="I99" s="521" t="str">
        <f>_xlfn.IFNA(T111,"")</f>
        <v/>
      </c>
      <c r="J99" s="521" t="str">
        <f>_xlfn.IFNA(T112,"")</f>
        <v/>
      </c>
      <c r="K99" s="521" t="str">
        <f>_xlfn.IFNA(T113,"")</f>
        <v/>
      </c>
    </row>
    <row r="100" spans="2:23" ht="17.399999999999999" customHeight="1" x14ac:dyDescent="0.35">
      <c r="B100" s="513" t="s">
        <v>198</v>
      </c>
      <c r="C100" s="514"/>
      <c r="D100" s="515"/>
      <c r="E100" s="522" t="s">
        <v>196</v>
      </c>
      <c r="F100" s="516" t="str">
        <f>_xlfn.IFNA(W108,"")</f>
        <v/>
      </c>
      <c r="G100" s="516" t="str">
        <f>_xlfn.IFNA(W109,"")</f>
        <v/>
      </c>
      <c r="H100" s="516" t="str">
        <f>_xlfn.IFNA(W110,"")</f>
        <v/>
      </c>
      <c r="I100" s="516" t="str">
        <f>_xlfn.IFNA(W111,"")</f>
        <v/>
      </c>
      <c r="J100" s="516" t="str">
        <f>_xlfn.IFNA(W112,"")</f>
        <v/>
      </c>
      <c r="K100" s="516" t="str">
        <f>_xlfn.IFNA(W113,"")</f>
        <v/>
      </c>
    </row>
    <row r="101" spans="2:23" ht="17.399999999999999" customHeight="1" x14ac:dyDescent="0.35">
      <c r="B101" s="517"/>
      <c r="C101" s="514"/>
      <c r="D101" s="523"/>
      <c r="E101" s="520" t="s">
        <v>65</v>
      </c>
      <c r="F101" s="520"/>
      <c r="G101" s="521" t="str">
        <f>_xlfn.IFNA(V109,"")</f>
        <v/>
      </c>
      <c r="H101" s="521" t="str">
        <f>_xlfn.IFNA(V110,"")</f>
        <v/>
      </c>
      <c r="I101" s="521" t="str">
        <f>_xlfn.IFNA(V111,"")</f>
        <v/>
      </c>
      <c r="J101" s="521" t="str">
        <f>_xlfn.IFNA(V112,"")</f>
        <v/>
      </c>
      <c r="K101" s="521" t="str">
        <f>_xlfn.IFNA(V113,"")</f>
        <v/>
      </c>
    </row>
    <row r="102" spans="2:23" ht="17.399999999999999" customHeight="1" x14ac:dyDescent="0.35">
      <c r="B102" s="524" t="s">
        <v>199</v>
      </c>
      <c r="C102" s="525"/>
      <c r="D102" s="526"/>
      <c r="E102" s="527" t="s">
        <v>196</v>
      </c>
      <c r="F102" s="516" t="str">
        <f>_xlfn.IFNA(Q108,"")</f>
        <v/>
      </c>
      <c r="G102" s="516" t="str">
        <f>_xlfn.IFNA(Q109,"")</f>
        <v/>
      </c>
      <c r="H102" s="516" t="str">
        <f>_xlfn.IFNA(Q110,"")</f>
        <v/>
      </c>
      <c r="I102" s="516" t="str">
        <f>_xlfn.IFNA(Q111,"")</f>
        <v/>
      </c>
      <c r="J102" s="516" t="str">
        <f>_xlfn.IFNA(Q112,"")</f>
        <v/>
      </c>
      <c r="K102" s="516" t="str">
        <f>_xlfn.IFNA(Q113,"")</f>
        <v/>
      </c>
    </row>
    <row r="103" spans="2:23" ht="17.399999999999999" customHeight="1" x14ac:dyDescent="0.35">
      <c r="B103" s="528"/>
      <c r="C103" s="529"/>
      <c r="D103" s="525"/>
      <c r="E103" s="530" t="s">
        <v>65</v>
      </c>
      <c r="F103" s="520"/>
      <c r="G103" s="531" t="str">
        <f>_xlfn.IFNA(P109,"")</f>
        <v/>
      </c>
      <c r="H103" s="531" t="str">
        <f>_xlfn.IFNA(P110,"")</f>
        <v/>
      </c>
      <c r="I103" s="531" t="str">
        <f>_xlfn.IFNA(P111,"")</f>
        <v/>
      </c>
      <c r="J103" s="531" t="str">
        <f>_xlfn.IFNA(P112,"")</f>
        <v/>
      </c>
      <c r="K103" s="531" t="str">
        <f>_xlfn.IFNA(P113,"")</f>
        <v/>
      </c>
    </row>
    <row r="106" spans="2:23" x14ac:dyDescent="0.35">
      <c r="O106" s="532" t="s">
        <v>200</v>
      </c>
      <c r="P106" s="389"/>
      <c r="Q106" s="389"/>
      <c r="R106" s="389"/>
      <c r="S106" s="389"/>
      <c r="T106" s="389"/>
      <c r="U106" s="390"/>
      <c r="V106" s="389"/>
      <c r="W106" s="389"/>
    </row>
    <row r="107" spans="2:23" x14ac:dyDescent="0.35">
      <c r="O107" s="533" t="s">
        <v>68</v>
      </c>
      <c r="P107" s="533" t="s">
        <v>201</v>
      </c>
      <c r="Q107" s="533" t="s">
        <v>202</v>
      </c>
      <c r="R107" s="533" t="s">
        <v>203</v>
      </c>
      <c r="S107" s="533" t="s">
        <v>204</v>
      </c>
      <c r="T107" s="533" t="s">
        <v>205</v>
      </c>
      <c r="U107" s="534" t="s">
        <v>206</v>
      </c>
      <c r="V107" s="533" t="s">
        <v>207</v>
      </c>
      <c r="W107" s="533" t="s">
        <v>208</v>
      </c>
    </row>
    <row r="108" spans="2:23" x14ac:dyDescent="0.35">
      <c r="O108" s="533" t="s">
        <v>71</v>
      </c>
      <c r="P108" s="535"/>
      <c r="Q108" s="536" t="e">
        <f>IF(BJ37="",NA(),BJ37)</f>
        <v>#N/A</v>
      </c>
      <c r="R108" s="537"/>
      <c r="S108" s="536" t="e">
        <f>IF(BJ38="",NA(),BJ38)</f>
        <v>#N/A</v>
      </c>
      <c r="T108" s="537"/>
      <c r="U108" s="536" t="e">
        <f>IF(BJ39="",NA(),BJ39)</f>
        <v>#N/A</v>
      </c>
      <c r="V108" s="537"/>
      <c r="W108" s="536" t="e">
        <f>IF(BJ40="",NA(),BJ40)</f>
        <v>#N/A</v>
      </c>
    </row>
    <row r="109" spans="2:23" x14ac:dyDescent="0.35">
      <c r="O109" s="533" t="s">
        <v>72</v>
      </c>
      <c r="P109" s="538" t="e">
        <f>IF(BV37="",NA(),BV37)</f>
        <v>#N/A</v>
      </c>
      <c r="Q109" s="536" t="e">
        <f>IF(BK37="",NA(),BK37)</f>
        <v>#N/A</v>
      </c>
      <c r="R109" s="538" t="e">
        <f>IF(BV38="",NA(),BV38)</f>
        <v>#N/A</v>
      </c>
      <c r="S109" s="536" t="e">
        <f>IF(BK38="",NA(),BK38)</f>
        <v>#N/A</v>
      </c>
      <c r="T109" s="538" t="e">
        <f>IF(BV39="",NA(),BV39)</f>
        <v>#N/A</v>
      </c>
      <c r="U109" s="536" t="e">
        <f>IF(BK39="",NA(),BK39)</f>
        <v>#N/A</v>
      </c>
      <c r="V109" s="538" t="e">
        <f>IF(BV40="",NA(),BV40)</f>
        <v>#N/A</v>
      </c>
      <c r="W109" s="536" t="e">
        <f>IF(BK40="",NA(),BK40)</f>
        <v>#N/A</v>
      </c>
    </row>
    <row r="110" spans="2:23" x14ac:dyDescent="0.35">
      <c r="O110" s="533" t="s">
        <v>73</v>
      </c>
      <c r="P110" s="538" t="e">
        <f>IF(BW37="",NA(),BW37)</f>
        <v>#N/A</v>
      </c>
      <c r="Q110" s="536" t="e">
        <f>IF(BL37="",NA(),BL37)</f>
        <v>#N/A</v>
      </c>
      <c r="R110" s="538" t="e">
        <f>IF(BW38="",NA(),BW38)</f>
        <v>#N/A</v>
      </c>
      <c r="S110" s="536" t="e">
        <f>IF(BL38="",NA(),BL38)</f>
        <v>#N/A</v>
      </c>
      <c r="T110" s="538" t="e">
        <f>IF(BW39="",NA(),BW39)</f>
        <v>#N/A</v>
      </c>
      <c r="U110" s="536" t="e">
        <f>IF(BL39="",NA(),BL39)</f>
        <v>#N/A</v>
      </c>
      <c r="V110" s="538" t="e">
        <f>IF(BW40="",NA(),BW40)</f>
        <v>#N/A</v>
      </c>
      <c r="W110" s="536" t="e">
        <f>IF(BL40="",NA(),BL40)</f>
        <v>#N/A</v>
      </c>
    </row>
    <row r="111" spans="2:23" x14ac:dyDescent="0.35">
      <c r="O111" s="533" t="s">
        <v>74</v>
      </c>
      <c r="P111" s="538" t="e">
        <f>IF(BX37="",NA(),BX37)</f>
        <v>#N/A</v>
      </c>
      <c r="Q111" s="536" t="e">
        <f>IF(BM37="",NA(),BM37)</f>
        <v>#N/A</v>
      </c>
      <c r="R111" s="539" t="e">
        <f>IF(BX38="",NA(),BX38)</f>
        <v>#N/A</v>
      </c>
      <c r="S111" s="536" t="e">
        <f>IF(BM38="",NA(),BM38)</f>
        <v>#N/A</v>
      </c>
      <c r="T111" s="539" t="e">
        <f>IF(BX39="",NA(),BX39)</f>
        <v>#N/A</v>
      </c>
      <c r="U111" s="536" t="e">
        <f>IF(BM39="",NA(),BM39)</f>
        <v>#N/A</v>
      </c>
      <c r="V111" s="539" t="e">
        <f>IF(BX40="",NA(),BX40)</f>
        <v>#N/A</v>
      </c>
      <c r="W111" s="536" t="e">
        <f>IF(BM40="",NA(),BM40)</f>
        <v>#N/A</v>
      </c>
    </row>
    <row r="112" spans="2:23" x14ac:dyDescent="0.35">
      <c r="O112" s="533" t="s">
        <v>75</v>
      </c>
      <c r="P112" s="538" t="e">
        <f>IF(BY37="",NA(),BY37)</f>
        <v>#N/A</v>
      </c>
      <c r="Q112" s="536" t="e">
        <f>IF(BN37="",NA(),BN37)</f>
        <v>#N/A</v>
      </c>
      <c r="R112" s="539" t="e">
        <f>IF(BY38="",NA(),BY38)</f>
        <v>#N/A</v>
      </c>
      <c r="S112" s="536" t="e">
        <f>IF(BN38="",NA(),BN38)</f>
        <v>#N/A</v>
      </c>
      <c r="T112" s="539" t="e">
        <f>IF(BY39="",NA(),BY39)</f>
        <v>#N/A</v>
      </c>
      <c r="U112" s="536" t="e">
        <f>IF(BN39="",NA(),BN39)</f>
        <v>#N/A</v>
      </c>
      <c r="V112" s="539" t="e">
        <f>IF(BY40="",NA(),BY40)</f>
        <v>#N/A</v>
      </c>
      <c r="W112" s="536" t="e">
        <f>IF(BN40="",NA(),BN40)</f>
        <v>#N/A</v>
      </c>
    </row>
    <row r="113" spans="2:23" x14ac:dyDescent="0.35">
      <c r="O113" s="533" t="s">
        <v>76</v>
      </c>
      <c r="P113" s="538" t="e">
        <f>IF(BZ37="",NA(),BZ37)</f>
        <v>#N/A</v>
      </c>
      <c r="Q113" s="536" t="e">
        <f>IF(BO37="",NA(),BO37)</f>
        <v>#N/A</v>
      </c>
      <c r="R113" s="539" t="e">
        <f>IF(BZ38="",NA(),BZ38)</f>
        <v>#N/A</v>
      </c>
      <c r="S113" s="536" t="e">
        <f>IF(BO38="",NA(),BO38)</f>
        <v>#N/A</v>
      </c>
      <c r="T113" s="539" t="e">
        <f>IF(BZ39="",NA(),BZ39)</f>
        <v>#N/A</v>
      </c>
      <c r="U113" s="536" t="e">
        <f>IF(BO39="",NA(),BO39)</f>
        <v>#N/A</v>
      </c>
      <c r="V113" s="539" t="e">
        <f>IF(BZ40="",NA(),BZ40)</f>
        <v>#N/A</v>
      </c>
      <c r="W113" s="536" t="e">
        <f>IF(BO40="",NA(),BO40)</f>
        <v>#N/A</v>
      </c>
    </row>
    <row r="114" spans="2:23" x14ac:dyDescent="0.35">
      <c r="O114" s="533" t="s">
        <v>77</v>
      </c>
      <c r="P114" s="538" t="e">
        <f>IF(CA37="",NA(),CA37)</f>
        <v>#N/A</v>
      </c>
      <c r="Q114" s="536" t="e">
        <f>IF(BP37="",NA(),BP37)</f>
        <v>#N/A</v>
      </c>
      <c r="R114" s="539" t="e">
        <f>IF(CA38="",NA(),CA38)</f>
        <v>#N/A</v>
      </c>
      <c r="S114" s="536" t="e">
        <f>IF(BP38="",NA(),BP38)</f>
        <v>#N/A</v>
      </c>
      <c r="T114" s="539" t="e">
        <f>IF(CA39="",NA(),CA39)</f>
        <v>#N/A</v>
      </c>
      <c r="U114" s="536" t="e">
        <f>IF(BP39="",NA(),BP39)</f>
        <v>#N/A</v>
      </c>
      <c r="V114" s="539" t="e">
        <f>IF(CA40="",NA(),CA40)</f>
        <v>#N/A</v>
      </c>
      <c r="W114" s="536" t="e">
        <f>IF(BP40="",NA(),BP40)</f>
        <v>#N/A</v>
      </c>
    </row>
    <row r="115" spans="2:23" x14ac:dyDescent="0.35">
      <c r="O115" s="533" t="s">
        <v>78</v>
      </c>
      <c r="P115" s="538" t="e">
        <f>IF(CB37="",NA(),CB37)</f>
        <v>#N/A</v>
      </c>
      <c r="Q115" s="536" t="e">
        <f>IF(BQ37="",NA(),BQ37)</f>
        <v>#N/A</v>
      </c>
      <c r="R115" s="539" t="e">
        <f>IF(CB38="",NA(),CB38)</f>
        <v>#N/A</v>
      </c>
      <c r="S115" s="536" t="e">
        <f>IF(BQ38="",NA(),BQ38)</f>
        <v>#N/A</v>
      </c>
      <c r="T115" s="539" t="e">
        <f>IF(CB39="",NA(),CB39)</f>
        <v>#N/A</v>
      </c>
      <c r="U115" s="536" t="e">
        <f>IF(BQ39="",NA(),BQ39)</f>
        <v>#N/A</v>
      </c>
      <c r="V115" s="539" t="e">
        <f>IF(CB40="",NA(),CB40)</f>
        <v>#N/A</v>
      </c>
      <c r="W115" s="536" t="e">
        <f>IF(BQ40="",NA(),BQ40)</f>
        <v>#N/A</v>
      </c>
    </row>
    <row r="116" spans="2:23" s="385" customFormat="1" x14ac:dyDescent="0.35">
      <c r="B116" s="384"/>
      <c r="C116" s="384"/>
      <c r="D116" s="384"/>
      <c r="E116" s="384"/>
      <c r="F116" s="384"/>
      <c r="G116" s="384"/>
      <c r="O116" s="533" t="s">
        <v>79</v>
      </c>
      <c r="P116" s="538" t="e">
        <f>IF(CC37="",NA(),CC37)</f>
        <v>#N/A</v>
      </c>
      <c r="Q116" s="536" t="e">
        <f>IF(BR37="",NA(),BR37)</f>
        <v>#N/A</v>
      </c>
      <c r="R116" s="539" t="e">
        <f>IF(CC38="",NA(),CC38)</f>
        <v>#N/A</v>
      </c>
      <c r="S116" s="536" t="e">
        <f>IF(BR38="",NA(),BR38)</f>
        <v>#N/A</v>
      </c>
      <c r="T116" s="539" t="e">
        <f>IF(CC39="",NA(),CC39)</f>
        <v>#N/A</v>
      </c>
      <c r="U116" s="536" t="e">
        <f>IF(BR39="",NA(),BR39)</f>
        <v>#N/A</v>
      </c>
      <c r="V116" s="539" t="e">
        <f>IF(CC40="",NA(),CC40)</f>
        <v>#N/A</v>
      </c>
      <c r="W116" s="536" t="e">
        <f>IF(BR40="",NA(),BR40)</f>
        <v>#N/A</v>
      </c>
    </row>
    <row r="117" spans="2:23" s="385" customFormat="1" x14ac:dyDescent="0.35">
      <c r="B117" s="384"/>
      <c r="C117" s="384"/>
      <c r="D117" s="384"/>
      <c r="E117" s="384"/>
      <c r="F117" s="384"/>
      <c r="G117" s="384"/>
      <c r="O117" s="533" t="s">
        <v>80</v>
      </c>
      <c r="P117" s="538" t="e">
        <f>IF(CD37="",NA(),CD37)</f>
        <v>#N/A</v>
      </c>
      <c r="Q117" s="536" t="e">
        <f>IF(BS37="",NA(),BS37)</f>
        <v>#N/A</v>
      </c>
      <c r="R117" s="539" t="e">
        <f>IF(CD38="",NA(),CD38)</f>
        <v>#N/A</v>
      </c>
      <c r="S117" s="536" t="e">
        <f>IF(BS38="",NA(),BS38)</f>
        <v>#N/A</v>
      </c>
      <c r="T117" s="539" t="e">
        <f>IF(CD39="",NA(),CD39)</f>
        <v>#N/A</v>
      </c>
      <c r="U117" s="536" t="e">
        <f>IF(BS39="",NA(),BS39)</f>
        <v>#N/A</v>
      </c>
      <c r="V117" s="539" t="e">
        <f>IF(CD40="",NA(),CD40)</f>
        <v>#N/A</v>
      </c>
      <c r="W117" s="536" t="e">
        <f>IF(BS40="",NA(),BS40)</f>
        <v>#N/A</v>
      </c>
    </row>
    <row r="118" spans="2:23" s="385" customFormat="1" x14ac:dyDescent="0.35">
      <c r="B118" s="384"/>
      <c r="C118" s="384"/>
      <c r="D118" s="384"/>
      <c r="E118" s="384"/>
      <c r="F118" s="384"/>
      <c r="G118" s="384"/>
      <c r="O118" s="533" t="s">
        <v>81</v>
      </c>
      <c r="P118" s="538" t="e">
        <f>IF(CE37="",NA(),BWK37)</f>
        <v>#N/A</v>
      </c>
      <c r="Q118" s="536" t="e">
        <f>IF(BT37="",NA(),BT37)</f>
        <v>#N/A</v>
      </c>
      <c r="R118" s="539" t="e">
        <f>IF(CE38="",NA(),CE38)</f>
        <v>#N/A</v>
      </c>
      <c r="S118" s="536" t="e">
        <f>IF(BT38="",NA(),BT38)</f>
        <v>#N/A</v>
      </c>
      <c r="T118" s="539" t="e">
        <f>IF(CE39="",NA(),CE39)</f>
        <v>#N/A</v>
      </c>
      <c r="U118" s="536" t="e">
        <f>IF(BT39="",NA(),BT39)</f>
        <v>#N/A</v>
      </c>
      <c r="V118" s="539" t="e">
        <f>IF(CE40="",NA(),CE40)</f>
        <v>#N/A</v>
      </c>
      <c r="W118" s="536" t="e">
        <f>IF(BT40="",NA(),BT40)</f>
        <v>#N/A</v>
      </c>
    </row>
    <row r="121" spans="2:23" s="385" customFormat="1" ht="15" customHeight="1" x14ac:dyDescent="0.35">
      <c r="B121" s="384"/>
      <c r="C121" s="384"/>
      <c r="D121" s="384"/>
      <c r="E121" s="384"/>
      <c r="F121" s="384"/>
      <c r="G121" s="384"/>
      <c r="Q121" s="384"/>
      <c r="R121" s="384"/>
      <c r="S121" s="384"/>
      <c r="T121" s="384"/>
      <c r="U121" s="384"/>
      <c r="V121" s="384"/>
      <c r="W121" s="384"/>
    </row>
    <row r="122" spans="2:23" s="385" customFormat="1" ht="15" customHeight="1" x14ac:dyDescent="0.35">
      <c r="B122" s="384"/>
      <c r="C122" s="384"/>
      <c r="D122" s="384"/>
      <c r="E122" s="384"/>
      <c r="F122" s="384"/>
      <c r="G122" s="384"/>
      <c r="Q122" s="384"/>
      <c r="R122" s="384"/>
      <c r="S122" s="384"/>
      <c r="T122" s="384"/>
      <c r="U122" s="384"/>
      <c r="V122" s="384"/>
      <c r="W122" s="384"/>
    </row>
    <row r="123" spans="2:23" s="385" customFormat="1" ht="15" customHeight="1" x14ac:dyDescent="0.35">
      <c r="B123" s="384"/>
      <c r="C123" s="384"/>
      <c r="D123" s="384"/>
      <c r="E123" s="384"/>
      <c r="F123" s="384"/>
      <c r="G123" s="384"/>
      <c r="Q123" s="384"/>
      <c r="R123" s="384"/>
      <c r="S123" s="384"/>
      <c r="T123" s="384"/>
      <c r="U123" s="384"/>
      <c r="V123" s="384"/>
      <c r="W123" s="384"/>
    </row>
    <row r="124" spans="2:23" s="385" customFormat="1" ht="15" customHeight="1" x14ac:dyDescent="0.35">
      <c r="B124" s="384"/>
      <c r="C124" s="384"/>
      <c r="D124" s="384"/>
      <c r="E124" s="384"/>
      <c r="F124" s="384"/>
      <c r="G124" s="384"/>
      <c r="Q124" s="384"/>
      <c r="R124" s="384"/>
      <c r="S124" s="384"/>
      <c r="T124" s="384"/>
      <c r="U124" s="384"/>
      <c r="V124" s="384"/>
      <c r="W124" s="384"/>
    </row>
    <row r="125" spans="2:23" s="385" customFormat="1" ht="15" customHeight="1" x14ac:dyDescent="0.35">
      <c r="B125" s="384"/>
      <c r="C125" s="384"/>
      <c r="D125" s="384"/>
      <c r="E125" s="384"/>
      <c r="F125" s="384"/>
      <c r="G125" s="384"/>
      <c r="Q125" s="384"/>
      <c r="R125" s="384"/>
      <c r="S125" s="384"/>
      <c r="T125" s="384"/>
      <c r="U125" s="384"/>
      <c r="V125" s="384"/>
      <c r="W125" s="384"/>
    </row>
    <row r="126" spans="2:23" s="385" customFormat="1" ht="15" customHeight="1" x14ac:dyDescent="0.35">
      <c r="B126" s="384"/>
      <c r="C126" s="384"/>
      <c r="D126" s="384"/>
      <c r="E126" s="384"/>
      <c r="F126" s="384"/>
      <c r="G126" s="384"/>
      <c r="Q126" s="384"/>
      <c r="R126" s="384"/>
      <c r="S126" s="384"/>
      <c r="T126" s="384"/>
      <c r="U126" s="384"/>
      <c r="V126" s="384"/>
      <c r="W126" s="384"/>
    </row>
    <row r="127" spans="2:23" s="385" customFormat="1" ht="15.65" customHeight="1" x14ac:dyDescent="0.35">
      <c r="B127" s="384"/>
      <c r="C127" s="384"/>
      <c r="D127" s="384"/>
      <c r="E127" s="384"/>
      <c r="F127" s="384"/>
      <c r="G127" s="384"/>
      <c r="Q127" s="384"/>
      <c r="R127" s="384"/>
      <c r="S127" s="384"/>
      <c r="T127" s="384"/>
      <c r="U127" s="384"/>
      <c r="V127" s="384"/>
      <c r="W127" s="384"/>
    </row>
    <row r="128" spans="2:23" s="385" customFormat="1" ht="15.65" customHeight="1" x14ac:dyDescent="0.35">
      <c r="B128" s="384"/>
      <c r="C128" s="384"/>
      <c r="D128" s="384"/>
      <c r="E128" s="384"/>
      <c r="F128" s="384"/>
      <c r="G128" s="384"/>
      <c r="Q128" s="384"/>
      <c r="R128" s="384"/>
      <c r="S128" s="384"/>
      <c r="T128" s="384"/>
      <c r="U128" s="384"/>
      <c r="V128" s="384"/>
      <c r="W128" s="384"/>
    </row>
    <row r="130" spans="2:23" s="385" customFormat="1" x14ac:dyDescent="0.35">
      <c r="B130" s="384"/>
      <c r="C130" s="384"/>
      <c r="D130" s="384"/>
      <c r="E130" s="384"/>
      <c r="F130" s="384"/>
      <c r="G130" s="384"/>
      <c r="Q130" s="384"/>
      <c r="R130" s="384"/>
      <c r="S130" s="384"/>
      <c r="T130" s="384"/>
      <c r="U130" s="384"/>
      <c r="V130" s="384"/>
      <c r="W130" s="384"/>
    </row>
    <row r="131" spans="2:23" s="385" customFormat="1" ht="19" thickBot="1" x14ac:dyDescent="0.5">
      <c r="B131" s="540" t="s">
        <v>209</v>
      </c>
      <c r="C131" s="540"/>
      <c r="D131" s="384"/>
      <c r="E131" s="384"/>
      <c r="Q131" s="384"/>
      <c r="R131" s="384"/>
      <c r="S131" s="384"/>
      <c r="T131" s="384"/>
      <c r="U131" s="384"/>
      <c r="V131" s="384"/>
      <c r="W131" s="384"/>
    </row>
    <row r="132" spans="2:23" s="385" customFormat="1" ht="62.75" customHeight="1" thickBot="1" x14ac:dyDescent="0.4">
      <c r="B132" s="541" t="s">
        <v>28</v>
      </c>
      <c r="C132" s="542" t="s">
        <v>29</v>
      </c>
      <c r="D132" s="543"/>
      <c r="E132" s="544" t="s">
        <v>30</v>
      </c>
      <c r="F132" s="545"/>
      <c r="G132" s="546"/>
      <c r="H132" s="541" t="s">
        <v>210</v>
      </c>
      <c r="I132" s="541" t="s">
        <v>211</v>
      </c>
      <c r="J132" s="541" t="s">
        <v>67</v>
      </c>
      <c r="K132" s="541" t="s">
        <v>212</v>
      </c>
    </row>
    <row r="133" spans="2:23" s="385" customFormat="1" ht="16.5" thickBot="1" x14ac:dyDescent="0.4">
      <c r="B133" s="547">
        <v>1</v>
      </c>
      <c r="C133" s="548" t="s">
        <v>92</v>
      </c>
      <c r="D133" s="549"/>
      <c r="E133" s="550" t="s">
        <v>93</v>
      </c>
      <c r="F133" s="551"/>
      <c r="G133" s="552"/>
      <c r="H133" s="553" t="str">
        <f>AZ3</f>
        <v>---</v>
      </c>
      <c r="I133" s="553" t="str">
        <f>AX3</f>
        <v>---</v>
      </c>
      <c r="J133" s="553" t="str">
        <f>BB3</f>
        <v>---</v>
      </c>
      <c r="K133" s="553" t="str">
        <f>RIGHT(BC3,6)</f>
        <v>---</v>
      </c>
    </row>
    <row r="134" spans="2:23" s="385" customFormat="1" ht="15.65" customHeight="1" thickBot="1" x14ac:dyDescent="0.4">
      <c r="B134" s="554"/>
      <c r="C134" s="555"/>
      <c r="D134" s="556"/>
      <c r="E134" s="550" t="s">
        <v>213</v>
      </c>
      <c r="F134" s="551"/>
      <c r="G134" s="557"/>
      <c r="H134" s="553" t="str">
        <f>AZ4</f>
        <v>---</v>
      </c>
      <c r="I134" s="553" t="str">
        <f>AX4</f>
        <v>---</v>
      </c>
      <c r="J134" s="553" t="str">
        <f>BB4</f>
        <v>---</v>
      </c>
      <c r="K134" s="553" t="str">
        <f>RIGHT(BC4,6)</f>
        <v>---</v>
      </c>
    </row>
    <row r="135" spans="2:23" s="385" customFormat="1" ht="15.65" customHeight="1" thickBot="1" x14ac:dyDescent="0.4">
      <c r="B135" s="554"/>
      <c r="C135" s="548" t="s">
        <v>99</v>
      </c>
      <c r="D135" s="549"/>
      <c r="E135" s="550" t="s">
        <v>100</v>
      </c>
      <c r="F135" s="551"/>
      <c r="G135" s="557"/>
      <c r="H135" s="553" t="str">
        <f>AZ5</f>
        <v>---</v>
      </c>
      <c r="I135" s="553" t="str">
        <f>AX5</f>
        <v>---</v>
      </c>
      <c r="J135" s="553" t="str">
        <f>BB5</f>
        <v>---</v>
      </c>
      <c r="K135" s="553" t="str">
        <f>RIGHT(BC5,6)</f>
        <v>---</v>
      </c>
    </row>
    <row r="136" spans="2:23" s="385" customFormat="1" ht="15.65" customHeight="1" thickBot="1" x14ac:dyDescent="0.4">
      <c r="B136" s="554"/>
      <c r="C136" s="558"/>
      <c r="D136" s="559"/>
      <c r="E136" s="550" t="s">
        <v>103</v>
      </c>
      <c r="F136" s="551"/>
      <c r="G136" s="557"/>
      <c r="H136" s="553" t="str">
        <f>AZ6</f>
        <v>---</v>
      </c>
      <c r="I136" s="553" t="str">
        <f>AX6</f>
        <v>---</v>
      </c>
      <c r="J136" s="553" t="str">
        <f>BB6</f>
        <v>---</v>
      </c>
      <c r="K136" s="553" t="str">
        <f>RIGHT(BC6,6)</f>
        <v>---</v>
      </c>
    </row>
    <row r="137" spans="2:23" s="385" customFormat="1" ht="15.65" customHeight="1" thickBot="1" x14ac:dyDescent="0.4">
      <c r="B137" s="554"/>
      <c r="C137" s="558"/>
      <c r="D137" s="559"/>
      <c r="E137" s="550" t="s">
        <v>106</v>
      </c>
      <c r="F137" s="551"/>
      <c r="G137" s="557"/>
      <c r="H137" s="553" t="str">
        <f>AZ7</f>
        <v>---</v>
      </c>
      <c r="I137" s="553" t="str">
        <f>AX7</f>
        <v>---</v>
      </c>
      <c r="J137" s="553" t="str">
        <f>BB7</f>
        <v>---</v>
      </c>
      <c r="K137" s="553" t="str">
        <f>RIGHT(BC7,6)</f>
        <v>---</v>
      </c>
    </row>
    <row r="138" spans="2:23" s="385" customFormat="1" ht="15.65" customHeight="1" thickBot="1" x14ac:dyDescent="0.4">
      <c r="B138" s="560"/>
      <c r="C138" s="555"/>
      <c r="D138" s="556"/>
      <c r="E138" s="550" t="s">
        <v>108</v>
      </c>
      <c r="F138" s="551"/>
      <c r="G138" s="557"/>
      <c r="H138" s="553" t="str">
        <f>AZ8</f>
        <v>---</v>
      </c>
      <c r="I138" s="553" t="str">
        <f>AX8</f>
        <v>---</v>
      </c>
      <c r="J138" s="553" t="str">
        <f>BB8</f>
        <v>---</v>
      </c>
      <c r="K138" s="553" t="str">
        <f>RIGHT(BC8,6)</f>
        <v>---</v>
      </c>
    </row>
    <row r="139" spans="2:23" s="385" customFormat="1" ht="15.65" customHeight="1" thickBot="1" x14ac:dyDescent="0.4">
      <c r="B139" s="547">
        <v>2</v>
      </c>
      <c r="C139" s="548" t="s">
        <v>110</v>
      </c>
      <c r="D139" s="549"/>
      <c r="E139" s="550" t="s">
        <v>111</v>
      </c>
      <c r="F139" s="551"/>
      <c r="G139" s="557"/>
      <c r="H139" s="553" t="str">
        <f>AZ12</f>
        <v>---</v>
      </c>
      <c r="I139" s="553" t="str">
        <f>AX12</f>
        <v>---</v>
      </c>
      <c r="J139" s="553" t="str">
        <f>BB12</f>
        <v>---</v>
      </c>
      <c r="K139" s="553" t="str">
        <f>RIGHT(BC12,6)</f>
        <v>---</v>
      </c>
    </row>
    <row r="140" spans="2:23" s="385" customFormat="1" ht="15.65" customHeight="1" thickBot="1" x14ac:dyDescent="0.4">
      <c r="B140" s="554"/>
      <c r="C140" s="558"/>
      <c r="D140" s="559"/>
      <c r="E140" s="550" t="s">
        <v>113</v>
      </c>
      <c r="F140" s="551"/>
      <c r="G140" s="557"/>
      <c r="H140" s="553" t="str">
        <f>AZ13</f>
        <v>---</v>
      </c>
      <c r="I140" s="553" t="str">
        <f>AX13</f>
        <v>---</v>
      </c>
      <c r="J140" s="553" t="str">
        <f>BB13</f>
        <v>---</v>
      </c>
      <c r="K140" s="553" t="str">
        <f>RIGHT(BC13,6)</f>
        <v>---</v>
      </c>
    </row>
    <row r="141" spans="2:23" s="385" customFormat="1" ht="15.65" customHeight="1" thickBot="1" x14ac:dyDescent="0.4">
      <c r="B141" s="554"/>
      <c r="C141" s="555"/>
      <c r="D141" s="556"/>
      <c r="E141" s="550" t="s">
        <v>115</v>
      </c>
      <c r="F141" s="551"/>
      <c r="G141" s="557"/>
      <c r="H141" s="553" t="str">
        <f>AZ14</f>
        <v>---</v>
      </c>
      <c r="I141" s="553" t="str">
        <f>AX14</f>
        <v>---</v>
      </c>
      <c r="J141" s="553" t="str">
        <f>BB14</f>
        <v>---</v>
      </c>
      <c r="K141" s="553" t="str">
        <f>RIGHT(BC14,6)</f>
        <v>---</v>
      </c>
    </row>
    <row r="142" spans="2:23" s="385" customFormat="1" ht="15.65" customHeight="1" thickBot="1" x14ac:dyDescent="0.4">
      <c r="B142" s="554"/>
      <c r="C142" s="548" t="s">
        <v>117</v>
      </c>
      <c r="D142" s="549"/>
      <c r="E142" s="550" t="s">
        <v>118</v>
      </c>
      <c r="F142" s="551"/>
      <c r="G142" s="557"/>
      <c r="H142" s="553" t="str">
        <f>AZ15</f>
        <v>---</v>
      </c>
      <c r="I142" s="553" t="str">
        <f>AX15</f>
        <v>---</v>
      </c>
      <c r="J142" s="553" t="str">
        <f>BB15</f>
        <v>---</v>
      </c>
      <c r="K142" s="553" t="str">
        <f>RIGHT(BC15,6)</f>
        <v>---</v>
      </c>
    </row>
    <row r="143" spans="2:23" s="385" customFormat="1" ht="15.65" customHeight="1" thickBot="1" x14ac:dyDescent="0.4">
      <c r="B143" s="554"/>
      <c r="C143" s="558"/>
      <c r="D143" s="559"/>
      <c r="E143" s="550" t="s">
        <v>120</v>
      </c>
      <c r="F143" s="551"/>
      <c r="G143" s="557"/>
      <c r="H143" s="553" t="str">
        <f>AZ16</f>
        <v>---</v>
      </c>
      <c r="I143" s="553" t="str">
        <f>AX16</f>
        <v>---</v>
      </c>
      <c r="J143" s="553" t="str">
        <f>BB16</f>
        <v>---</v>
      </c>
      <c r="K143" s="553" t="str">
        <f>RIGHT(BC16,6)</f>
        <v>---</v>
      </c>
    </row>
    <row r="144" spans="2:23" s="385" customFormat="1" ht="15.65" customHeight="1" thickBot="1" x14ac:dyDescent="0.4">
      <c r="B144" s="554"/>
      <c r="C144" s="555"/>
      <c r="D144" s="556"/>
      <c r="E144" s="550" t="s">
        <v>122</v>
      </c>
      <c r="F144" s="551"/>
      <c r="G144" s="557"/>
      <c r="H144" s="553" t="str">
        <f>AZ17</f>
        <v>---</v>
      </c>
      <c r="I144" s="553" t="str">
        <f>AX17</f>
        <v>---</v>
      </c>
      <c r="J144" s="553" t="str">
        <f>BB17</f>
        <v>---</v>
      </c>
      <c r="K144" s="553" t="str">
        <f>RIGHT(BC17,6)</f>
        <v>---</v>
      </c>
    </row>
    <row r="145" spans="2:11" s="385" customFormat="1" ht="15.65" customHeight="1" thickBot="1" x14ac:dyDescent="0.4">
      <c r="B145" s="554"/>
      <c r="C145" s="548" t="s">
        <v>124</v>
      </c>
      <c r="D145" s="549"/>
      <c r="E145" s="550" t="s">
        <v>125</v>
      </c>
      <c r="F145" s="551"/>
      <c r="G145" s="557"/>
      <c r="H145" s="553" t="str">
        <f>AZ18</f>
        <v>---</v>
      </c>
      <c r="I145" s="553" t="str">
        <f>AX18</f>
        <v>---</v>
      </c>
      <c r="J145" s="553" t="str">
        <f>BB18</f>
        <v>---</v>
      </c>
      <c r="K145" s="553" t="str">
        <f>RIGHT(BC18,6)</f>
        <v>---</v>
      </c>
    </row>
    <row r="146" spans="2:11" s="385" customFormat="1" ht="16.5" thickBot="1" x14ac:dyDescent="0.4">
      <c r="B146" s="554"/>
      <c r="C146" s="558"/>
      <c r="D146" s="559"/>
      <c r="E146" s="550" t="s">
        <v>127</v>
      </c>
      <c r="F146" s="551"/>
      <c r="G146" s="557"/>
      <c r="H146" s="553" t="str">
        <f>AZ19</f>
        <v>---</v>
      </c>
      <c r="I146" s="553" t="str">
        <f>AX19</f>
        <v>---</v>
      </c>
      <c r="J146" s="553" t="str">
        <f>BB19</f>
        <v>---</v>
      </c>
      <c r="K146" s="553" t="str">
        <f>RIGHT(BC19,6)</f>
        <v>---</v>
      </c>
    </row>
    <row r="147" spans="2:11" s="385" customFormat="1" ht="15.65" customHeight="1" thickBot="1" x14ac:dyDescent="0.4">
      <c r="B147" s="554"/>
      <c r="C147" s="555"/>
      <c r="D147" s="556"/>
      <c r="E147" s="550" t="s">
        <v>129</v>
      </c>
      <c r="F147" s="551"/>
      <c r="G147" s="557"/>
      <c r="H147" s="553" t="str">
        <f>AZ20</f>
        <v>---</v>
      </c>
      <c r="I147" s="553" t="str">
        <f>AX20</f>
        <v>---</v>
      </c>
      <c r="J147" s="553" t="str">
        <f>BB20</f>
        <v>---</v>
      </c>
      <c r="K147" s="553" t="str">
        <f>RIGHT(BC20,6)</f>
        <v>---</v>
      </c>
    </row>
    <row r="148" spans="2:11" s="385" customFormat="1" ht="15.65" customHeight="1" thickBot="1" x14ac:dyDescent="0.4">
      <c r="B148" s="554"/>
      <c r="C148" s="548" t="s">
        <v>131</v>
      </c>
      <c r="D148" s="549"/>
      <c r="E148" s="550" t="s">
        <v>132</v>
      </c>
      <c r="F148" s="551"/>
      <c r="G148" s="557"/>
      <c r="H148" s="553" t="str">
        <f>AZ21</f>
        <v>---</v>
      </c>
      <c r="I148" s="553" t="str">
        <f>AX21</f>
        <v>---</v>
      </c>
      <c r="J148" s="553" t="str">
        <f>BB21</f>
        <v>---</v>
      </c>
      <c r="K148" s="553" t="str">
        <f>RIGHT(BC21,6)</f>
        <v>---</v>
      </c>
    </row>
    <row r="149" spans="2:11" s="385" customFormat="1" ht="15.65" customHeight="1" thickBot="1" x14ac:dyDescent="0.4">
      <c r="B149" s="554"/>
      <c r="C149" s="558"/>
      <c r="D149" s="559"/>
      <c r="E149" s="550" t="s">
        <v>134</v>
      </c>
      <c r="F149" s="551"/>
      <c r="G149" s="557"/>
      <c r="H149" s="553" t="str">
        <f>AZ22</f>
        <v>---</v>
      </c>
      <c r="I149" s="553" t="str">
        <f>AX22</f>
        <v>---</v>
      </c>
      <c r="J149" s="553" t="str">
        <f>BB22</f>
        <v>---</v>
      </c>
      <c r="K149" s="553" t="str">
        <f>RIGHT(BC22,6)</f>
        <v>---</v>
      </c>
    </row>
    <row r="150" spans="2:11" s="385" customFormat="1" ht="15.65" customHeight="1" thickBot="1" x14ac:dyDescent="0.4">
      <c r="B150" s="554"/>
      <c r="C150" s="555"/>
      <c r="D150" s="556"/>
      <c r="E150" s="550" t="s">
        <v>136</v>
      </c>
      <c r="F150" s="551"/>
      <c r="G150" s="557"/>
      <c r="H150" s="553" t="str">
        <f>AZ23</f>
        <v>---</v>
      </c>
      <c r="I150" s="553" t="str">
        <f>AX23</f>
        <v>---</v>
      </c>
      <c r="J150" s="553" t="str">
        <f>BB23</f>
        <v>---</v>
      </c>
      <c r="K150" s="553" t="str">
        <f>RIGHT(BC23,6)</f>
        <v>---</v>
      </c>
    </row>
    <row r="151" spans="2:11" s="385" customFormat="1" ht="15.65" customHeight="1" thickBot="1" x14ac:dyDescent="0.4">
      <c r="B151" s="554"/>
      <c r="C151" s="548" t="s">
        <v>138</v>
      </c>
      <c r="D151" s="549"/>
      <c r="E151" s="550" t="s">
        <v>139</v>
      </c>
      <c r="F151" s="551"/>
      <c r="G151" s="557"/>
      <c r="H151" s="553" t="str">
        <f>AZ24</f>
        <v>---</v>
      </c>
      <c r="I151" s="553" t="str">
        <f>AX24</f>
        <v>---</v>
      </c>
      <c r="J151" s="553" t="str">
        <f>BB24</f>
        <v>---</v>
      </c>
      <c r="K151" s="553" t="str">
        <f>RIGHT(BC24,6)</f>
        <v>---</v>
      </c>
    </row>
    <row r="152" spans="2:11" s="385" customFormat="1" ht="15.65" customHeight="1" thickBot="1" x14ac:dyDescent="0.4">
      <c r="B152" s="554"/>
      <c r="C152" s="558"/>
      <c r="D152" s="559"/>
      <c r="E152" s="550" t="s">
        <v>141</v>
      </c>
      <c r="F152" s="551"/>
      <c r="G152" s="557"/>
      <c r="H152" s="553" t="str">
        <f>AZ25</f>
        <v>---</v>
      </c>
      <c r="I152" s="553" t="str">
        <f>AX25</f>
        <v>---</v>
      </c>
      <c r="J152" s="553" t="str">
        <f>BB25</f>
        <v>---</v>
      </c>
      <c r="K152" s="553" t="str">
        <f>RIGHT(BC25,6)</f>
        <v>---</v>
      </c>
    </row>
    <row r="153" spans="2:11" s="385" customFormat="1" ht="15.65" customHeight="1" thickBot="1" x14ac:dyDescent="0.4">
      <c r="B153" s="560"/>
      <c r="C153" s="555"/>
      <c r="D153" s="556"/>
      <c r="E153" s="550" t="s">
        <v>143</v>
      </c>
      <c r="F153" s="551"/>
      <c r="G153" s="557"/>
      <c r="H153" s="553" t="str">
        <f>AZ26</f>
        <v>---</v>
      </c>
      <c r="I153" s="553" t="str">
        <f>AX26</f>
        <v>---</v>
      </c>
      <c r="J153" s="553" t="str">
        <f>BB26</f>
        <v>---</v>
      </c>
      <c r="K153" s="553" t="str">
        <f>RIGHT(BC26,6)</f>
        <v>---</v>
      </c>
    </row>
    <row r="154" spans="2:11" s="385" customFormat="1" ht="15.65" customHeight="1" thickBot="1" x14ac:dyDescent="0.4">
      <c r="B154" s="547">
        <v>3</v>
      </c>
      <c r="C154" s="548" t="s">
        <v>145</v>
      </c>
      <c r="D154" s="549"/>
      <c r="E154" s="550" t="s">
        <v>146</v>
      </c>
      <c r="F154" s="551"/>
      <c r="G154" s="557"/>
      <c r="H154" s="553" t="str">
        <f>AZ27</f>
        <v>---</v>
      </c>
      <c r="I154" s="553" t="str">
        <f>AX27</f>
        <v>---</v>
      </c>
      <c r="J154" s="553" t="str">
        <f>BB27</f>
        <v>---</v>
      </c>
      <c r="K154" s="553" t="str">
        <f>RIGHT(BC27,6)</f>
        <v>---</v>
      </c>
    </row>
    <row r="155" spans="2:11" s="385" customFormat="1" ht="15.65" customHeight="1" thickBot="1" x14ac:dyDescent="0.4">
      <c r="B155" s="554"/>
      <c r="C155" s="558"/>
      <c r="D155" s="559"/>
      <c r="E155" s="550" t="s">
        <v>148</v>
      </c>
      <c r="F155" s="551"/>
      <c r="G155" s="557"/>
      <c r="H155" s="553" t="str">
        <f>AZ28</f>
        <v>---</v>
      </c>
      <c r="I155" s="553" t="str">
        <f>AX28</f>
        <v>---</v>
      </c>
      <c r="J155" s="553" t="str">
        <f>BB28</f>
        <v>---</v>
      </c>
      <c r="K155" s="553" t="str">
        <f>RIGHT(BC28,6)</f>
        <v>---</v>
      </c>
    </row>
    <row r="156" spans="2:11" s="385" customFormat="1" ht="15.65" customHeight="1" thickBot="1" x14ac:dyDescent="0.4">
      <c r="B156" s="554"/>
      <c r="C156" s="555"/>
      <c r="D156" s="556"/>
      <c r="E156" s="550" t="s">
        <v>150</v>
      </c>
      <c r="F156" s="551"/>
      <c r="G156" s="557"/>
      <c r="H156" s="553" t="str">
        <f>AZ29</f>
        <v>---</v>
      </c>
      <c r="I156" s="553" t="str">
        <f>AX29</f>
        <v>---</v>
      </c>
      <c r="J156" s="553" t="str">
        <f>BB29</f>
        <v>---</v>
      </c>
      <c r="K156" s="553" t="str">
        <f>RIGHT(BC29,6)</f>
        <v>---</v>
      </c>
    </row>
    <row r="157" spans="2:11" s="385" customFormat="1" ht="15.65" customHeight="1" thickBot="1" x14ac:dyDescent="0.4">
      <c r="B157" s="554"/>
      <c r="C157" s="561" t="s">
        <v>152</v>
      </c>
      <c r="D157" s="562"/>
      <c r="E157" s="550" t="s">
        <v>153</v>
      </c>
      <c r="F157" s="551"/>
      <c r="G157" s="557"/>
      <c r="H157" s="553" t="str">
        <f>AZ30</f>
        <v>---</v>
      </c>
      <c r="I157" s="553" t="str">
        <f>AX30</f>
        <v>---</v>
      </c>
      <c r="J157" s="553" t="str">
        <f>BB30</f>
        <v>---</v>
      </c>
      <c r="K157" s="553" t="str">
        <f>RIGHT(BC30,6)</f>
        <v>---</v>
      </c>
    </row>
    <row r="158" spans="2:11" s="385" customFormat="1" ht="15.65" customHeight="1" thickBot="1" x14ac:dyDescent="0.4">
      <c r="B158" s="554"/>
      <c r="C158" s="563"/>
      <c r="D158" s="564"/>
      <c r="E158" s="550" t="s">
        <v>155</v>
      </c>
      <c r="F158" s="551"/>
      <c r="G158" s="557"/>
      <c r="H158" s="553" t="str">
        <f>AZ31</f>
        <v>---</v>
      </c>
      <c r="I158" s="553" t="str">
        <f>AX31</f>
        <v>---</v>
      </c>
      <c r="J158" s="553" t="str">
        <f>BB31</f>
        <v>---</v>
      </c>
      <c r="K158" s="553" t="str">
        <f>RIGHT(BC31,6)</f>
        <v>---</v>
      </c>
    </row>
    <row r="159" spans="2:11" s="385" customFormat="1" ht="15.65" customHeight="1" thickBot="1" x14ac:dyDescent="0.4">
      <c r="B159" s="554"/>
      <c r="C159" s="563"/>
      <c r="D159" s="564"/>
      <c r="E159" s="550" t="s">
        <v>157</v>
      </c>
      <c r="F159" s="551"/>
      <c r="G159" s="557"/>
      <c r="H159" s="553" t="str">
        <f>AZ32</f>
        <v>---</v>
      </c>
      <c r="I159" s="553" t="str">
        <f>AX32</f>
        <v>---</v>
      </c>
      <c r="J159" s="553" t="str">
        <f>BB32</f>
        <v>---</v>
      </c>
      <c r="K159" s="553" t="str">
        <f>RIGHT(BC32,6)</f>
        <v>---</v>
      </c>
    </row>
    <row r="160" spans="2:11" s="385" customFormat="1" ht="15.65" customHeight="1" thickBot="1" x14ac:dyDescent="0.4">
      <c r="B160" s="560"/>
      <c r="C160" s="565"/>
      <c r="D160" s="566"/>
      <c r="E160" s="550" t="s">
        <v>159</v>
      </c>
      <c r="F160" s="551"/>
      <c r="G160" s="567"/>
      <c r="H160" s="553" t="str">
        <f>AZ33</f>
        <v>---</v>
      </c>
      <c r="I160" s="553" t="str">
        <f>AX33</f>
        <v>---</v>
      </c>
      <c r="J160" s="553" t="str">
        <f>BB33</f>
        <v>---</v>
      </c>
      <c r="K160" s="553" t="str">
        <f>RIGHT(BC33,6)</f>
        <v>---</v>
      </c>
    </row>
    <row r="161" spans="2:11" s="385" customFormat="1" ht="16.5" thickBot="1" x14ac:dyDescent="0.4">
      <c r="B161" s="550" t="s">
        <v>161</v>
      </c>
      <c r="C161" s="568"/>
      <c r="D161" s="568"/>
      <c r="E161" s="568"/>
      <c r="F161" s="569"/>
      <c r="G161" s="557"/>
      <c r="H161" s="570">
        <f>AX47</f>
        <v>0</v>
      </c>
      <c r="I161" s="570">
        <f>AX41</f>
        <v>0</v>
      </c>
    </row>
    <row r="162" spans="2:11" s="385" customFormat="1" ht="16.5" thickBot="1" x14ac:dyDescent="0.4">
      <c r="B162" s="550" t="s">
        <v>163</v>
      </c>
      <c r="C162" s="568"/>
      <c r="D162" s="568"/>
      <c r="E162" s="568"/>
      <c r="F162" s="569"/>
      <c r="G162" s="557"/>
      <c r="H162" s="570">
        <f>AY47</f>
        <v>0</v>
      </c>
      <c r="I162" s="570">
        <f>AY41</f>
        <v>0</v>
      </c>
    </row>
    <row r="163" spans="2:11" s="385" customFormat="1" ht="16.5" thickBot="1" x14ac:dyDescent="0.4">
      <c r="B163" s="550" t="s">
        <v>165</v>
      </c>
      <c r="C163" s="568"/>
      <c r="D163" s="568"/>
      <c r="E163" s="568"/>
      <c r="F163" s="569"/>
      <c r="G163" s="557"/>
      <c r="H163" s="570">
        <f>AZ47</f>
        <v>0</v>
      </c>
      <c r="I163" s="570">
        <f>AZ41</f>
        <v>0</v>
      </c>
    </row>
    <row r="164" spans="2:11" s="385" customFormat="1" ht="16.5" thickBot="1" x14ac:dyDescent="0.45">
      <c r="B164" s="571"/>
      <c r="C164" s="572"/>
      <c r="D164" s="573" t="s">
        <v>167</v>
      </c>
      <c r="E164" s="574"/>
      <c r="F164" s="575"/>
      <c r="G164" s="576"/>
      <c r="H164" s="577" t="str">
        <f>BA48</f>
        <v/>
      </c>
      <c r="I164" s="577" t="str">
        <f>BA42</f>
        <v/>
      </c>
    </row>
    <row r="165" spans="2:11" s="385" customFormat="1" x14ac:dyDescent="0.35">
      <c r="B165" s="384"/>
      <c r="C165" s="384"/>
      <c r="D165" s="384"/>
      <c r="E165" s="384"/>
      <c r="F165" s="384"/>
      <c r="G165" s="384"/>
    </row>
    <row r="166" spans="2:11" s="385" customFormat="1" ht="13.25" customHeight="1" x14ac:dyDescent="0.35">
      <c r="B166" s="578" t="s">
        <v>214</v>
      </c>
      <c r="C166" s="579"/>
      <c r="D166" s="579"/>
      <c r="E166" s="579"/>
      <c r="F166" s="579"/>
      <c r="G166" s="579"/>
      <c r="H166" s="579"/>
      <c r="I166" s="579"/>
      <c r="J166" s="579"/>
      <c r="K166" s="580"/>
    </row>
    <row r="167" spans="2:11" s="385" customFormat="1" x14ac:dyDescent="0.35">
      <c r="B167" s="581"/>
      <c r="C167" s="582"/>
      <c r="D167" s="582"/>
      <c r="E167" s="582"/>
      <c r="F167" s="582"/>
      <c r="G167" s="582"/>
      <c r="H167" s="582"/>
      <c r="I167" s="582"/>
      <c r="J167" s="582"/>
      <c r="K167" s="583"/>
    </row>
    <row r="168" spans="2:11" s="385" customFormat="1" x14ac:dyDescent="0.35">
      <c r="B168" s="581"/>
      <c r="C168" s="582"/>
      <c r="D168" s="582"/>
      <c r="E168" s="582"/>
      <c r="F168" s="582"/>
      <c r="G168" s="582"/>
      <c r="H168" s="582"/>
      <c r="I168" s="582"/>
      <c r="J168" s="582"/>
      <c r="K168" s="583"/>
    </row>
    <row r="169" spans="2:11" s="385" customFormat="1" x14ac:dyDescent="0.35">
      <c r="B169" s="581"/>
      <c r="C169" s="582"/>
      <c r="D169" s="582"/>
      <c r="E169" s="582"/>
      <c r="F169" s="582"/>
      <c r="G169" s="582"/>
      <c r="H169" s="582"/>
      <c r="I169" s="582"/>
      <c r="J169" s="582"/>
      <c r="K169" s="583"/>
    </row>
    <row r="170" spans="2:11" s="385" customFormat="1" x14ac:dyDescent="0.35">
      <c r="B170" s="581"/>
      <c r="C170" s="582"/>
      <c r="D170" s="582"/>
      <c r="E170" s="582"/>
      <c r="F170" s="582"/>
      <c r="G170" s="582"/>
      <c r="H170" s="582"/>
      <c r="I170" s="582"/>
      <c r="J170" s="582"/>
      <c r="K170" s="583"/>
    </row>
    <row r="171" spans="2:11" s="385" customFormat="1" x14ac:dyDescent="0.35">
      <c r="B171" s="581"/>
      <c r="C171" s="582"/>
      <c r="D171" s="582"/>
      <c r="E171" s="582"/>
      <c r="F171" s="582"/>
      <c r="G171" s="582"/>
      <c r="H171" s="582"/>
      <c r="I171" s="582"/>
      <c r="J171" s="582"/>
      <c r="K171" s="583"/>
    </row>
    <row r="172" spans="2:11" s="385" customFormat="1" x14ac:dyDescent="0.35">
      <c r="B172" s="581"/>
      <c r="C172" s="582"/>
      <c r="D172" s="582"/>
      <c r="E172" s="582"/>
      <c r="F172" s="582"/>
      <c r="G172" s="582"/>
      <c r="H172" s="582"/>
      <c r="I172" s="582"/>
      <c r="J172" s="582"/>
      <c r="K172" s="583"/>
    </row>
    <row r="173" spans="2:11" s="385" customFormat="1" x14ac:dyDescent="0.35">
      <c r="B173" s="581"/>
      <c r="C173" s="582"/>
      <c r="D173" s="582"/>
      <c r="E173" s="582"/>
      <c r="F173" s="582"/>
      <c r="G173" s="582"/>
      <c r="H173" s="582"/>
      <c r="I173" s="582"/>
      <c r="J173" s="582"/>
      <c r="K173" s="583"/>
    </row>
    <row r="174" spans="2:11" s="385" customFormat="1" x14ac:dyDescent="0.35">
      <c r="B174" s="581"/>
      <c r="C174" s="582"/>
      <c r="D174" s="582"/>
      <c r="E174" s="582"/>
      <c r="F174" s="582"/>
      <c r="G174" s="582"/>
      <c r="H174" s="582"/>
      <c r="I174" s="582"/>
      <c r="J174" s="582"/>
      <c r="K174" s="583"/>
    </row>
    <row r="175" spans="2:11" s="385" customFormat="1" x14ac:dyDescent="0.35">
      <c r="B175" s="581"/>
      <c r="C175" s="582"/>
      <c r="D175" s="582"/>
      <c r="E175" s="582"/>
      <c r="F175" s="582"/>
      <c r="G175" s="582"/>
      <c r="H175" s="582"/>
      <c r="I175" s="582"/>
      <c r="J175" s="582"/>
      <c r="K175" s="583"/>
    </row>
    <row r="176" spans="2:11" s="385" customFormat="1" x14ac:dyDescent="0.35">
      <c r="B176" s="581"/>
      <c r="C176" s="582"/>
      <c r="D176" s="582"/>
      <c r="E176" s="582"/>
      <c r="F176" s="582"/>
      <c r="G176" s="582"/>
      <c r="H176" s="582"/>
      <c r="I176" s="582"/>
      <c r="J176" s="582"/>
      <c r="K176" s="583"/>
    </row>
    <row r="177" spans="2:11" s="385" customFormat="1" x14ac:dyDescent="0.35">
      <c r="B177" s="581"/>
      <c r="C177" s="582"/>
      <c r="D177" s="582"/>
      <c r="E177" s="582"/>
      <c r="F177" s="582"/>
      <c r="G177" s="582"/>
      <c r="H177" s="582"/>
      <c r="I177" s="582"/>
      <c r="J177" s="582"/>
      <c r="K177" s="583"/>
    </row>
    <row r="178" spans="2:11" s="385" customFormat="1" x14ac:dyDescent="0.35">
      <c r="B178" s="581"/>
      <c r="C178" s="582"/>
      <c r="D178" s="582"/>
      <c r="E178" s="582"/>
      <c r="F178" s="582"/>
      <c r="G178" s="582"/>
      <c r="H178" s="582"/>
      <c r="I178" s="582"/>
      <c r="J178" s="582"/>
      <c r="K178" s="583"/>
    </row>
    <row r="179" spans="2:11" s="385" customFormat="1" x14ac:dyDescent="0.35">
      <c r="B179" s="581"/>
      <c r="C179" s="582"/>
      <c r="D179" s="582"/>
      <c r="E179" s="582"/>
      <c r="F179" s="582"/>
      <c r="G179" s="582"/>
      <c r="H179" s="582"/>
      <c r="I179" s="582"/>
      <c r="J179" s="582"/>
      <c r="K179" s="583"/>
    </row>
    <row r="180" spans="2:11" s="385" customFormat="1" x14ac:dyDescent="0.35">
      <c r="B180" s="584"/>
      <c r="C180" s="585"/>
      <c r="D180" s="585"/>
      <c r="E180" s="585"/>
      <c r="F180" s="585"/>
      <c r="G180" s="585"/>
      <c r="H180" s="585"/>
      <c r="I180" s="585"/>
      <c r="J180" s="585"/>
      <c r="K180" s="586"/>
    </row>
  </sheetData>
  <protectedRanges>
    <protectedRange sqref="AR135:AT162 BL59:BV80 BR100:BR129 AD3:AH33 BV3:CE33" name="Expected"/>
    <protectedRange sqref="X3:AC33 H3:R33" name="Year5Range"/>
  </protectedRanges>
  <mergeCells count="79">
    <mergeCell ref="C151:D153"/>
    <mergeCell ref="B154:B160"/>
    <mergeCell ref="C154:D156"/>
    <mergeCell ref="C157:D160"/>
    <mergeCell ref="B166:K180"/>
    <mergeCell ref="C132:D132"/>
    <mergeCell ref="E132:G132"/>
    <mergeCell ref="B133:B138"/>
    <mergeCell ref="C133:D134"/>
    <mergeCell ref="C135:D138"/>
    <mergeCell ref="B139:B153"/>
    <mergeCell ref="C139:D141"/>
    <mergeCell ref="C142:D144"/>
    <mergeCell ref="C145:D147"/>
    <mergeCell ref="C148:D150"/>
    <mergeCell ref="B55:C56"/>
    <mergeCell ref="B57:K57"/>
    <mergeCell ref="B58:D58"/>
    <mergeCell ref="E58:H58"/>
    <mergeCell ref="I58:K58"/>
    <mergeCell ref="B59:D59"/>
    <mergeCell ref="E59:H59"/>
    <mergeCell ref="I59:K59"/>
    <mergeCell ref="C52:F52"/>
    <mergeCell ref="G52:J52"/>
    <mergeCell ref="K52:M52"/>
    <mergeCell ref="C53:F53"/>
    <mergeCell ref="G53:J53"/>
    <mergeCell ref="K53:M53"/>
    <mergeCell ref="C50:F50"/>
    <mergeCell ref="G50:J50"/>
    <mergeCell ref="K50:M50"/>
    <mergeCell ref="C51:F51"/>
    <mergeCell ref="G51:J51"/>
    <mergeCell ref="K51:M51"/>
    <mergeCell ref="C48:F48"/>
    <mergeCell ref="G48:J48"/>
    <mergeCell ref="K48:M48"/>
    <mergeCell ref="C49:F49"/>
    <mergeCell ref="G49:J49"/>
    <mergeCell ref="K49:M49"/>
    <mergeCell ref="C46:F46"/>
    <mergeCell ref="G46:J46"/>
    <mergeCell ref="K46:M46"/>
    <mergeCell ref="C47:F47"/>
    <mergeCell ref="G47:J47"/>
    <mergeCell ref="K47:M47"/>
    <mergeCell ref="K43:M43"/>
    <mergeCell ref="C44:F44"/>
    <mergeCell ref="G44:J44"/>
    <mergeCell ref="K44:M44"/>
    <mergeCell ref="C45:F45"/>
    <mergeCell ref="G45:J45"/>
    <mergeCell ref="K45:M45"/>
    <mergeCell ref="B37:F37"/>
    <mergeCell ref="B38:G38"/>
    <mergeCell ref="B39:G39"/>
    <mergeCell ref="B40:G40"/>
    <mergeCell ref="B41:G41"/>
    <mergeCell ref="C43:F43"/>
    <mergeCell ref="G43:J43"/>
    <mergeCell ref="B27:B33"/>
    <mergeCell ref="C27:D29"/>
    <mergeCell ref="C30:D33"/>
    <mergeCell ref="B34:G34"/>
    <mergeCell ref="B35:G35"/>
    <mergeCell ref="B36:G36"/>
    <mergeCell ref="B12:B26"/>
    <mergeCell ref="C12:D14"/>
    <mergeCell ref="C15:D17"/>
    <mergeCell ref="C18:D20"/>
    <mergeCell ref="C21:D23"/>
    <mergeCell ref="C24:D26"/>
    <mergeCell ref="C2:D2"/>
    <mergeCell ref="E2:G2"/>
    <mergeCell ref="B3:B11"/>
    <mergeCell ref="C3:D4"/>
    <mergeCell ref="C5:D8"/>
    <mergeCell ref="C9:D11"/>
  </mergeCells>
  <conditionalFormatting sqref="D65:D67 F65:F67 H65:H67 J65:J67">
    <cfRule type="containsErrors" dxfId="143" priority="17">
      <formula>ISERROR(D65)</formula>
    </cfRule>
  </conditionalFormatting>
  <conditionalFormatting sqref="H133:H164">
    <cfRule type="containsText" dxfId="142" priority="8" operator="containsText" text="80">
      <formula>NOT(ISERROR(SEARCH("80",H133)))</formula>
    </cfRule>
    <cfRule type="containsText" dxfId="141" priority="9" operator="containsText" text="60-79">
      <formula>NOT(ISERROR(SEARCH("60-79",H133)))</formula>
    </cfRule>
    <cfRule type="containsText" dxfId="140" priority="10" operator="containsText" text="&lt;60">
      <formula>NOT(ISERROR(SEARCH("&lt;60",H133)))</formula>
    </cfRule>
  </conditionalFormatting>
  <conditionalFormatting sqref="H133:I160">
    <cfRule type="containsText" dxfId="139" priority="7" operator="containsText" text="error">
      <formula>NOT(ISERROR(SEARCH("error",H133)))</formula>
    </cfRule>
  </conditionalFormatting>
  <conditionalFormatting sqref="H3:R33">
    <cfRule type="containsText" dxfId="138" priority="4" operator="containsText" text="*80">
      <formula>NOT(ISERROR(SEARCH("*80",H3)))</formula>
    </cfRule>
    <cfRule type="containsText" dxfId="137" priority="5" operator="containsText" text="60-79">
      <formula>NOT(ISERROR(SEARCH("60-79",H3)))</formula>
    </cfRule>
    <cfRule type="containsText" dxfId="136" priority="6" operator="containsText" text="&lt;60">
      <formula>NOT(ISERROR(SEARCH("&lt;60",H3)))</formula>
    </cfRule>
  </conditionalFormatting>
  <conditionalFormatting sqref="I133:K160">
    <cfRule type="containsText" dxfId="135" priority="11" operator="containsText" text="80">
      <formula>NOT(ISERROR(SEARCH("80",I133)))</formula>
    </cfRule>
    <cfRule type="containsText" dxfId="134" priority="12" operator="containsText" text="60-79">
      <formula>NOT(ISERROR(SEARCH("60-79",I133)))</formula>
    </cfRule>
    <cfRule type="containsText" dxfId="133" priority="13" operator="containsText" text="&lt;60">
      <formula>NOT(ISERROR(SEARCH("&lt;60",I133)))</formula>
    </cfRule>
  </conditionalFormatting>
  <conditionalFormatting sqref="Y3:AH33">
    <cfRule type="containsText" dxfId="132" priority="1" operator="containsText" text="*80">
      <formula>NOT(ISERROR(SEARCH("*80",Y3)))</formula>
    </cfRule>
    <cfRule type="containsText" dxfId="131" priority="2" operator="containsText" text="60-79">
      <formula>NOT(ISERROR(SEARCH("60-79",Y3)))</formula>
    </cfRule>
    <cfRule type="containsText" dxfId="130" priority="3" operator="containsText" text="&lt;60">
      <formula>NOT(ISERROR(SEARCH("&lt;60",Y3)))</formula>
    </cfRule>
  </conditionalFormatting>
  <conditionalFormatting sqref="AK3:AT33 AV3:AV33">
    <cfRule type="containsText" dxfId="129" priority="14" operator="containsText" text="*80">
      <formula>NOT(ISERROR(SEARCH("*80",AK3)))</formula>
    </cfRule>
    <cfRule type="containsText" dxfId="128" priority="15" operator="containsText" text="60-79">
      <formula>NOT(ISERROR(SEARCH("60-79",AK3)))</formula>
    </cfRule>
    <cfRule type="containsText" dxfId="127" priority="16" operator="containsText" text="&lt;60">
      <formula>NOT(ISERROR(SEARCH("&lt;60",AK3)))</formula>
    </cfRule>
  </conditionalFormatting>
  <dataValidations count="3">
    <dataValidation type="list" allowBlank="1" showInputMessage="1" showErrorMessage="1" sqref="I40:R40" xr:uid="{D8C333FD-BA57-410D-ABFC-2820BAA63C1E}">
      <formula1>listYesNo</formula1>
    </dataValidation>
    <dataValidation type="list" allowBlank="1" showInputMessage="1" showErrorMessage="1" errorTitle="Error in entry" error="Please use list items only." sqref="Y3:AH33 H3:R33" xr:uid="{205A11E8-D7FA-43DF-8B7A-8FB3E314CEB6}">
      <formula1>ValidDepts</formula1>
    </dataValidation>
    <dataValidation allowBlank="1" showInputMessage="1" showErrorMessage="1" errorTitle="Error in entry" error="Please use list items only." sqref="AU135:BE162 AK3:AT36 BL59:BV80 BJ57:BT57 BJ34:BT37 BV34:CE37" xr:uid="{C652C26F-736A-47D8-BB51-ADC510851AA1}"/>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0"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CA05-2622-443C-AD5A-42344F60E98D}">
  <sheetPr>
    <pageSetUpPr fitToPage="1"/>
  </sheetPr>
  <dimension ref="A1:DW180"/>
  <sheetViews>
    <sheetView showGridLines="0" zoomScale="70" zoomScaleNormal="70" zoomScaleSheetLayoutView="80" zoomScalePageLayoutView="25" workbookViewId="0"/>
  </sheetViews>
  <sheetFormatPr defaultColWidth="0" defaultRowHeight="13.5" x14ac:dyDescent="0.35"/>
  <cols>
    <col min="1" max="1" width="1.36328125" style="384" customWidth="1"/>
    <col min="2" max="7" width="10.6328125" style="384" customWidth="1"/>
    <col min="8" max="13" width="10.6328125" style="385" customWidth="1"/>
    <col min="14" max="16" width="10.6328125" style="385" hidden="1" customWidth="1"/>
    <col min="17" max="23" width="10.6328125" style="384" hidden="1" customWidth="1"/>
    <col min="24" max="24" width="3" style="384" customWidth="1"/>
    <col min="25" max="26" width="10.6328125" style="384" customWidth="1"/>
    <col min="27" max="27" width="10.6328125" style="385" customWidth="1"/>
    <col min="28" max="28" width="10.6328125" style="384" customWidth="1"/>
    <col min="29" max="29" width="11.6328125" style="384" customWidth="1"/>
    <col min="30" max="34" width="10.6328125" style="385" hidden="1" customWidth="1"/>
    <col min="35" max="35" width="2.90625" style="385" customWidth="1"/>
    <col min="36" max="36" width="5.453125" style="385" customWidth="1"/>
    <col min="37" max="37" width="12.36328125" style="384" hidden="1" bestFit="1" customWidth="1"/>
    <col min="38" max="38" width="9.08984375" style="384" hidden="1" bestFit="1" customWidth="1"/>
    <col min="39" max="39" width="15.08984375" style="384" hidden="1" bestFit="1" customWidth="1"/>
    <col min="40" max="40" width="10" style="384" hidden="1" bestFit="1" customWidth="1"/>
    <col min="41" max="41" width="13.453125" style="384" hidden="1" bestFit="1" customWidth="1"/>
    <col min="42" max="42" width="15.6328125" style="384" hidden="1" bestFit="1" customWidth="1"/>
    <col min="43" max="43" width="13.90625" style="384" hidden="1" bestFit="1" customWidth="1"/>
    <col min="44" max="44" width="12.6328125" style="384" hidden="1" bestFit="1" customWidth="1"/>
    <col min="45" max="49" width="8.90625" style="384" hidden="1" bestFit="1" customWidth="1"/>
    <col min="50" max="50" width="16.6328125" style="384" hidden="1" bestFit="1" customWidth="1"/>
    <col min="51" max="51" width="10.90625" style="384" hidden="1" bestFit="1" customWidth="1"/>
    <col min="52" max="53" width="11.6328125" style="384" hidden="1" bestFit="1" customWidth="1"/>
    <col min="54" max="63" width="8.90625" style="384" hidden="1" bestFit="1" customWidth="1"/>
    <col min="64" max="64" width="13" style="385" hidden="1" bestFit="1" customWidth="1"/>
    <col min="65" max="65" width="11.36328125" style="385" hidden="1" bestFit="1" customWidth="1"/>
    <col min="66" max="68" width="8.6328125" style="385" hidden="1" bestFit="1" customWidth="1"/>
    <col min="69" max="71" width="13" style="385" hidden="1" bestFit="1" customWidth="1"/>
    <col min="72" max="72" width="11.90625" style="385" hidden="1" bestFit="1" customWidth="1"/>
    <col min="73" max="73" width="7.453125" style="385" hidden="1" bestFit="1" customWidth="1"/>
    <col min="74" max="74" width="13.08984375" style="385" hidden="1" bestFit="1" customWidth="1"/>
    <col min="75" max="82" width="7.453125" style="385" hidden="1" bestFit="1" customWidth="1"/>
    <col min="83" max="84" width="6.90625" style="385" hidden="1" bestFit="1" customWidth="1"/>
    <col min="85" max="85" width="8.90625" style="384" hidden="1" bestFit="1" customWidth="1"/>
    <col min="86" max="86" width="11.36328125" style="385" hidden="1" bestFit="1" customWidth="1"/>
    <col min="87" max="87" width="8.90625" style="384" hidden="1" bestFit="1" customWidth="1"/>
    <col min="88" max="88" width="8.6328125" style="385" hidden="1" bestFit="1" customWidth="1"/>
    <col min="89" max="89" width="8.90625" style="384" hidden="1" bestFit="1" customWidth="1"/>
    <col min="90" max="90" width="8.6328125" style="385" hidden="1" bestFit="1" customWidth="1"/>
    <col min="91" max="91" width="8.90625" style="384" hidden="1" bestFit="1" customWidth="1"/>
    <col min="92" max="92" width="8.6328125" style="385" hidden="1" bestFit="1" customWidth="1"/>
    <col min="93" max="16384" width="8.90625" style="384" hidden="1"/>
  </cols>
  <sheetData>
    <row r="1" spans="2:127" ht="7.25" customHeight="1" thickBot="1" x14ac:dyDescent="0.4">
      <c r="H1" s="386"/>
      <c r="I1" s="387"/>
      <c r="J1" s="387"/>
      <c r="K1" s="387"/>
      <c r="L1" s="387"/>
      <c r="M1" s="388"/>
      <c r="N1" s="388"/>
      <c r="O1" s="388"/>
      <c r="P1" s="388"/>
      <c r="AA1" s="387"/>
      <c r="AD1" s="387"/>
      <c r="AE1" s="387"/>
      <c r="AF1" s="387"/>
      <c r="AG1" s="387"/>
      <c r="AH1" s="387"/>
      <c r="AI1" s="387"/>
      <c r="AJ1" s="387"/>
      <c r="AW1" s="389" t="s">
        <v>24</v>
      </c>
      <c r="AX1" s="389"/>
      <c r="BE1" s="384" t="s">
        <v>25</v>
      </c>
      <c r="BJ1" s="389" t="s">
        <v>26</v>
      </c>
      <c r="BK1" s="389"/>
      <c r="BL1" s="390"/>
      <c r="BM1" s="391"/>
      <c r="BN1" s="392"/>
      <c r="BO1" s="392"/>
      <c r="BP1" s="392"/>
      <c r="BT1" s="393"/>
      <c r="BU1" s="393"/>
      <c r="BV1" s="394" t="s">
        <v>27</v>
      </c>
      <c r="BW1" s="395"/>
      <c r="BX1" s="395"/>
      <c r="BY1" s="395"/>
      <c r="BZ1" s="396"/>
      <c r="CG1" s="397" t="s">
        <v>235</v>
      </c>
      <c r="CH1" s="397" t="s">
        <v>236</v>
      </c>
      <c r="CI1" s="398"/>
      <c r="CJ1" s="398"/>
      <c r="CK1" s="399"/>
      <c r="CL1" s="400"/>
      <c r="CM1" s="397"/>
      <c r="CN1" s="400"/>
      <c r="CO1" s="397"/>
      <c r="CP1" s="397"/>
      <c r="CQ1" s="397"/>
      <c r="CR1" s="397"/>
      <c r="CS1" s="389"/>
      <c r="CT1" s="389" t="s">
        <v>237</v>
      </c>
      <c r="CU1" s="401"/>
      <c r="CV1" s="402"/>
      <c r="CW1" s="392"/>
      <c r="CY1" s="392"/>
      <c r="DI1" s="403"/>
      <c r="DJ1" s="403"/>
      <c r="DK1" s="403"/>
      <c r="DL1" s="403"/>
      <c r="DM1" s="403"/>
      <c r="DN1" s="403"/>
      <c r="DO1" s="403"/>
      <c r="DP1" s="403"/>
      <c r="DQ1" s="403"/>
      <c r="DR1" s="403"/>
      <c r="DS1" s="403"/>
      <c r="DT1" s="403"/>
      <c r="DU1" s="403"/>
      <c r="DV1" s="403"/>
      <c r="DW1" s="403"/>
    </row>
    <row r="2" spans="2:127" ht="41.4" customHeight="1" thickBot="1" x14ac:dyDescent="0.4">
      <c r="B2" s="404" t="s">
        <v>28</v>
      </c>
      <c r="C2" s="405" t="s">
        <v>29</v>
      </c>
      <c r="D2" s="406"/>
      <c r="E2" s="405" t="s">
        <v>30</v>
      </c>
      <c r="F2" s="407"/>
      <c r="G2" s="406"/>
      <c r="H2" s="408" t="s">
        <v>31</v>
      </c>
      <c r="I2" s="409" t="s">
        <v>32</v>
      </c>
      <c r="J2" s="410" t="s">
        <v>33</v>
      </c>
      <c r="K2" s="411" t="s">
        <v>34</v>
      </c>
      <c r="L2" s="412" t="s">
        <v>35</v>
      </c>
      <c r="M2" s="413" t="s">
        <v>36</v>
      </c>
      <c r="N2" s="413" t="s">
        <v>37</v>
      </c>
      <c r="O2" s="413" t="s">
        <v>38</v>
      </c>
      <c r="P2" s="413" t="s">
        <v>39</v>
      </c>
      <c r="Q2" s="413" t="s">
        <v>40</v>
      </c>
      <c r="R2" s="414" t="s">
        <v>41</v>
      </c>
      <c r="Y2" s="408" t="s">
        <v>42</v>
      </c>
      <c r="Z2" s="415" t="s">
        <v>43</v>
      </c>
      <c r="AA2" s="416" t="s">
        <v>44</v>
      </c>
      <c r="AB2" s="417" t="s">
        <v>45</v>
      </c>
      <c r="AC2" s="418" t="s">
        <v>46</v>
      </c>
      <c r="AD2" s="419" t="s">
        <v>47</v>
      </c>
      <c r="AE2" s="419" t="s">
        <v>48</v>
      </c>
      <c r="AF2" s="419" t="s">
        <v>49</v>
      </c>
      <c r="AG2" s="419" t="s">
        <v>50</v>
      </c>
      <c r="AH2" s="419" t="s">
        <v>51</v>
      </c>
      <c r="AK2" s="420" t="s">
        <v>52</v>
      </c>
      <c r="AL2" s="420" t="s">
        <v>53</v>
      </c>
      <c r="AM2" s="420" t="s">
        <v>54</v>
      </c>
      <c r="AN2" s="420" t="s">
        <v>55</v>
      </c>
      <c r="AO2" s="420" t="s">
        <v>56</v>
      </c>
      <c r="AP2" s="420" t="s">
        <v>57</v>
      </c>
      <c r="AQ2" s="420" t="s">
        <v>58</v>
      </c>
      <c r="AR2" s="420" t="s">
        <v>59</v>
      </c>
      <c r="AS2" s="420" t="s">
        <v>60</v>
      </c>
      <c r="AT2" s="420" t="s">
        <v>61</v>
      </c>
      <c r="AW2" s="421" t="s">
        <v>62</v>
      </c>
      <c r="AX2" s="421" t="s">
        <v>63</v>
      </c>
      <c r="AY2" s="421" t="s">
        <v>64</v>
      </c>
      <c r="AZ2" s="421" t="s">
        <v>65</v>
      </c>
      <c r="BA2" s="421" t="s">
        <v>66</v>
      </c>
      <c r="BB2" s="421" t="s">
        <v>67</v>
      </c>
      <c r="BC2" s="421" t="s">
        <v>68</v>
      </c>
      <c r="BE2" s="384" t="s">
        <v>69</v>
      </c>
      <c r="BF2" s="384" t="s">
        <v>70</v>
      </c>
      <c r="BJ2" s="422" t="s">
        <v>71</v>
      </c>
      <c r="BK2" s="422" t="s">
        <v>72</v>
      </c>
      <c r="BL2" s="422" t="s">
        <v>73</v>
      </c>
      <c r="BM2" s="422" t="s">
        <v>74</v>
      </c>
      <c r="BN2" s="422" t="s">
        <v>75</v>
      </c>
      <c r="BO2" s="422" t="s">
        <v>76</v>
      </c>
      <c r="BP2" s="422" t="s">
        <v>77</v>
      </c>
      <c r="BQ2" s="422" t="s">
        <v>78</v>
      </c>
      <c r="BR2" s="422" t="s">
        <v>79</v>
      </c>
      <c r="BS2" s="422" t="s">
        <v>80</v>
      </c>
      <c r="BT2" s="422" t="s">
        <v>81</v>
      </c>
      <c r="BV2" s="423" t="s">
        <v>82</v>
      </c>
      <c r="BW2" s="423" t="s">
        <v>83</v>
      </c>
      <c r="BX2" s="423" t="s">
        <v>84</v>
      </c>
      <c r="BY2" s="423" t="s">
        <v>85</v>
      </c>
      <c r="BZ2" s="423" t="s">
        <v>86</v>
      </c>
      <c r="CA2" s="423" t="s">
        <v>87</v>
      </c>
      <c r="CB2" s="423" t="s">
        <v>88</v>
      </c>
      <c r="CC2" s="423" t="s">
        <v>89</v>
      </c>
      <c r="CD2" s="423" t="s">
        <v>90</v>
      </c>
      <c r="CE2" s="423" t="s">
        <v>91</v>
      </c>
      <c r="CF2" s="384"/>
      <c r="CG2" s="424" t="s">
        <v>238</v>
      </c>
      <c r="CH2" s="424" t="s">
        <v>239</v>
      </c>
      <c r="CI2" s="424" t="s">
        <v>240</v>
      </c>
      <c r="CJ2" s="424" t="s">
        <v>241</v>
      </c>
      <c r="CK2" s="424" t="s">
        <v>242</v>
      </c>
      <c r="CL2" s="424" t="s">
        <v>243</v>
      </c>
      <c r="CM2" s="424" t="s">
        <v>244</v>
      </c>
      <c r="CN2" s="424" t="s">
        <v>245</v>
      </c>
      <c r="CO2" s="424" t="s">
        <v>246</v>
      </c>
      <c r="CP2" s="424" t="s">
        <v>247</v>
      </c>
      <c r="CR2" s="424" t="s">
        <v>248</v>
      </c>
      <c r="CS2" s="424" t="s">
        <v>249</v>
      </c>
      <c r="CT2" s="424" t="s">
        <v>250</v>
      </c>
      <c r="CU2" s="424" t="s">
        <v>251</v>
      </c>
      <c r="CV2" s="424" t="s">
        <v>252</v>
      </c>
      <c r="CW2" s="424" t="s">
        <v>253</v>
      </c>
      <c r="CX2" s="424" t="s">
        <v>254</v>
      </c>
      <c r="CY2" s="424" t="s">
        <v>255</v>
      </c>
      <c r="CZ2" s="424" t="s">
        <v>256</v>
      </c>
      <c r="DA2" s="424" t="s">
        <v>257</v>
      </c>
      <c r="DI2" s="403"/>
      <c r="DJ2" s="403"/>
      <c r="DK2" s="403"/>
      <c r="DL2" s="403"/>
      <c r="DM2" s="403"/>
      <c r="DN2" s="403"/>
      <c r="DO2" s="403"/>
      <c r="DP2" s="403"/>
      <c r="DQ2" s="403"/>
      <c r="DR2" s="403"/>
      <c r="DS2" s="403"/>
      <c r="DT2" s="403"/>
      <c r="DU2" s="403"/>
      <c r="DV2" s="403"/>
      <c r="DW2" s="403"/>
    </row>
    <row r="3" spans="2:127" ht="13.75" customHeight="1" thickBot="1" x14ac:dyDescent="0.4">
      <c r="B3" s="372">
        <v>1</v>
      </c>
      <c r="C3" s="360" t="s">
        <v>92</v>
      </c>
      <c r="D3" s="361"/>
      <c r="E3" s="359" t="s">
        <v>93</v>
      </c>
      <c r="F3" s="425"/>
      <c r="G3" s="426"/>
      <c r="H3" s="190" t="s">
        <v>94</v>
      </c>
      <c r="I3" s="190" t="s">
        <v>94</v>
      </c>
      <c r="J3" s="190" t="s">
        <v>94</v>
      </c>
      <c r="K3" s="190" t="s">
        <v>94</v>
      </c>
      <c r="L3" s="190" t="s">
        <v>94</v>
      </c>
      <c r="M3" s="190" t="s">
        <v>94</v>
      </c>
      <c r="N3" s="190" t="s">
        <v>94</v>
      </c>
      <c r="O3" s="190" t="s">
        <v>94</v>
      </c>
      <c r="P3" s="190" t="s">
        <v>94</v>
      </c>
      <c r="Q3" s="190" t="s">
        <v>94</v>
      </c>
      <c r="R3" s="378" t="s">
        <v>94</v>
      </c>
      <c r="Y3" s="190" t="s">
        <v>94</v>
      </c>
      <c r="Z3" s="190" t="s">
        <v>94</v>
      </c>
      <c r="AA3" s="190" t="s">
        <v>94</v>
      </c>
      <c r="AB3" s="190" t="s">
        <v>94</v>
      </c>
      <c r="AC3" s="190" t="s">
        <v>94</v>
      </c>
      <c r="AD3" s="192" t="s">
        <v>94</v>
      </c>
      <c r="AE3" s="192" t="s">
        <v>94</v>
      </c>
      <c r="AF3" s="192" t="s">
        <v>94</v>
      </c>
      <c r="AG3" s="192" t="s">
        <v>94</v>
      </c>
      <c r="AH3" s="378" t="s">
        <v>94</v>
      </c>
      <c r="AK3" s="427" t="str">
        <f>IFERROR(IF(I3="---","",IF(Y3="---","No Target Set",IF(BV3=BK3,"On Target",IF(BV3&gt;BK3,"Behind",IF(BV3&lt;BK3,"On Target"))))),"")</f>
        <v/>
      </c>
      <c r="AL3" s="427" t="str">
        <f>IFERROR(IF(J3="---","",IF(Z3="---","No Target Set",IF(BW3=BL3,"On Target",IF(BW3&gt;BL3,"Behind",IF(BW3&lt;BL3,"On Target"))))),"")</f>
        <v/>
      </c>
      <c r="AM3" s="427" t="str">
        <f>IFERROR(IF(K3="---","",IF(AA3="---","No Target Set",IF(BX3=BM3,"On Target",IF(BX3&gt;BM3,"Behind",IF(BX3&lt;BM3,"On Target"))))),"")</f>
        <v/>
      </c>
      <c r="AN3" s="427" t="str">
        <f>IFERROR(IF(L3="---","",IF(AB3="---","No Target Set",IF(BY3=BN3,"On Target",IF(BY3&gt;BN3,"Behind",IF(BY3&lt;BN3,"On Target"))))),"")</f>
        <v/>
      </c>
      <c r="AO3" s="427" t="str">
        <f>IFERROR(IF(M3="---","",IF(AC3="---","No Target Set",IF(BZ3=BO3,"On Target",IF(BZ3&gt;BO3,"Behind",IF(BZ3&lt;BO3,"On Target"))))),"")</f>
        <v/>
      </c>
      <c r="AP3" s="427" t="str">
        <f>IFERROR(IF(N3="---","",IF(AD3="---","No Target Set",IF(CA3=BP3,"On Target",IF(CA3&gt;BP3,"Behind",IF(CA3&lt;BP3,"On Target"))))),"")</f>
        <v/>
      </c>
      <c r="AQ3" s="427" t="str">
        <f>IFERROR(IF(O3="---","",IF(AE3="---","No Target Set",IF(CB3=BQ3,"On Target",IF(CB3&gt;BQ3,"Behind",IF(CB3&lt;BQ3,"On Target"))))),"")</f>
        <v/>
      </c>
      <c r="AR3" s="427" t="str">
        <f>IFERROR(IF(P3="---","",IF(AF3="---","No Target Set",IF(CC3=BR3,"On Target",IF(CC3&gt;BR3,"Behind",IF(CC3&lt;BR3,"On Target"))))),"")</f>
        <v/>
      </c>
      <c r="AS3" s="427" t="str">
        <f>IFERROR(IF(Q3="---","",IF(AG3="---","No Target Set",IF(CD3=BS3,"On Target",IF(CD3&gt;BS3,"Behind",IF(CD3&lt;BS3,"On Target"))))),"")</f>
        <v/>
      </c>
      <c r="AT3" s="427" t="str">
        <f>IFERROR(IF(R3="---","",IF(AH3="---","No Target Set",IF(CE3=BT3,"On Target",IF(CE3&gt;BT3,"Behind",IF(CE3&lt;BT3,"On Target"))))),"")</f>
        <v/>
      </c>
      <c r="AV3" s="428"/>
      <c r="AW3" s="222" t="s">
        <v>95</v>
      </c>
      <c r="AX3" s="381" t="str">
        <f>_xlfn.IFNA(LOOKUP(2,1/(H3:R3&lt;&gt;"---"),H3:R3),"---")</f>
        <v>---</v>
      </c>
      <c r="AY3" s="381" t="e">
        <f>VALUE(IF(AX3="---","",VLOOKUP(AX3,List16782345[],2,FALSE)))</f>
        <v>#VALUE!</v>
      </c>
      <c r="AZ3" s="381" t="str">
        <f>_xlfn.IFNA(LOOKUP(2,1/(H3:Q3&lt;&gt;"---"),X3:AF3),"---")</f>
        <v>---</v>
      </c>
      <c r="BA3" s="381" t="e">
        <f>VALUE(IF(AZ3="---","",VLOOKUP(AZ3,List16782345[],2,FALSE)))</f>
        <v>#VALUE!</v>
      </c>
      <c r="BB3" s="381" t="str">
        <f>_xlfn.IFNA(LOOKUP(2,1/(AK3:AT3&lt;&gt;""),AK3:AT3),"---")</f>
        <v>---</v>
      </c>
      <c r="BC3" s="381" t="str">
        <f>_xlfn.IFNA(LOOKUP(2,1/(H3:R3&lt;&gt;"---"),H$2:R$2),"---")</f>
        <v>---</v>
      </c>
      <c r="BE3" s="587" t="s">
        <v>94</v>
      </c>
      <c r="BI3" s="222" t="s">
        <v>95</v>
      </c>
      <c r="BJ3" s="381" t="str">
        <f>IF(H3="---","",IF(H3="","",(VLOOKUP(H3,List16782345[],2,FALSE))))</f>
        <v/>
      </c>
      <c r="BK3" s="381" t="str">
        <f>IF(I3="---","",IF(I3="","",(VLOOKUP(I3,List16782345[],2,FALSE))))</f>
        <v/>
      </c>
      <c r="BL3" s="381" t="str">
        <f>IF(J3="---","",IF(J3="","",(VLOOKUP(J3,List16782345[],2,FALSE))))</f>
        <v/>
      </c>
      <c r="BM3" s="381" t="str">
        <f>IF(K3="---","",IF(K3="","",(VLOOKUP(K3,List16782345[],2,FALSE))))</f>
        <v/>
      </c>
      <c r="BN3" s="381" t="str">
        <f>IF(L3="---","",IF(L3="","",(VLOOKUP(L3,List16782345[],2,FALSE))))</f>
        <v/>
      </c>
      <c r="BO3" s="381" t="str">
        <f>IF(M3="---","",IF(M3="","",(VLOOKUP(M3,List16782345[],2,FALSE))))</f>
        <v/>
      </c>
      <c r="BP3" s="381" t="str">
        <f>IF(N3="---","",IF(N3="","",(VLOOKUP(N3,List16782345[],2,FALSE))))</f>
        <v/>
      </c>
      <c r="BQ3" s="381" t="str">
        <f>IF(O3="---","",IF(O3="","",(VLOOKUP(O3,List16782345[],2,FALSE))))</f>
        <v/>
      </c>
      <c r="BR3" s="381" t="str">
        <f>IF(P3="---","",IF(P3="","",(VLOOKUP(P3,List16782345[],2,FALSE))))</f>
        <v/>
      </c>
      <c r="BS3" s="381" t="str">
        <f>IF(Q3="---","",IF(Q3="","",(VLOOKUP(Q3,List16782345[],2,FALSE))))</f>
        <v/>
      </c>
      <c r="BT3" s="381" t="str">
        <f>IF(R3="---","",IF(R3="","",(VLOOKUP(R3,List16782345[],2,FALSE))))</f>
        <v/>
      </c>
      <c r="BU3" s="222" t="s">
        <v>95</v>
      </c>
      <c r="BV3" s="381" t="str">
        <f>IF(Y3="---","",IF(Y3="","",VLOOKUP(Y3,List16782345[],2,FALSE)))</f>
        <v/>
      </c>
      <c r="BW3" s="381" t="str">
        <f>IF(Z3="---","",IF(Z3="","",VLOOKUP(Z3,List16782345[],2,FALSE)))</f>
        <v/>
      </c>
      <c r="BX3" s="381" t="str">
        <f>IF(AA3="---","",IF(AA3="","",VLOOKUP(AA3,List16782345[],2,FALSE)))</f>
        <v/>
      </c>
      <c r="BY3" s="381" t="str">
        <f>IF(AB3="---","",IF(AB3="","",VLOOKUP(AB3,List16782345[],2,FALSE)))</f>
        <v/>
      </c>
      <c r="BZ3" s="381" t="str">
        <f>IF(AC3="---","",IF(AC3="","",VLOOKUP(AC3,List16782345[],2,FALSE)))</f>
        <v/>
      </c>
      <c r="CA3" s="381" t="str">
        <f>IF(AD3="---","",IF(AD3="","",VLOOKUP(AD3,List16782345[],2,FALSE)))</f>
        <v/>
      </c>
      <c r="CB3" s="381" t="str">
        <f>IF(AE3="---","",IF(AE3="","",VLOOKUP(AE3,List16782345[],2,FALSE)))</f>
        <v/>
      </c>
      <c r="CC3" s="381" t="str">
        <f>IF(AF3="---","",IF(AF3="","",VLOOKUP(AF3,List16782345[],2,FALSE)))</f>
        <v/>
      </c>
      <c r="CD3" s="381" t="str">
        <f>IF(AG3="---","",IF(AG3="","",VLOOKUP(AG3,List16782345[],2,FALSE)))</f>
        <v/>
      </c>
      <c r="CE3" s="381" t="str">
        <f>IF(AH3="---","",IF(AH3="","",VLOOKUP(AH3,List16782345[],2,FALSE)))</f>
        <v/>
      </c>
      <c r="CF3" s="222" t="s">
        <v>95</v>
      </c>
      <c r="CG3" s="381" t="str">
        <f>IFERROR(
    IF(H3="---", "NA",
        IF(Y3="---", "NA",
            IF(BJ3 &gt; BK3,
                IF(BV3 &gt; BJ3, 1.1, 0.1),
                IF(BV3 &gt; BJ3, 1, 0)
            )
        )
    ),
    -1
)</f>
        <v>NA</v>
      </c>
      <c r="CH3" s="381" t="str">
        <f>IFERROR(
    IF(I3="---", "NA",
        IF(Z3="---", "NA",IF(J3="---","NA",
            IF(BK3 &gt; BL3,
                IF(MIN(BV3, BK3) = BW3, 0.1,
                    IF(MIN(BV3, BK3) &lt; BW3, 1.1)
                ),
                IF(MIN(BV3, BK3) = BW3, 0,
                    IF(MIN(BV3, BK3) &lt; BW3, 1)
                )
            ))
        )
    ),
-5)</f>
        <v>NA</v>
      </c>
      <c r="CI3" s="381" t="str">
        <f>IFERROR(
    IF(J3="---", "NA",
        IF(AA3="---", "NA",IF(K3="---","NA",
            IF(BL3 &gt; BM3,
                IF(MIN(BW3, BL3) = BX3, 0.1,
                    IF(MIN(BW3, BL3) &lt; BX3, 1.1)
                ),
                IF(MIN(BW3, BL3) = BX3, 0,
                    IF(MIN(BW3, BL3) &lt; BX3, 1)
                )
            ))
        )
    ),
-5)</f>
        <v>NA</v>
      </c>
      <c r="CJ3" s="381" t="str">
        <f>IFERROR(
    IF(K3="---", "NA",
        IF(AB3="---", "NA",IF(L3="---","NA",
            IF(BM3 &gt; BN3,
                IF(MIN(BX3, BM3) = BY3, 0.1,
                    IF(MIN(BX3, BM3) &lt; BY3, 1.1)
                ),
                IF(MIN(BX3, BM3) = BY3, 0,
                    IF(MIN(BX3, BM3) &lt; BY3, 1)
                )
            ))
        )
    ),
-5)</f>
        <v>NA</v>
      </c>
      <c r="CK3" s="381" t="str">
        <f>IFERROR(
    IF(L3="---", "NA",
        IF(AC3="---", "NA",IF(M3="---","NA",
            IF(BN3 &gt; BO3,
                IF(MIN(BY3, BN3) = BZ3, 0.1,
                    IF(MIN(BY3, BN3) &lt; BZ3, 1.1)
                ),
                IF(MIN(BY3, BN3) = BZ3, 0,
                    IF(MIN(BY3, BN3) &lt; BZ3, 1)
                )
            ))
        )
    ),
-5)</f>
        <v>NA</v>
      </c>
      <c r="CL3" s="381" t="str">
        <f>IFERROR(
    IF(M3="---", "NA",
        IF(AD3="---", "NA",IF(N3="---","NA",
            IF(BO3 &gt; BP3,
                IF(MIN(BZ3, BO3) = CA3, 0.1,
                    IF(MIN(BZ3, BO3) &lt; CA3, 1.1)
                ),
                IF(MIN(BZ3, BO3) = CA3, 0,
                    IF(MIN(BZ3, BO3) &lt; CA3, 1)
                )
            ))
        )
    ),
-5)</f>
        <v>NA</v>
      </c>
      <c r="CM3" s="381" t="str">
        <f>IFERROR(
    IF(N3="---", "NA",
        IF(AE3="---", "NA",IF(O3="---","NA",
            IF(BP3 &gt; BQ3,
                IF(MIN(CA3, BP3) = CB3, 0.1,
                    IF(MIN(CA3, BP3) &lt; CB3, 1.1)
                ),
                IF(MIN(CA3, BP3) = CB3, 0,
                    IF(MIN(CA3, BP3) &lt; CB3, 1)
                )
            ))
        )
    ),
-5)</f>
        <v>NA</v>
      </c>
      <c r="CN3" s="381" t="str">
        <f>IFERROR(
    IF(O3="---", "NA",
        IF(AF3="---", "NA",IF(P3="---","NA",
            IF(BQ3 &gt; BR3,
                IF(MIN(CB3, BQ3) = CC3, 0.1,
                    IF(MIN(CB3, BQ3) &lt; CC3, 1.1)
                ),
                IF(MIN(CB3, BQ3) = CC3, 0,
                    IF(MIN(CB3, BQ3) &lt; CC3, 1)
                )
            ))
        )
    ),
-5)</f>
        <v>NA</v>
      </c>
      <c r="CO3" s="381" t="str">
        <f>IFERROR(
    IF(P3="---", "NA",
        IF(AG3="---", "NA",IF(Q3="---","NA",
            IF(BR3 &gt; BS3,
                IF(MIN(CC3, BR3) = CD3, 0.1,
                    IF(MIN(CC3, BR3) &lt; CD3, 1.1)
                ),
                IF(MIN(CC3, BR3) = CD3, 0,
                    IF(MIN(CC3, BR3) &lt; CD3, 1)
                )
            ))
        )
    ),
-5)</f>
        <v>NA</v>
      </c>
      <c r="CP3" s="381" t="str">
        <f>IFERROR(
    IF(Q3="---", "NA",
        IF(AH3="---", "NA",IF(R3="---","NA",
            IF(BS3 &gt; BT3,
                IF(MIN(CD3, BS3) = CE3, 0.1,
                    IF(MIN(CD3, BS3) &lt; CE3, 1.1)
                ),
                IF(MIN(CD3, BS3) = CE3, 0,
                    IF(MIN(CD3, BS3) &lt; CE3, 1)
                )
            ))
        )
    ),
-5)</f>
        <v>NA</v>
      </c>
      <c r="CQ3" s="222" t="s">
        <v>95</v>
      </c>
      <c r="CR3" s="381" t="str">
        <f>IF(AND(OR(CG3=1, CG3=1.1),BK3&gt;=BV3),"Achieved",IF(AND(OR(CG3=1, CG3=1.1),BK3&lt;BV3),"Not Achieved","NA"))</f>
        <v>NA</v>
      </c>
      <c r="CS3" s="381" t="str">
        <f>IF(AND(OR(CH3=1, CH3=1.1),BL3&gt;=BW3),"Achieved",IF(AND(OR(CH3=1, CH3=1.1),BL3&lt;BW3),"Not Achieved","NA"))</f>
        <v>NA</v>
      </c>
      <c r="CT3" s="381" t="str">
        <f>IF(AND(OR(CI3=1, CI3=1.1),BM3&gt;=BX3),"Achieved",IF(AND(OR(CI3=1, CI3=1.1),BM3&lt;BX3),"Not Achieved","NA"))</f>
        <v>NA</v>
      </c>
      <c r="CU3" s="381" t="str">
        <f>IF(AND(OR(CJ3=1, CJ3=1.1),BN3&gt;=BY3),"Achieved",IF(AND(OR(CJ3=1, CJ3=1.1),BN3&lt;BY3),"Not Achieved","NA"))</f>
        <v>NA</v>
      </c>
      <c r="CV3" s="381" t="str">
        <f>IF(AND(OR(CK3=1, CK3=1.1),BO3&gt;=BZ3),"Achieved",IF(AND(OR(CK3=1, CK3=1.1),BO3&lt;BZ3),"Not Achieved","NA"))</f>
        <v>NA</v>
      </c>
      <c r="CW3" s="381" t="str">
        <f>IF(AND(OR(CL3=1, CL3=1.1),BP3&gt;=CA3),"Achieved",IF(AND(OR(CL3=1, CL3=1.1),BP3&lt;CA3),"Not Achieved","NA"))</f>
        <v>NA</v>
      </c>
      <c r="CX3" s="381" t="str">
        <f>IF(AND(OR(CM3=1, CM3=1.1),BQ3&gt;=CB3),"Achieved",IF(AND(OR(CM3=1, CM3=1.1),BQ3&lt;CB3),"Not Achieved","NA"))</f>
        <v>NA</v>
      </c>
      <c r="CY3" s="381" t="str">
        <f>IF(AND(OR(CN3=1, CN3=1.1),BR3&gt;=CC3),"Achieved",IF(AND(OR(CN3=1, CN3=1.1),BR3&lt;CC3),"Not Achieved","NA"))</f>
        <v>NA</v>
      </c>
      <c r="CZ3" s="381" t="str">
        <f>IF(AND(OR(CO3=1, CO3=1.1),BS3&gt;=CD3),"Achieved",IF(AND(OR(CO3=1, CO3=1.1),BS3&lt;CD3),"Not Achieved","NA"))</f>
        <v>NA</v>
      </c>
      <c r="DA3" s="381" t="str">
        <f>IF(AND(OR(CP3=1, CP3=1.1),BT3&gt;=CE3),"Achieved",IF(AND(OR(CP3=1, CP3=1.1),BT3&lt;CE3),"Not Achieved","NA"))</f>
        <v>NA</v>
      </c>
      <c r="DI3" s="403"/>
      <c r="DJ3" s="403"/>
      <c r="DK3" s="403"/>
      <c r="DL3" s="403"/>
      <c r="DM3" s="403"/>
      <c r="DN3" s="403"/>
      <c r="DO3" s="403"/>
      <c r="DP3" s="403"/>
      <c r="DQ3" s="403"/>
      <c r="DR3" s="403"/>
      <c r="DS3" s="403"/>
      <c r="DT3" s="403"/>
      <c r="DU3" s="403"/>
      <c r="DV3" s="403"/>
      <c r="DW3" s="403"/>
    </row>
    <row r="4" spans="2:127" ht="13.75" customHeight="1" thickBot="1" x14ac:dyDescent="0.4">
      <c r="B4" s="373"/>
      <c r="C4" s="362"/>
      <c r="D4" s="363"/>
      <c r="E4" s="359" t="s">
        <v>96</v>
      </c>
      <c r="F4" s="425"/>
      <c r="G4" s="426"/>
      <c r="H4" s="192" t="s">
        <v>94</v>
      </c>
      <c r="I4" s="192" t="s">
        <v>94</v>
      </c>
      <c r="J4" s="192" t="s">
        <v>94</v>
      </c>
      <c r="K4" s="192" t="s">
        <v>94</v>
      </c>
      <c r="L4" s="192" t="s">
        <v>94</v>
      </c>
      <c r="M4" s="192" t="s">
        <v>94</v>
      </c>
      <c r="N4" s="192" t="s">
        <v>94</v>
      </c>
      <c r="O4" s="192" t="s">
        <v>94</v>
      </c>
      <c r="P4" s="192" t="s">
        <v>94</v>
      </c>
      <c r="Q4" s="192" t="s">
        <v>94</v>
      </c>
      <c r="R4" s="379" t="s">
        <v>94</v>
      </c>
      <c r="Y4" s="192" t="s">
        <v>94</v>
      </c>
      <c r="Z4" s="192" t="s">
        <v>94</v>
      </c>
      <c r="AA4" s="192" t="s">
        <v>94</v>
      </c>
      <c r="AB4" s="192" t="s">
        <v>94</v>
      </c>
      <c r="AC4" s="192" t="s">
        <v>94</v>
      </c>
      <c r="AD4" s="192" t="s">
        <v>94</v>
      </c>
      <c r="AE4" s="192" t="s">
        <v>94</v>
      </c>
      <c r="AF4" s="192" t="s">
        <v>94</v>
      </c>
      <c r="AG4" s="192" t="s">
        <v>94</v>
      </c>
      <c r="AH4" s="379" t="s">
        <v>94</v>
      </c>
      <c r="AK4" s="427" t="str">
        <f>IFERROR(IF(I4="---","",IF(Y4="---","No Target Set",IF(BV4=BK4,"On Target",IF(BV4&gt;BK4,"Behind",IF(BV4&lt;BK4,"On Target"))))),"")</f>
        <v/>
      </c>
      <c r="AL4" s="427" t="str">
        <f>IFERROR(IF(J4="---","",IF(Z4="---","No Target Set",IF(BW4=BL4,"On Target",IF(BW4&gt;BL4,"Behind",IF(BW4&lt;BL4,"On Target"))))),"")</f>
        <v/>
      </c>
      <c r="AM4" s="427" t="str">
        <f>IFERROR(IF(K4="---","",IF(AA4="---","No Target Set",IF(BX4=BM4,"On Target",IF(BX4&gt;BM4,"Behind",IF(BX4&lt;BM4,"On Target"))))),"")</f>
        <v/>
      </c>
      <c r="AN4" s="427" t="str">
        <f>IFERROR(IF(L4="---","",IF(AB4="---","No Target Set",IF(BY4=BN4,"On Target",IF(BY4&gt;BN4,"Behind",IF(BY4&lt;BN4,"On Target"))))),"")</f>
        <v/>
      </c>
      <c r="AO4" s="427" t="str">
        <f>IFERROR(IF(M4="---","",IF(AC4="---","No Target Set",IF(BZ4=BO4,"On Target",IF(BZ4&gt;BO4,"Behind",IF(BZ4&lt;BO4,"On Target"))))),"")</f>
        <v/>
      </c>
      <c r="AP4" s="427" t="str">
        <f>IFERROR(IF(N4="---","",IF(AD4="---","No Target Set",IF(CA4=BP4,"On Target",IF(CA4&gt;BP4,"Behind",IF(CA4&lt;BP4,"On Target"))))),"")</f>
        <v/>
      </c>
      <c r="AQ4" s="427" t="str">
        <f>IFERROR(IF(O4="---","",IF(AE4="---","No Target Set",IF(CB4=BQ4,"On Target",IF(CB4&gt;BQ4,"Behind",IF(CB4&lt;BQ4,"On Target"))))),"")</f>
        <v/>
      </c>
      <c r="AR4" s="427" t="str">
        <f>IFERROR(IF(P4="---","",IF(AF4="---","No Target Set",IF(CC4=BR4,"On Target",IF(CC4&gt;BR4,"Behind",IF(CC4&lt;BR4,"On Target"))))),"")</f>
        <v/>
      </c>
      <c r="AS4" s="427" t="str">
        <f>IFERROR(IF(Q4="---","",IF(AG4="---","No Target Set",IF(CD4=BS4,"On Target",IF(CD4&gt;BS4,"Behind",IF(CD4&lt;BS4,"On Target"))))),"")</f>
        <v/>
      </c>
      <c r="AT4" s="427" t="str">
        <f>IFERROR(IF(R4="---","",IF(AH4="---","No Target Set",IF(CE4=BT4,"On Target",IF(CE4&gt;BT4,"Behind",IF(CE4&lt;BT4,"On Target"))))),"")</f>
        <v/>
      </c>
      <c r="AV4" s="428"/>
      <c r="AW4" s="222" t="s">
        <v>97</v>
      </c>
      <c r="AX4" s="381" t="str">
        <f>_xlfn.IFNA(LOOKUP(2,1/(H4:R4&lt;&gt;"---"),H4:R4),"---")</f>
        <v>---</v>
      </c>
      <c r="AY4" s="381" t="e">
        <f>VALUE(IF(AX4="---","",VLOOKUP(AX4,List16782345[],2,FALSE)))</f>
        <v>#VALUE!</v>
      </c>
      <c r="AZ4" s="381" t="str">
        <f>_xlfn.IFNA(LOOKUP(2,1/(H4:Q4&lt;&gt;"---"),X4:AF4),"---")</f>
        <v>---</v>
      </c>
      <c r="BA4" s="381" t="e">
        <f>VALUE(IF(AZ4="---","",VLOOKUP(AZ4,List16782345[],2,FALSE)))</f>
        <v>#VALUE!</v>
      </c>
      <c r="BB4" s="381" t="str">
        <f>_xlfn.IFNA(LOOKUP(2,1/(AK4:AT4&lt;&gt;""),AK4:AT4),"---")</f>
        <v>---</v>
      </c>
      <c r="BC4" s="381" t="str">
        <f>_xlfn.IFNA(LOOKUP(2,1/(H4:R4&lt;&gt;"---"),H$2:R$2),"---")</f>
        <v>---</v>
      </c>
      <c r="BE4" s="429" t="s">
        <v>98</v>
      </c>
      <c r="BF4" s="384">
        <v>1</v>
      </c>
      <c r="BI4" s="222" t="s">
        <v>97</v>
      </c>
      <c r="BJ4" s="381" t="str">
        <f>IF(H4="---","",IF(H4="","",(VLOOKUP(H4,List16782345[],2,FALSE))))</f>
        <v/>
      </c>
      <c r="BK4" s="381" t="str">
        <f>IF(I4="---","",IF(I4="","",(VLOOKUP(I4,List16782345[],2,FALSE))))</f>
        <v/>
      </c>
      <c r="BL4" s="381" t="str">
        <f>IF(J4="---","",IF(J4="","",(VLOOKUP(J4,List16782345[],2,FALSE))))</f>
        <v/>
      </c>
      <c r="BM4" s="381" t="str">
        <f>IF(K4="---","",IF(K4="","",(VLOOKUP(K4,List16782345[],2,FALSE))))</f>
        <v/>
      </c>
      <c r="BN4" s="381" t="str">
        <f>IF(L4="---","",IF(L4="","",(VLOOKUP(L4,List16782345[],2,FALSE))))</f>
        <v/>
      </c>
      <c r="BO4" s="381" t="str">
        <f>IF(M4="---","",IF(M4="","",(VLOOKUP(M4,List16782345[],2,FALSE))))</f>
        <v/>
      </c>
      <c r="BP4" s="381" t="str">
        <f>IF(N4="---","",IF(N4="","",(VLOOKUP(N4,List16782345[],2,FALSE))))</f>
        <v/>
      </c>
      <c r="BQ4" s="381" t="str">
        <f>IF(O4="---","",IF(O4="","",(VLOOKUP(O4,List16782345[],2,FALSE))))</f>
        <v/>
      </c>
      <c r="BR4" s="381" t="str">
        <f>IF(P4="---","",IF(P4="","",(VLOOKUP(P4,List16782345[],2,FALSE))))</f>
        <v/>
      </c>
      <c r="BS4" s="381" t="str">
        <f>IF(Q4="---","",IF(Q4="","",(VLOOKUP(Q4,List16782345[],2,FALSE))))</f>
        <v/>
      </c>
      <c r="BT4" s="381" t="str">
        <f>IF(R4="---","",IF(R4="","",(VLOOKUP(R4,List16782345[],2,FALSE))))</f>
        <v/>
      </c>
      <c r="BU4" s="222" t="s">
        <v>97</v>
      </c>
      <c r="BV4" s="381" t="str">
        <f>IF(Y4="---","",IF(Y4="","",VLOOKUP(Y4,List16782345[],2,FALSE)))</f>
        <v/>
      </c>
      <c r="BW4" s="381" t="str">
        <f>IF(Z4="---","",IF(Z4="","",VLOOKUP(Z4,List16782345[],2,FALSE)))</f>
        <v/>
      </c>
      <c r="BX4" s="381" t="str">
        <f>IF(AA4="---","",IF(AA4="","",VLOOKUP(AA4,List16782345[],2,FALSE)))</f>
        <v/>
      </c>
      <c r="BY4" s="381" t="str">
        <f>IF(AB4="---","",IF(AB4="","",VLOOKUP(AB4,List16782345[],2,FALSE)))</f>
        <v/>
      </c>
      <c r="BZ4" s="381" t="str">
        <f>IF(AC4="---","",IF(AC4="","",VLOOKUP(AC4,List16782345[],2,FALSE)))</f>
        <v/>
      </c>
      <c r="CA4" s="381" t="str">
        <f>IF(AD4="---","",IF(AD4="","",VLOOKUP(AD4,List16782345[],2,FALSE)))</f>
        <v/>
      </c>
      <c r="CB4" s="381" t="str">
        <f>IF(AE4="---","",IF(AE4="","",VLOOKUP(AE4,List16782345[],2,FALSE)))</f>
        <v/>
      </c>
      <c r="CC4" s="381" t="str">
        <f>IF(AF4="---","",IF(AF4="","",VLOOKUP(AF4,List16782345[],2,FALSE)))</f>
        <v/>
      </c>
      <c r="CD4" s="381" t="str">
        <f>IF(AG4="---","",IF(AG4="","",VLOOKUP(AG4,List16782345[],2,FALSE)))</f>
        <v/>
      </c>
      <c r="CE4" s="381" t="str">
        <f>IF(AH4="---","",IF(AH4="","",VLOOKUP(AH4,List16782345[],2,FALSE)))</f>
        <v/>
      </c>
      <c r="CF4" s="222" t="s">
        <v>97</v>
      </c>
      <c r="CG4" s="381" t="str">
        <f>IFERROR(
    IF(H4="---", "NA",
        IF(Y4="---", "NA",
            IF(BJ4 &gt; BK4,
                IF(BV4 &gt; BJ4, 1.1, 0.1),
                IF(BV4 &gt; BJ4, 1, 0)
            )
        )
    ),
    -1
)</f>
        <v>NA</v>
      </c>
      <c r="CH4" s="381" t="str">
        <f>IFERROR(
    IF(I4="---", "NA",
        IF(Z4="---", "NA",IF(J4="---","NA",
            IF(BK4 &gt; BL4,
                IF(MIN(BV4, BK4) = BW4, 0.1,
                    IF(MIN(BV4, BK4) &lt; BW4, 1.1)
                ),
                IF(MIN(BV4, BK4) = BW4, 0,
                    IF(MIN(BV4, BK4) &lt; BW4, 1)
                )
            ))
        )
    ),
-5)</f>
        <v>NA</v>
      </c>
      <c r="CI4" s="381" t="str">
        <f>IFERROR(
    IF(J4="---", "NA",
        IF(AA4="---", "NA",IF(K4="---","NA",
            IF(BL4 &gt; BM4,
                IF(MIN(BW4, BL4) = BX4, 0.1,
                    IF(MIN(BW4, BL4) &lt; BX4, 1.1)
                ),
                IF(MIN(BW4, BL4) = BX4, 0,
                    IF(MIN(BW4, BL4) &lt; BX4, 1)
                )
            ))
        )
    ),
-5)</f>
        <v>NA</v>
      </c>
      <c r="CJ4" s="381" t="str">
        <f>IFERROR(
    IF(K4="---", "NA",
        IF(AB4="---", "NA",IF(L4="---","NA",
            IF(BM4 &gt; BN4,
                IF(MIN(BX4, BM4) = BY4, 0.1,
                    IF(MIN(BX4, BM4) &lt; BY4, 1.1)
                ),
                IF(MIN(BX4, BM4) = BY4, 0,
                    IF(MIN(BX4, BM4) &lt; BY4, 1)
                )
            ))
        )
    ),
-5)</f>
        <v>NA</v>
      </c>
      <c r="CK4" s="381" t="str">
        <f>IFERROR(
    IF(L4="---", "NA",
        IF(AC4="---", "NA",IF(M4="---","NA",
            IF(BN4 &gt; BO4,
                IF(MIN(BY4, BN4) = BZ4, 0.1,
                    IF(MIN(BY4, BN4) &lt; BZ4, 1.1)
                ),
                IF(MIN(BY4, BN4) = BZ4, 0,
                    IF(MIN(BY4, BN4) &lt; BZ4, 1)
                )
            ))
        )
    ),
-5)</f>
        <v>NA</v>
      </c>
      <c r="CL4" s="381" t="str">
        <f>IFERROR(
    IF(M4="---", "NA",
        IF(AD4="---", "NA",IF(N4="---","NA",
            IF(BO4 &gt; BP4,
                IF(MIN(BZ4, BO4) = CA4, 0.1,
                    IF(MIN(BZ4, BO4) &lt; CA4, 1.1)
                ),
                IF(MIN(BZ4, BO4) = CA4, 0,
                    IF(MIN(BZ4, BO4) &lt; CA4, 1)
                )
            ))
        )
    ),
-5)</f>
        <v>NA</v>
      </c>
      <c r="CM4" s="381" t="str">
        <f>IFERROR(
    IF(N4="---", "NA",
        IF(AE4="---", "NA",IF(O4="---","NA",
            IF(BP4 &gt; BQ4,
                IF(MIN(CA4, BP4) = CB4, 0.1,
                    IF(MIN(CA4, BP4) &lt; CB4, 1.1)
                ),
                IF(MIN(CA4, BP4) = CB4, 0,
                    IF(MIN(CA4, BP4) &lt; CB4, 1)
                )
            ))
        )
    ),
-5)</f>
        <v>NA</v>
      </c>
      <c r="CN4" s="381" t="str">
        <f>IFERROR(
    IF(O4="---", "NA",
        IF(AF4="---", "NA",IF(P4="---","NA",
            IF(BQ4 &gt; BR4,
                IF(MIN(CB4, BQ4) = CC4, 0.1,
                    IF(MIN(CB4, BQ4) &lt; CC4, 1.1)
                ),
                IF(MIN(CB4, BQ4) = CC4, 0,
                    IF(MIN(CB4, BQ4) &lt; CC4, 1)
                )
            ))
        )
    ),
-5)</f>
        <v>NA</v>
      </c>
      <c r="CO4" s="381" t="str">
        <f>IFERROR(
    IF(P4="---", "NA",
        IF(AG4="---", "NA",IF(Q4="---","NA",
            IF(BR4 &gt; BS4,
                IF(MIN(CC4, BR4) = CD4, 0.1,
                    IF(MIN(CC4, BR4) &lt; CD4, 1.1)
                ),
                IF(MIN(CC4, BR4) = CD4, 0,
                    IF(MIN(CC4, BR4) &lt; CD4, 1)
                )
            ))
        )
    ),
-5)</f>
        <v>NA</v>
      </c>
      <c r="CP4" s="381" t="str">
        <f>IFERROR(
    IF(Q4="---", "NA",
        IF(AH4="---", "NA",IF(R4="---","NA",
            IF(BS4 &gt; BT4,
                IF(MIN(CD4, BS4) = CE4, 0.1,
                    IF(MIN(CD4, BS4) &lt; CE4, 1.1)
                ),
                IF(MIN(CD4, BS4) = CE4, 0,
                    IF(MIN(CD4, BS4) &lt; CE4, 1)
                )
            ))
        )
    ),
-5)</f>
        <v>NA</v>
      </c>
      <c r="CQ4" s="222" t="s">
        <v>97</v>
      </c>
      <c r="CR4" s="381" t="str">
        <f>IF(AND(OR(CG4=1, CG4=1.1),BK4&gt;=BV4),"Achieved",IF(AND(OR(CG4=1, CG4=1.1),BK4&lt;BV4),"Not Achieved","NA"))</f>
        <v>NA</v>
      </c>
      <c r="CS4" s="381" t="str">
        <f>IF(AND(OR(CH4=1, CH4=1.1),BL4&gt;=BW4),"Achieved",IF(AND(OR(CH4=1, CH4=1.1),BL4&lt;BW4),"Not Achieved","NA"))</f>
        <v>NA</v>
      </c>
      <c r="CT4" s="381" t="str">
        <f>IF(AND(OR(CI4=1, CI4=1.1),BM4&gt;=BX4),"Achieved",IF(AND(OR(CI4=1, CI4=1.1),BM4&lt;BX4),"Not Achieved","NA"))</f>
        <v>NA</v>
      </c>
      <c r="CU4" s="381" t="str">
        <f>IF(AND(OR(CJ4=1, CJ4=1.1),BN4&gt;=BY4),"Achieved",IF(AND(OR(CJ4=1, CJ4=1.1),BN4&lt;BY4),"Not Achieved","NA"))</f>
        <v>NA</v>
      </c>
      <c r="CV4" s="381" t="str">
        <f>IF(AND(OR(CK4=1, CK4=1.1),BO4&gt;=BZ4),"Achieved",IF(AND(OR(CK4=1, CK4=1.1),BO4&lt;BZ4),"Not Achieved","NA"))</f>
        <v>NA</v>
      </c>
      <c r="CW4" s="381" t="str">
        <f>IF(AND(OR(CL4=1, CL4=1.1),BP4&gt;=CA4),"Achieved",IF(AND(OR(CL4=1, CL4=1.1),BP4&lt;CA4),"Not Achieved","NA"))</f>
        <v>NA</v>
      </c>
      <c r="CX4" s="381" t="str">
        <f>IF(AND(OR(CM4=1, CM4=1.1),BQ4&gt;=CB4),"Achieved",IF(AND(OR(CM4=1, CM4=1.1),BQ4&lt;CB4),"Not Achieved","NA"))</f>
        <v>NA</v>
      </c>
      <c r="CY4" s="381" t="str">
        <f>IF(AND(OR(CN4=1, CN4=1.1),BR4&gt;=CC4),"Achieved",IF(AND(OR(CN4=1, CN4=1.1),BR4&lt;CC4),"Not Achieved","NA"))</f>
        <v>NA</v>
      </c>
      <c r="CZ4" s="381" t="str">
        <f>IF(AND(OR(CO4=1, CO4=1.1),BS4&gt;=CD4),"Achieved",IF(AND(OR(CO4=1, CO4=1.1),BS4&lt;CD4),"Not Achieved","NA"))</f>
        <v>NA</v>
      </c>
      <c r="DA4" s="381" t="str">
        <f>IF(AND(OR(CP4=1, CP4=1.1),BT4&gt;=CE4),"Achieved",IF(AND(OR(CP4=1, CP4=1.1),BT4&lt;CE4),"Not Achieved","NA"))</f>
        <v>NA</v>
      </c>
      <c r="DI4" s="403"/>
      <c r="DJ4" s="403"/>
      <c r="DK4" s="403"/>
      <c r="DL4" s="403"/>
      <c r="DM4" s="403"/>
      <c r="DN4" s="403"/>
      <c r="DO4" s="403"/>
      <c r="DP4" s="403"/>
      <c r="DQ4" s="403"/>
      <c r="DR4" s="403"/>
      <c r="DS4" s="403"/>
      <c r="DT4" s="403"/>
      <c r="DU4" s="403"/>
      <c r="DV4" s="403"/>
      <c r="DW4" s="403"/>
    </row>
    <row r="5" spans="2:127" ht="13.75" customHeight="1" thickBot="1" x14ac:dyDescent="0.4">
      <c r="B5" s="373"/>
      <c r="C5" s="360" t="s">
        <v>278</v>
      </c>
      <c r="D5" s="361"/>
      <c r="E5" s="359" t="s">
        <v>100</v>
      </c>
      <c r="F5" s="425"/>
      <c r="G5" s="426"/>
      <c r="H5" s="192" t="s">
        <v>94</v>
      </c>
      <c r="I5" s="192" t="s">
        <v>94</v>
      </c>
      <c r="J5" s="192" t="s">
        <v>94</v>
      </c>
      <c r="K5" s="192" t="s">
        <v>94</v>
      </c>
      <c r="L5" s="192" t="s">
        <v>94</v>
      </c>
      <c r="M5" s="192" t="s">
        <v>94</v>
      </c>
      <c r="N5" s="192" t="s">
        <v>94</v>
      </c>
      <c r="O5" s="192" t="s">
        <v>94</v>
      </c>
      <c r="P5" s="192" t="s">
        <v>94</v>
      </c>
      <c r="Q5" s="192" t="s">
        <v>94</v>
      </c>
      <c r="R5" s="379" t="s">
        <v>94</v>
      </c>
      <c r="Y5" s="192" t="s">
        <v>94</v>
      </c>
      <c r="Z5" s="192" t="s">
        <v>94</v>
      </c>
      <c r="AA5" s="192" t="s">
        <v>94</v>
      </c>
      <c r="AB5" s="192" t="s">
        <v>94</v>
      </c>
      <c r="AC5" s="192" t="s">
        <v>94</v>
      </c>
      <c r="AD5" s="192" t="s">
        <v>94</v>
      </c>
      <c r="AE5" s="192" t="s">
        <v>94</v>
      </c>
      <c r="AF5" s="192" t="s">
        <v>94</v>
      </c>
      <c r="AG5" s="192" t="s">
        <v>94</v>
      </c>
      <c r="AH5" s="379" t="s">
        <v>94</v>
      </c>
      <c r="AK5" s="427" t="str">
        <f>IFERROR(IF(I5="---","",IF(Y5="---","No Target Set",IF(BV5=BK5,"On Target",IF(BV5&gt;BK5,"Behind",IF(BV5&lt;BK5,"On Target"))))),"")</f>
        <v/>
      </c>
      <c r="AL5" s="427" t="str">
        <f>IFERROR(IF(J5="---","",IF(Z5="---","No Target Set",IF(BW5=BL5,"On Target",IF(BW5&gt;BL5,"Behind",IF(BW5&lt;BL5,"On Target"))))),"")</f>
        <v/>
      </c>
      <c r="AM5" s="427" t="str">
        <f>IFERROR(IF(K5="---","",IF(AA5="---","No Target Set",IF(BX5=BM5,"On Target",IF(BX5&gt;BM5,"Behind",IF(BX5&lt;BM5,"On Target"))))),"")</f>
        <v/>
      </c>
      <c r="AN5" s="427" t="str">
        <f>IFERROR(IF(L5="---","",IF(AB5="---","No Target Set",IF(BY5=BN5,"On Target",IF(BY5&gt;BN5,"Behind",IF(BY5&lt;BN5,"On Target"))))),"")</f>
        <v/>
      </c>
      <c r="AO5" s="427" t="str">
        <f>IFERROR(IF(M5="---","",IF(AC5="---","No Target Set",IF(BZ5=BO5,"On Target",IF(BZ5&gt;BO5,"Behind",IF(BZ5&lt;BO5,"On Target"))))),"")</f>
        <v/>
      </c>
      <c r="AP5" s="427" t="str">
        <f>IFERROR(IF(N5="---","",IF(AD5="---","No Target Set",IF(CA5=BP5,"On Target",IF(CA5&gt;BP5,"Behind",IF(CA5&lt;BP5,"On Target"))))),"")</f>
        <v/>
      </c>
      <c r="AQ5" s="427" t="str">
        <f>IFERROR(IF(O5="---","",IF(AE5="---","No Target Set",IF(CB5=BQ5,"On Target",IF(CB5&gt;BQ5,"Behind",IF(CB5&lt;BQ5,"On Target"))))),"")</f>
        <v/>
      </c>
      <c r="AR5" s="427" t="str">
        <f>IFERROR(IF(P5="---","",IF(AF5="---","No Target Set",IF(CC5=BR5,"On Target",IF(CC5&gt;BR5,"Behind",IF(CC5&lt;BR5,"On Target"))))),"")</f>
        <v/>
      </c>
      <c r="AS5" s="427" t="str">
        <f>IFERROR(IF(Q5="---","",IF(AG5="---","No Target Set",IF(CD5=BS5,"On Target",IF(CD5&gt;BS5,"Behind",IF(CD5&lt;BS5,"On Target"))))),"")</f>
        <v/>
      </c>
      <c r="AT5" s="427" t="str">
        <f>IFERROR(IF(R5="---","",IF(AH5="---","No Target Set",IF(CE5=BT5,"On Target",IF(CE5&gt;BT5,"Behind",IF(CE5&lt;BT5,"On Target"))))),"")</f>
        <v/>
      </c>
      <c r="AV5" s="428"/>
      <c r="AW5" s="222" t="s">
        <v>101</v>
      </c>
      <c r="AX5" s="381" t="str">
        <f>_xlfn.IFNA(LOOKUP(2,1/(H5:R5&lt;&gt;"---"),H5:R5),"---")</f>
        <v>---</v>
      </c>
      <c r="AY5" s="381" t="e">
        <f>VALUE(IF(AX5="---","",VLOOKUP(AX5,List16782345[],2,FALSE)))</f>
        <v>#VALUE!</v>
      </c>
      <c r="AZ5" s="381" t="str">
        <f>_xlfn.IFNA(LOOKUP(2,1/(H5:Q5&lt;&gt;"---"),X5:AF5),"---")</f>
        <v>---</v>
      </c>
      <c r="BA5" s="381" t="e">
        <f>VALUE(IF(AZ5="---","",VLOOKUP(AZ5,List16782345[],2,FALSE)))</f>
        <v>#VALUE!</v>
      </c>
      <c r="BB5" s="381" t="str">
        <f>_xlfn.IFNA(LOOKUP(2,1/(AK5:AT5&lt;&gt;""),AK5:AT5),"---")</f>
        <v>---</v>
      </c>
      <c r="BC5" s="381" t="str">
        <f>_xlfn.IFNA(LOOKUP(2,1/(H5:R5&lt;&gt;"---"),H$2:R$2),"---")</f>
        <v>---</v>
      </c>
      <c r="BE5" s="430" t="s">
        <v>102</v>
      </c>
      <c r="BF5" s="384">
        <v>0.5</v>
      </c>
      <c r="BI5" s="222" t="s">
        <v>101</v>
      </c>
      <c r="BJ5" s="381" t="str">
        <f>IF(H5="---","",IF(H5="","",(VLOOKUP(H5,List16782345[],2,FALSE))))</f>
        <v/>
      </c>
      <c r="BK5" s="381" t="str">
        <f>IF(I5="---","",IF(I5="","",(VLOOKUP(I5,List16782345[],2,FALSE))))</f>
        <v/>
      </c>
      <c r="BL5" s="381" t="str">
        <f>IF(J5="---","",IF(J5="","",(VLOOKUP(J5,List16782345[],2,FALSE))))</f>
        <v/>
      </c>
      <c r="BM5" s="381" t="str">
        <f>IF(K5="---","",IF(K5="","",(VLOOKUP(K5,List16782345[],2,FALSE))))</f>
        <v/>
      </c>
      <c r="BN5" s="381" t="str">
        <f>IF(L5="---","",IF(L5="","",(VLOOKUP(L5,List16782345[],2,FALSE))))</f>
        <v/>
      </c>
      <c r="BO5" s="381" t="str">
        <f>IF(M5="---","",IF(M5="","",(VLOOKUP(M5,List16782345[],2,FALSE))))</f>
        <v/>
      </c>
      <c r="BP5" s="381" t="str">
        <f>IF(N5="---","",IF(N5="","",(VLOOKUP(N5,List16782345[],2,FALSE))))</f>
        <v/>
      </c>
      <c r="BQ5" s="381" t="str">
        <f>IF(O5="---","",IF(O5="","",(VLOOKUP(O5,List16782345[],2,FALSE))))</f>
        <v/>
      </c>
      <c r="BR5" s="381" t="str">
        <f>IF(P5="---","",IF(P5="","",(VLOOKUP(P5,List16782345[],2,FALSE))))</f>
        <v/>
      </c>
      <c r="BS5" s="381" t="str">
        <f>IF(Q5="---","",IF(Q5="","",(VLOOKUP(Q5,List16782345[],2,FALSE))))</f>
        <v/>
      </c>
      <c r="BT5" s="381" t="str">
        <f>IF(R5="---","",IF(R5="","",(VLOOKUP(R5,List16782345[],2,FALSE))))</f>
        <v/>
      </c>
      <c r="BU5" s="222" t="s">
        <v>101</v>
      </c>
      <c r="BV5" s="381" t="str">
        <f>IF(Y5="---","",IF(Y5="","",VLOOKUP(Y5,List16782345[],2,FALSE)))</f>
        <v/>
      </c>
      <c r="BW5" s="381" t="str">
        <f>IF(Z5="---","",IF(Z5="","",VLOOKUP(Z5,List16782345[],2,FALSE)))</f>
        <v/>
      </c>
      <c r="BX5" s="381" t="str">
        <f>IF(AA5="---","",IF(AA5="","",VLOOKUP(AA5,List16782345[],2,FALSE)))</f>
        <v/>
      </c>
      <c r="BY5" s="381" t="str">
        <f>IF(AB5="---","",IF(AB5="","",VLOOKUP(AB5,List16782345[],2,FALSE)))</f>
        <v/>
      </c>
      <c r="BZ5" s="381" t="str">
        <f>IF(AC5="---","",IF(AC5="","",VLOOKUP(AC5,List16782345[],2,FALSE)))</f>
        <v/>
      </c>
      <c r="CA5" s="381" t="str">
        <f>IF(AD5="---","",IF(AD5="","",VLOOKUP(AD5,List16782345[],2,FALSE)))</f>
        <v/>
      </c>
      <c r="CB5" s="381" t="str">
        <f>IF(AE5="---","",IF(AE5="","",VLOOKUP(AE5,List16782345[],2,FALSE)))</f>
        <v/>
      </c>
      <c r="CC5" s="381" t="str">
        <f>IF(AF5="---","",IF(AF5="","",VLOOKUP(AF5,List16782345[],2,FALSE)))</f>
        <v/>
      </c>
      <c r="CD5" s="381" t="str">
        <f>IF(AG5="---","",IF(AG5="","",VLOOKUP(AG5,List16782345[],2,FALSE)))</f>
        <v/>
      </c>
      <c r="CE5" s="381" t="str">
        <f>IF(AH5="---","",IF(AH5="","",VLOOKUP(AH5,List16782345[],2,FALSE)))</f>
        <v/>
      </c>
      <c r="CF5" s="222" t="s">
        <v>101</v>
      </c>
      <c r="CG5" s="381" t="str">
        <f>IFERROR(
    IF(H5="---", "NA",
        IF(Y5="---", "NA",
            IF(BJ5 &gt; BK5,
                IF(BV5 &gt; BJ5, 1.1, 0.1),
                IF(BV5 &gt; BJ5, 1, 0)
            )
        )
    ),
    -1
)</f>
        <v>NA</v>
      </c>
      <c r="CH5" s="381" t="str">
        <f>IFERROR(
    IF(I5="---", "NA",
        IF(Z5="---", "NA",IF(J5="---","NA",
            IF(BK5 &gt; BL5,
                IF(MIN(BV5, BK5) = BW5, 0.1,
                    IF(MIN(BV5, BK5) &lt; BW5, 1.1)
                ),
                IF(MIN(BV5, BK5) = BW5, 0,
                    IF(MIN(BV5, BK5) &lt; BW5, 1)
                )
            ))
        )
    ),
-5)</f>
        <v>NA</v>
      </c>
      <c r="CI5" s="381" t="str">
        <f>IFERROR(
    IF(J5="---", "NA",
        IF(AA5="---", "NA",IF(K5="---","NA",
            IF(BL5 &gt; BM5,
                IF(MIN(BW5, BL5) = BX5, 0.1,
                    IF(MIN(BW5, BL5) &lt; BX5, 1.1)
                ),
                IF(MIN(BW5, BL5) = BX5, 0,
                    IF(MIN(BW5, BL5) &lt; BX5, 1)
                )
            ))
        )
    ),
-5)</f>
        <v>NA</v>
      </c>
      <c r="CJ5" s="381" t="str">
        <f>IFERROR(
    IF(K5="---", "NA",
        IF(AB5="---", "NA",IF(L5="---","NA",
            IF(BM5 &gt; BN5,
                IF(MIN(BX5, BM5) = BY5, 0.1,
                    IF(MIN(BX5, BM5) &lt; BY5, 1.1)
                ),
                IF(MIN(BX5, BM5) = BY5, 0,
                    IF(MIN(BX5, BM5) &lt; BY5, 1)
                )
            ))
        )
    ),
-5)</f>
        <v>NA</v>
      </c>
      <c r="CK5" s="381" t="str">
        <f>IFERROR(
    IF(L5="---", "NA",
        IF(AC5="---", "NA",IF(M5="---","NA",
            IF(BN5 &gt; BO5,
                IF(MIN(BY5, BN5) = BZ5, 0.1,
                    IF(MIN(BY5, BN5) &lt; BZ5, 1.1)
                ),
                IF(MIN(BY5, BN5) = BZ5, 0,
                    IF(MIN(BY5, BN5) &lt; BZ5, 1)
                )
            ))
        )
    ),
-5)</f>
        <v>NA</v>
      </c>
      <c r="CL5" s="381" t="str">
        <f>IFERROR(
    IF(M5="---", "NA",
        IF(AD5="---", "NA",IF(N5="---","NA",
            IF(BO5 &gt; BP5,
                IF(MIN(BZ5, BO5) = CA5, 0.1,
                    IF(MIN(BZ5, BO5) &lt; CA5, 1.1)
                ),
                IF(MIN(BZ5, BO5) = CA5, 0,
                    IF(MIN(BZ5, BO5) &lt; CA5, 1)
                )
            ))
        )
    ),
-5)</f>
        <v>NA</v>
      </c>
      <c r="CM5" s="381" t="str">
        <f>IFERROR(
    IF(N5="---", "NA",
        IF(AE5="---", "NA",IF(O5="---","NA",
            IF(BP5 &gt; BQ5,
                IF(MIN(CA5, BP5) = CB5, 0.1,
                    IF(MIN(CA5, BP5) &lt; CB5, 1.1)
                ),
                IF(MIN(CA5, BP5) = CB5, 0,
                    IF(MIN(CA5, BP5) &lt; CB5, 1)
                )
            ))
        )
    ),
-5)</f>
        <v>NA</v>
      </c>
      <c r="CN5" s="381" t="str">
        <f>IFERROR(
    IF(O5="---", "NA",
        IF(AF5="---", "NA",IF(P5="---","NA",
            IF(BQ5 &gt; BR5,
                IF(MIN(CB5, BQ5) = CC5, 0.1,
                    IF(MIN(CB5, BQ5) &lt; CC5, 1.1)
                ),
                IF(MIN(CB5, BQ5) = CC5, 0,
                    IF(MIN(CB5, BQ5) &lt; CC5, 1)
                )
            ))
        )
    ),
-5)</f>
        <v>NA</v>
      </c>
      <c r="CO5" s="381" t="str">
        <f>IFERROR(
    IF(P5="---", "NA",
        IF(AG5="---", "NA",IF(Q5="---","NA",
            IF(BR5 &gt; BS5,
                IF(MIN(CC5, BR5) = CD5, 0.1,
                    IF(MIN(CC5, BR5) &lt; CD5, 1.1)
                ),
                IF(MIN(CC5, BR5) = CD5, 0,
                    IF(MIN(CC5, BR5) &lt; CD5, 1)
                )
            ))
        )
    ),
-5)</f>
        <v>NA</v>
      </c>
      <c r="CP5" s="381" t="str">
        <f>IFERROR(
    IF(Q5="---", "NA",
        IF(AH5="---", "NA",IF(R5="---","NA",
            IF(BS5 &gt; BT5,
                IF(MIN(CD5, BS5) = CE5, 0.1,
                    IF(MIN(CD5, BS5) &lt; CE5, 1.1)
                ),
                IF(MIN(CD5, BS5) = CE5, 0,
                    IF(MIN(CD5, BS5) &lt; CE5, 1)
                )
            ))
        )
    ),
-5)</f>
        <v>NA</v>
      </c>
      <c r="CQ5" s="222" t="s">
        <v>101</v>
      </c>
      <c r="CR5" s="381" t="str">
        <f>IF(AND(OR(CG5=1, CG5=1.1),BK5&gt;=BV5),"Achieved",IF(AND(OR(CG5=1, CG5=1.1),BK5&lt;BV5),"Not Achieved","NA"))</f>
        <v>NA</v>
      </c>
      <c r="CS5" s="381" t="str">
        <f>IF(AND(OR(CH5=1, CH5=1.1),BL5&gt;=BW5),"Achieved",IF(AND(OR(CH5=1, CH5=1.1),BL5&lt;BW5),"Not Achieved","NA"))</f>
        <v>NA</v>
      </c>
      <c r="CT5" s="381" t="str">
        <f>IF(AND(OR(CI5=1, CI5=1.1),BM5&gt;=BX5),"Achieved",IF(AND(OR(CI5=1, CI5=1.1),BM5&lt;BX5),"Not Achieved","NA"))</f>
        <v>NA</v>
      </c>
      <c r="CU5" s="381" t="str">
        <f>IF(AND(OR(CJ5=1, CJ5=1.1),BN5&gt;=BY5),"Achieved",IF(AND(OR(CJ5=1, CJ5=1.1),BN5&lt;BY5),"Not Achieved","NA"))</f>
        <v>NA</v>
      </c>
      <c r="CV5" s="381" t="str">
        <f>IF(AND(OR(CK5=1, CK5=1.1),BO5&gt;=BZ5),"Achieved",IF(AND(OR(CK5=1, CK5=1.1),BO5&lt;BZ5),"Not Achieved","NA"))</f>
        <v>NA</v>
      </c>
      <c r="CW5" s="381" t="str">
        <f>IF(AND(OR(CL5=1, CL5=1.1),BP5&gt;=CA5),"Achieved",IF(AND(OR(CL5=1, CL5=1.1),BP5&lt;CA5),"Not Achieved","NA"))</f>
        <v>NA</v>
      </c>
      <c r="CX5" s="381" t="str">
        <f>IF(AND(OR(CM5=1, CM5=1.1),BQ5&gt;=CB5),"Achieved",IF(AND(OR(CM5=1, CM5=1.1),BQ5&lt;CB5),"Not Achieved","NA"))</f>
        <v>NA</v>
      </c>
      <c r="CY5" s="381" t="str">
        <f>IF(AND(OR(CN5=1, CN5=1.1),BR5&gt;=CC5),"Achieved",IF(AND(OR(CN5=1, CN5=1.1),BR5&lt;CC5),"Not Achieved","NA"))</f>
        <v>NA</v>
      </c>
      <c r="CZ5" s="381" t="str">
        <f>IF(AND(OR(CO5=1, CO5=1.1),BS5&gt;=CD5),"Achieved",IF(AND(OR(CO5=1, CO5=1.1),BS5&lt;CD5),"Not Achieved","NA"))</f>
        <v>NA</v>
      </c>
      <c r="DA5" s="381" t="str">
        <f>IF(AND(OR(CP5=1, CP5=1.1),BT5&gt;=CE5),"Achieved",IF(AND(OR(CP5=1, CP5=1.1),BT5&lt;CE5),"Not Achieved","NA"))</f>
        <v>NA</v>
      </c>
      <c r="DI5" s="403"/>
      <c r="DJ5" s="403"/>
      <c r="DK5" s="403"/>
      <c r="DL5" s="403"/>
      <c r="DM5" s="403"/>
      <c r="DN5" s="403"/>
      <c r="DO5" s="403"/>
      <c r="DP5" s="403"/>
      <c r="DQ5" s="403"/>
      <c r="DR5" s="403"/>
      <c r="DS5" s="403"/>
      <c r="DT5" s="403"/>
      <c r="DU5" s="403"/>
      <c r="DV5" s="403"/>
      <c r="DW5" s="403"/>
    </row>
    <row r="6" spans="2:127" ht="13.75" customHeight="1" thickBot="1" x14ac:dyDescent="0.4">
      <c r="B6" s="373"/>
      <c r="C6" s="364"/>
      <c r="D6" s="365"/>
      <c r="E6" s="359" t="s">
        <v>103</v>
      </c>
      <c r="F6" s="425"/>
      <c r="G6" s="426"/>
      <c r="H6" s="192" t="s">
        <v>94</v>
      </c>
      <c r="I6" s="192" t="s">
        <v>94</v>
      </c>
      <c r="J6" s="192" t="s">
        <v>94</v>
      </c>
      <c r="K6" s="192" t="s">
        <v>94</v>
      </c>
      <c r="L6" s="192" t="s">
        <v>94</v>
      </c>
      <c r="M6" s="192" t="s">
        <v>94</v>
      </c>
      <c r="N6" s="192" t="s">
        <v>94</v>
      </c>
      <c r="O6" s="192" t="s">
        <v>94</v>
      </c>
      <c r="P6" s="192" t="s">
        <v>94</v>
      </c>
      <c r="Q6" s="192" t="s">
        <v>94</v>
      </c>
      <c r="R6" s="379" t="s">
        <v>94</v>
      </c>
      <c r="Y6" s="192" t="s">
        <v>94</v>
      </c>
      <c r="Z6" s="192" t="s">
        <v>94</v>
      </c>
      <c r="AA6" s="192" t="s">
        <v>94</v>
      </c>
      <c r="AB6" s="192" t="s">
        <v>94</v>
      </c>
      <c r="AC6" s="192" t="s">
        <v>94</v>
      </c>
      <c r="AD6" s="192" t="s">
        <v>94</v>
      </c>
      <c r="AE6" s="192" t="s">
        <v>94</v>
      </c>
      <c r="AF6" s="192" t="s">
        <v>94</v>
      </c>
      <c r="AG6" s="192" t="s">
        <v>94</v>
      </c>
      <c r="AH6" s="379" t="s">
        <v>94</v>
      </c>
      <c r="AK6" s="427" t="str">
        <f>IFERROR(IF(I6="---","",IF(Y6="---","No Target Set",IF(BV6=BK6,"On Target",IF(BV6&gt;BK6,"Behind",IF(BV6&lt;BK6,"On Target"))))),"")</f>
        <v/>
      </c>
      <c r="AL6" s="427" t="str">
        <f>IFERROR(IF(J6="---","",IF(Z6="---","No Target Set",IF(BW6=BL6,"On Target",IF(BW6&gt;BL6,"Behind",IF(BW6&lt;BL6,"On Target"))))),"")</f>
        <v/>
      </c>
      <c r="AM6" s="427" t="str">
        <f>IFERROR(IF(K6="---","",IF(AA6="---","No Target Set",IF(BX6=BM6,"On Target",IF(BX6&gt;BM6,"Behind",IF(BX6&lt;BM6,"On Target"))))),"")</f>
        <v/>
      </c>
      <c r="AN6" s="427" t="str">
        <f>IFERROR(IF(L6="---","",IF(AB6="---","No Target Set",IF(BY6=BN6,"On Target",IF(BY6&gt;BN6,"Behind",IF(BY6&lt;BN6,"On Target"))))),"")</f>
        <v/>
      </c>
      <c r="AO6" s="427" t="str">
        <f>IFERROR(IF(M6="---","",IF(AC6="---","No Target Set",IF(BZ6=BO6,"On Target",IF(BZ6&gt;BO6,"Behind",IF(BZ6&lt;BO6,"On Target"))))),"")</f>
        <v/>
      </c>
      <c r="AP6" s="427" t="str">
        <f>IFERROR(IF(N6="---","",IF(AD6="---","No Target Set",IF(CA6=BP6,"On Target",IF(CA6&gt;BP6,"Behind",IF(CA6&lt;BP6,"On Target"))))),"")</f>
        <v/>
      </c>
      <c r="AQ6" s="427" t="str">
        <f>IFERROR(IF(O6="---","",IF(AE6="---","No Target Set",IF(CB6=BQ6,"On Target",IF(CB6&gt;BQ6,"Behind",IF(CB6&lt;BQ6,"On Target"))))),"")</f>
        <v/>
      </c>
      <c r="AR6" s="427" t="str">
        <f>IFERROR(IF(P6="---","",IF(AF6="---","No Target Set",IF(CC6=BR6,"On Target",IF(CC6&gt;BR6,"Behind",IF(CC6&lt;BR6,"On Target"))))),"")</f>
        <v/>
      </c>
      <c r="AS6" s="427" t="str">
        <f>IFERROR(IF(Q6="---","",IF(AG6="---","No Target Set",IF(CD6=BS6,"On Target",IF(CD6&gt;BS6,"Behind",IF(CD6&lt;BS6,"On Target"))))),"")</f>
        <v/>
      </c>
      <c r="AT6" s="427" t="str">
        <f>IFERROR(IF(R6="---","",IF(AH6="---","No Target Set",IF(CE6=BT6,"On Target",IF(CE6&gt;BT6,"Behind",IF(CE6&lt;BT6,"On Target"))))),"")</f>
        <v/>
      </c>
      <c r="AV6" s="428"/>
      <c r="AW6" s="222" t="s">
        <v>104</v>
      </c>
      <c r="AX6" s="381" t="str">
        <f>_xlfn.IFNA(LOOKUP(2,1/(H6:R6&lt;&gt;"---"),H6:R6),"---")</f>
        <v>---</v>
      </c>
      <c r="AY6" s="381" t="e">
        <f>VALUE(IF(AX6="---","",VLOOKUP(AX6,List16782345[],2,FALSE)))</f>
        <v>#VALUE!</v>
      </c>
      <c r="AZ6" s="381" t="str">
        <f>_xlfn.IFNA(LOOKUP(2,1/(H6:Q6&lt;&gt;"---"),X6:AF6),"---")</f>
        <v>---</v>
      </c>
      <c r="BA6" s="381" t="e">
        <f>VALUE(IF(AZ6="---","",VLOOKUP(AZ6,List16782345[],2,FALSE)))</f>
        <v>#VALUE!</v>
      </c>
      <c r="BB6" s="381" t="str">
        <f>_xlfn.IFNA(LOOKUP(2,1/(AK6:AT6&lt;&gt;""),AK6:AT6),"---")</f>
        <v>---</v>
      </c>
      <c r="BC6" s="381" t="str">
        <f>_xlfn.IFNA(LOOKUP(2,1/(H6:R6&lt;&gt;"---"),H$2:R$2),"---")</f>
        <v>---</v>
      </c>
      <c r="BE6" s="431" t="s">
        <v>105</v>
      </c>
      <c r="BF6" s="384">
        <v>0</v>
      </c>
      <c r="BI6" s="222" t="s">
        <v>104</v>
      </c>
      <c r="BJ6" s="381" t="str">
        <f>IF(H6="---","",IF(H6="","",(VLOOKUP(H6,List16782345[],2,FALSE))))</f>
        <v/>
      </c>
      <c r="BK6" s="381" t="str">
        <f>IF(I6="---","",IF(I6="","",(VLOOKUP(I6,List16782345[],2,FALSE))))</f>
        <v/>
      </c>
      <c r="BL6" s="381" t="str">
        <f>IF(J6="---","",IF(J6="","",(VLOOKUP(J6,List16782345[],2,FALSE))))</f>
        <v/>
      </c>
      <c r="BM6" s="381" t="str">
        <f>IF(K6="---","",IF(K6="","",(VLOOKUP(K6,List16782345[],2,FALSE))))</f>
        <v/>
      </c>
      <c r="BN6" s="381" t="str">
        <f>IF(L6="---","",IF(L6="","",(VLOOKUP(L6,List16782345[],2,FALSE))))</f>
        <v/>
      </c>
      <c r="BO6" s="381" t="str">
        <f>IF(M6="---","",IF(M6="","",(VLOOKUP(M6,List16782345[],2,FALSE))))</f>
        <v/>
      </c>
      <c r="BP6" s="381" t="str">
        <f>IF(N6="---","",IF(N6="","",(VLOOKUP(N6,List16782345[],2,FALSE))))</f>
        <v/>
      </c>
      <c r="BQ6" s="381" t="str">
        <f>IF(O6="---","",IF(O6="","",(VLOOKUP(O6,List16782345[],2,FALSE))))</f>
        <v/>
      </c>
      <c r="BR6" s="381" t="str">
        <f>IF(P6="---","",IF(P6="","",(VLOOKUP(P6,List16782345[],2,FALSE))))</f>
        <v/>
      </c>
      <c r="BS6" s="381" t="str">
        <f>IF(Q6="---","",IF(Q6="","",(VLOOKUP(Q6,List16782345[],2,FALSE))))</f>
        <v/>
      </c>
      <c r="BT6" s="381" t="str">
        <f>IF(R6="---","",IF(R6="","",(VLOOKUP(R6,List16782345[],2,FALSE))))</f>
        <v/>
      </c>
      <c r="BU6" s="222" t="s">
        <v>104</v>
      </c>
      <c r="BV6" s="381" t="str">
        <f>IF(Y6="---","",IF(Y6="","",VLOOKUP(Y6,List16782345[],2,FALSE)))</f>
        <v/>
      </c>
      <c r="BW6" s="381" t="str">
        <f>IF(Z6="---","",IF(Z6="","",VLOOKUP(Z6,List16782345[],2,FALSE)))</f>
        <v/>
      </c>
      <c r="BX6" s="381" t="str">
        <f>IF(AA6="---","",IF(AA6="","",VLOOKUP(AA6,List16782345[],2,FALSE)))</f>
        <v/>
      </c>
      <c r="BY6" s="381" t="str">
        <f>IF(AB6="---","",IF(AB6="","",VLOOKUP(AB6,List16782345[],2,FALSE)))</f>
        <v/>
      </c>
      <c r="BZ6" s="381" t="str">
        <f>IF(AC6="---","",IF(AC6="","",VLOOKUP(AC6,List16782345[],2,FALSE)))</f>
        <v/>
      </c>
      <c r="CA6" s="381" t="str">
        <f>IF(AD6="---","",IF(AD6="","",VLOOKUP(AD6,List16782345[],2,FALSE)))</f>
        <v/>
      </c>
      <c r="CB6" s="381" t="str">
        <f>IF(AE6="---","",IF(AE6="","",VLOOKUP(AE6,List16782345[],2,FALSE)))</f>
        <v/>
      </c>
      <c r="CC6" s="381" t="str">
        <f>IF(AF6="---","",IF(AF6="","",VLOOKUP(AF6,List16782345[],2,FALSE)))</f>
        <v/>
      </c>
      <c r="CD6" s="381" t="str">
        <f>IF(AG6="---","",IF(AG6="","",VLOOKUP(AG6,List16782345[],2,FALSE)))</f>
        <v/>
      </c>
      <c r="CE6" s="381" t="str">
        <f>IF(AH6="---","",IF(AH6="","",VLOOKUP(AH6,List16782345[],2,FALSE)))</f>
        <v/>
      </c>
      <c r="CF6" s="222" t="s">
        <v>104</v>
      </c>
      <c r="CG6" s="381" t="str">
        <f>IFERROR(
    IF(H6="---", "NA",
        IF(Y6="---", "NA",
            IF(BJ6 &gt; BK6,
                IF(BV6 &gt; BJ6, 1.1, 0.1),
                IF(BV6 &gt; BJ6, 1, 0)
            )
        )
    ),
    -1
)</f>
        <v>NA</v>
      </c>
      <c r="CH6" s="381" t="str">
        <f>IFERROR(
    IF(I6="---", "NA",
        IF(Z6="---", "NA",IF(J6="---","NA",
            IF(BK6 &gt; BL6,
                IF(MIN(BV6, BK6) = BW6, 0.1,
                    IF(MIN(BV6, BK6) &lt; BW6, 1.1)
                ),
                IF(MIN(BV6, BK6) = BW6, 0,
                    IF(MIN(BV6, BK6) &lt; BW6, 1)
                )
            ))
        )
    ),
-5)</f>
        <v>NA</v>
      </c>
      <c r="CI6" s="381" t="str">
        <f>IFERROR(
    IF(J6="---", "NA",
        IF(AA6="---", "NA",IF(K6="---","NA",
            IF(BL6 &gt; BM6,
                IF(MIN(BW6, BL6) = BX6, 0.1,
                    IF(MIN(BW6, BL6) &lt; BX6, 1.1)
                ),
                IF(MIN(BW6, BL6) = BX6, 0,
                    IF(MIN(BW6, BL6) &lt; BX6, 1)
                )
            ))
        )
    ),
-5)</f>
        <v>NA</v>
      </c>
      <c r="CJ6" s="381" t="str">
        <f>IFERROR(
    IF(K6="---", "NA",
        IF(AB6="---", "NA",IF(L6="---","NA",
            IF(BM6 &gt; BN6,
                IF(MIN(BX6, BM6) = BY6, 0.1,
                    IF(MIN(BX6, BM6) &lt; BY6, 1.1)
                ),
                IF(MIN(BX6, BM6) = BY6, 0,
                    IF(MIN(BX6, BM6) &lt; BY6, 1)
                )
            ))
        )
    ),
-5)</f>
        <v>NA</v>
      </c>
      <c r="CK6" s="381" t="str">
        <f>IFERROR(
    IF(L6="---", "NA",
        IF(AC6="---", "NA",IF(M6="---","NA",
            IF(BN6 &gt; BO6,
                IF(MIN(BY6, BN6) = BZ6, 0.1,
                    IF(MIN(BY6, BN6) &lt; BZ6, 1.1)
                ),
                IF(MIN(BY6, BN6) = BZ6, 0,
                    IF(MIN(BY6, BN6) &lt; BZ6, 1)
                )
            ))
        )
    ),
-5)</f>
        <v>NA</v>
      </c>
      <c r="CL6" s="381" t="str">
        <f>IFERROR(
    IF(M6="---", "NA",
        IF(AD6="---", "NA",IF(N6="---","NA",
            IF(BO6 &gt; BP6,
                IF(MIN(BZ6, BO6) = CA6, 0.1,
                    IF(MIN(BZ6, BO6) &lt; CA6, 1.1)
                ),
                IF(MIN(BZ6, BO6) = CA6, 0,
                    IF(MIN(BZ6, BO6) &lt; CA6, 1)
                )
            ))
        )
    ),
-5)</f>
        <v>NA</v>
      </c>
      <c r="CM6" s="381" t="str">
        <f>IFERROR(
    IF(N6="---", "NA",
        IF(AE6="---", "NA",IF(O6="---","NA",
            IF(BP6 &gt; BQ6,
                IF(MIN(CA6, BP6) = CB6, 0.1,
                    IF(MIN(CA6, BP6) &lt; CB6, 1.1)
                ),
                IF(MIN(CA6, BP6) = CB6, 0,
                    IF(MIN(CA6, BP6) &lt; CB6, 1)
                )
            ))
        )
    ),
-5)</f>
        <v>NA</v>
      </c>
      <c r="CN6" s="381" t="str">
        <f>IFERROR(
    IF(O6="---", "NA",
        IF(AF6="---", "NA",IF(P6="---","NA",
            IF(BQ6 &gt; BR6,
                IF(MIN(CB6, BQ6) = CC6, 0.1,
                    IF(MIN(CB6, BQ6) &lt; CC6, 1.1)
                ),
                IF(MIN(CB6, BQ6) = CC6, 0,
                    IF(MIN(CB6, BQ6) &lt; CC6, 1)
                )
            ))
        )
    ),
-5)</f>
        <v>NA</v>
      </c>
      <c r="CO6" s="381" t="str">
        <f>IFERROR(
    IF(P6="---", "NA",
        IF(AG6="---", "NA",IF(Q6="---","NA",
            IF(BR6 &gt; BS6,
                IF(MIN(CC6, BR6) = CD6, 0.1,
                    IF(MIN(CC6, BR6) &lt; CD6, 1.1)
                ),
                IF(MIN(CC6, BR6) = CD6, 0,
                    IF(MIN(CC6, BR6) &lt; CD6, 1)
                )
            ))
        )
    ),
-5)</f>
        <v>NA</v>
      </c>
      <c r="CP6" s="381" t="str">
        <f>IFERROR(
    IF(Q6="---", "NA",
        IF(AH6="---", "NA",IF(R6="---","NA",
            IF(BS6 &gt; BT6,
                IF(MIN(CD6, BS6) = CE6, 0.1,
                    IF(MIN(CD6, BS6) &lt; CE6, 1.1)
                ),
                IF(MIN(CD6, BS6) = CE6, 0,
                    IF(MIN(CD6, BS6) &lt; CE6, 1)
                )
            ))
        )
    ),
-5)</f>
        <v>NA</v>
      </c>
      <c r="CQ6" s="222" t="s">
        <v>104</v>
      </c>
      <c r="CR6" s="381" t="str">
        <f>IF(AND(OR(CG6=1, CG6=1.1),BK6&gt;=BV6),"Achieved",IF(AND(OR(CG6=1, CG6=1.1),BK6&lt;BV6),"Not Achieved","NA"))</f>
        <v>NA</v>
      </c>
      <c r="CS6" s="381" t="str">
        <f>IF(AND(OR(CH6=1, CH6=1.1),BL6&gt;=BW6),"Achieved",IF(AND(OR(CH6=1, CH6=1.1),BL6&lt;BW6),"Not Achieved","NA"))</f>
        <v>NA</v>
      </c>
      <c r="CT6" s="381" t="str">
        <f>IF(AND(OR(CI6=1, CI6=1.1),BM6&gt;=BX6),"Achieved",IF(AND(OR(CI6=1, CI6=1.1),BM6&lt;BX6),"Not Achieved","NA"))</f>
        <v>NA</v>
      </c>
      <c r="CU6" s="381" t="str">
        <f>IF(AND(OR(CJ6=1, CJ6=1.1),BN6&gt;=BY6),"Achieved",IF(AND(OR(CJ6=1, CJ6=1.1),BN6&lt;BY6),"Not Achieved","NA"))</f>
        <v>NA</v>
      </c>
      <c r="CV6" s="381" t="str">
        <f>IF(AND(OR(CK6=1, CK6=1.1),BO6&gt;=BZ6),"Achieved",IF(AND(OR(CK6=1, CK6=1.1),BO6&lt;BZ6),"Not Achieved","NA"))</f>
        <v>NA</v>
      </c>
      <c r="CW6" s="381" t="str">
        <f>IF(AND(OR(CL6=1, CL6=1.1),BP6&gt;=CA6),"Achieved",IF(AND(OR(CL6=1, CL6=1.1),BP6&lt;CA6),"Not Achieved","NA"))</f>
        <v>NA</v>
      </c>
      <c r="CX6" s="381" t="str">
        <f>IF(AND(OR(CM6=1, CM6=1.1),BQ6&gt;=CB6),"Achieved",IF(AND(OR(CM6=1, CM6=1.1),BQ6&lt;CB6),"Not Achieved","NA"))</f>
        <v>NA</v>
      </c>
      <c r="CY6" s="381" t="str">
        <f>IF(AND(OR(CN6=1, CN6=1.1),BR6&gt;=CC6),"Achieved",IF(AND(OR(CN6=1, CN6=1.1),BR6&lt;CC6),"Not Achieved","NA"))</f>
        <v>NA</v>
      </c>
      <c r="CZ6" s="381" t="str">
        <f>IF(AND(OR(CO6=1, CO6=1.1),BS6&gt;=CD6),"Achieved",IF(AND(OR(CO6=1, CO6=1.1),BS6&lt;CD6),"Not Achieved","NA"))</f>
        <v>NA</v>
      </c>
      <c r="DA6" s="381" t="str">
        <f>IF(AND(OR(CP6=1, CP6=1.1),BT6&gt;=CE6),"Achieved",IF(AND(OR(CP6=1, CP6=1.1),BT6&lt;CE6),"Not Achieved","NA"))</f>
        <v>NA</v>
      </c>
      <c r="DI6" s="403"/>
      <c r="DJ6" s="403"/>
      <c r="DK6" s="403"/>
      <c r="DL6" s="403"/>
      <c r="DM6" s="403"/>
      <c r="DN6" s="403"/>
      <c r="DO6" s="403"/>
      <c r="DP6" s="403"/>
      <c r="DQ6" s="403"/>
      <c r="DR6" s="403"/>
      <c r="DS6" s="403"/>
      <c r="DT6" s="403"/>
      <c r="DU6" s="403"/>
      <c r="DV6" s="403"/>
      <c r="DW6" s="403"/>
    </row>
    <row r="7" spans="2:127" ht="13.75" customHeight="1" thickBot="1" x14ac:dyDescent="0.4">
      <c r="B7" s="373"/>
      <c r="C7" s="364"/>
      <c r="D7" s="365"/>
      <c r="E7" s="359" t="s">
        <v>279</v>
      </c>
      <c r="F7" s="425"/>
      <c r="G7" s="426"/>
      <c r="H7" s="192" t="s">
        <v>94</v>
      </c>
      <c r="I7" s="192" t="s">
        <v>94</v>
      </c>
      <c r="J7" s="192" t="s">
        <v>94</v>
      </c>
      <c r="K7" s="192" t="s">
        <v>94</v>
      </c>
      <c r="L7" s="192" t="s">
        <v>94</v>
      </c>
      <c r="M7" s="192" t="s">
        <v>94</v>
      </c>
      <c r="N7" s="192" t="s">
        <v>94</v>
      </c>
      <c r="O7" s="192" t="s">
        <v>94</v>
      </c>
      <c r="P7" s="192" t="s">
        <v>94</v>
      </c>
      <c r="Q7" s="192" t="s">
        <v>94</v>
      </c>
      <c r="R7" s="379" t="s">
        <v>94</v>
      </c>
      <c r="Y7" s="192" t="s">
        <v>94</v>
      </c>
      <c r="Z7" s="192" t="s">
        <v>94</v>
      </c>
      <c r="AA7" s="192" t="s">
        <v>94</v>
      </c>
      <c r="AB7" s="192" t="s">
        <v>94</v>
      </c>
      <c r="AC7" s="192" t="s">
        <v>94</v>
      </c>
      <c r="AD7" s="192" t="s">
        <v>94</v>
      </c>
      <c r="AE7" s="192" t="s">
        <v>94</v>
      </c>
      <c r="AF7" s="192" t="s">
        <v>94</v>
      </c>
      <c r="AG7" s="192" t="s">
        <v>94</v>
      </c>
      <c r="AH7" s="379" t="s">
        <v>94</v>
      </c>
      <c r="AK7" s="427" t="str">
        <f>IFERROR(IF(I7="---","",IF(Y7="---","No Target Set",IF(BV7=BK7,"On Target",IF(BV7&gt;BK7,"Behind",IF(BV7&lt;BK7,"On Target"))))),"")</f>
        <v/>
      </c>
      <c r="AL7" s="427" t="str">
        <f>IFERROR(IF(J7="---","",IF(Z7="---","No Target Set",IF(BW7=BL7,"On Target",IF(BW7&gt;BL7,"Behind",IF(BW7&lt;BL7,"On Target"))))),"")</f>
        <v/>
      </c>
      <c r="AM7" s="427" t="str">
        <f>IFERROR(IF(K7="---","",IF(AA7="---","No Target Set",IF(BX7=BM7,"On Target",IF(BX7&gt;BM7,"Behind",IF(BX7&lt;BM7,"On Target"))))),"")</f>
        <v/>
      </c>
      <c r="AN7" s="427" t="str">
        <f>IFERROR(IF(L7="---","",IF(AB7="---","No Target Set",IF(BY7=BN7,"On Target",IF(BY7&gt;BN7,"Behind",IF(BY7&lt;BN7,"On Target"))))),"")</f>
        <v/>
      </c>
      <c r="AO7" s="427" t="str">
        <f>IFERROR(IF(M7="---","",IF(AC7="---","No Target Set",IF(BZ7=BO7,"On Target",IF(BZ7&gt;BO7,"Behind",IF(BZ7&lt;BO7,"On Target"))))),"")</f>
        <v/>
      </c>
      <c r="AP7" s="427" t="str">
        <f>IFERROR(IF(N7="---","",IF(AD7="---","No Target Set",IF(CA7=BP7,"On Target",IF(CA7&gt;BP7,"Behind",IF(CA7&lt;BP7,"On Target"))))),"")</f>
        <v/>
      </c>
      <c r="AQ7" s="427" t="str">
        <f>IFERROR(IF(O7="---","",IF(AE7="---","No Target Set",IF(CB7=BQ7,"On Target",IF(CB7&gt;BQ7,"Behind",IF(CB7&lt;BQ7,"On Target"))))),"")</f>
        <v/>
      </c>
      <c r="AR7" s="427" t="str">
        <f>IFERROR(IF(P7="---","",IF(AF7="---","No Target Set",IF(CC7=BR7,"On Target",IF(CC7&gt;BR7,"Behind",IF(CC7&lt;BR7,"On Target"))))),"")</f>
        <v/>
      </c>
      <c r="AS7" s="427" t="str">
        <f>IFERROR(IF(Q7="---","",IF(AG7="---","No Target Set",IF(CD7=BS7,"On Target",IF(CD7&gt;BS7,"Behind",IF(CD7&lt;BS7,"On Target"))))),"")</f>
        <v/>
      </c>
      <c r="AT7" s="427" t="str">
        <f>IFERROR(IF(R7="---","",IF(AH7="---","No Target Set",IF(CE7=BT7,"On Target",IF(CE7&gt;BT7,"Behind",IF(CE7&lt;BT7,"On Target"))))),"")</f>
        <v/>
      </c>
      <c r="AV7" s="428"/>
      <c r="AW7" s="222" t="s">
        <v>107</v>
      </c>
      <c r="AX7" s="381" t="str">
        <f>_xlfn.IFNA(LOOKUP(2,1/(H7:R7&lt;&gt;"---"),H7:R7),"---")</f>
        <v>---</v>
      </c>
      <c r="AY7" s="381" t="e">
        <f>VALUE(IF(AX7="---","",VLOOKUP(AX7,List16782345[],2,FALSE)))</f>
        <v>#VALUE!</v>
      </c>
      <c r="AZ7" s="381" t="str">
        <f>_xlfn.IFNA(LOOKUP(2,1/(H7:Q7&lt;&gt;"---"),X7:AF7),"---")</f>
        <v>---</v>
      </c>
      <c r="BA7" s="381" t="e">
        <f>VALUE(IF(AZ7="---","",VLOOKUP(AZ7,List16782345[],2,FALSE)))</f>
        <v>#VALUE!</v>
      </c>
      <c r="BB7" s="381" t="str">
        <f>_xlfn.IFNA(LOOKUP(2,1/(AK7:AT7&lt;&gt;""),AK7:AT7),"---")</f>
        <v>---</v>
      </c>
      <c r="BC7" s="381" t="str">
        <f>_xlfn.IFNA(LOOKUP(2,1/(H7:R7&lt;&gt;"---"),H$2:R$2),"---")</f>
        <v>---</v>
      </c>
      <c r="BI7" s="222" t="s">
        <v>107</v>
      </c>
      <c r="BJ7" s="381" t="str">
        <f>IF(H7="---","",IF(H7="","",(VLOOKUP(H7,List16782345[],2,FALSE))))</f>
        <v/>
      </c>
      <c r="BK7" s="381" t="str">
        <f>IF(I7="---","",IF(I7="","",(VLOOKUP(I7,List16782345[],2,FALSE))))</f>
        <v/>
      </c>
      <c r="BL7" s="381" t="str">
        <f>IF(J7="---","",IF(J7="","",(VLOOKUP(J7,List16782345[],2,FALSE))))</f>
        <v/>
      </c>
      <c r="BM7" s="381" t="str">
        <f>IF(K7="---","",IF(K7="","",(VLOOKUP(K7,List16782345[],2,FALSE))))</f>
        <v/>
      </c>
      <c r="BN7" s="381" t="str">
        <f>IF(L7="---","",IF(L7="","",(VLOOKUP(L7,List16782345[],2,FALSE))))</f>
        <v/>
      </c>
      <c r="BO7" s="381" t="str">
        <f>IF(M7="---","",IF(M7="","",(VLOOKUP(M7,List16782345[],2,FALSE))))</f>
        <v/>
      </c>
      <c r="BP7" s="381" t="str">
        <f>IF(N7="---","",IF(N7="","",(VLOOKUP(N7,List16782345[],2,FALSE))))</f>
        <v/>
      </c>
      <c r="BQ7" s="381" t="str">
        <f>IF(O7="---","",IF(O7="","",(VLOOKUP(O7,List16782345[],2,FALSE))))</f>
        <v/>
      </c>
      <c r="BR7" s="381" t="str">
        <f>IF(P7="---","",IF(P7="","",(VLOOKUP(P7,List16782345[],2,FALSE))))</f>
        <v/>
      </c>
      <c r="BS7" s="381" t="str">
        <f>IF(Q7="---","",IF(Q7="","",(VLOOKUP(Q7,List16782345[],2,FALSE))))</f>
        <v/>
      </c>
      <c r="BT7" s="381" t="str">
        <f>IF(R7="---","",IF(R7="","",(VLOOKUP(R7,List16782345[],2,FALSE))))</f>
        <v/>
      </c>
      <c r="BU7" s="222" t="s">
        <v>107</v>
      </c>
      <c r="BV7" s="381" t="str">
        <f>IF(Y7="---","",IF(Y7="","",VLOOKUP(Y7,List16782345[],2,FALSE)))</f>
        <v/>
      </c>
      <c r="BW7" s="381" t="str">
        <f>IF(Z7="---","",IF(Z7="","",VLOOKUP(Z7,List16782345[],2,FALSE)))</f>
        <v/>
      </c>
      <c r="BX7" s="381" t="str">
        <f>IF(AA7="---","",IF(AA7="","",VLOOKUP(AA7,List16782345[],2,FALSE)))</f>
        <v/>
      </c>
      <c r="BY7" s="381" t="str">
        <f>IF(AB7="---","",IF(AB7="","",VLOOKUP(AB7,List16782345[],2,FALSE)))</f>
        <v/>
      </c>
      <c r="BZ7" s="381" t="str">
        <f>IF(AC7="---","",IF(AC7="","",VLOOKUP(AC7,List16782345[],2,FALSE)))</f>
        <v/>
      </c>
      <c r="CA7" s="381" t="str">
        <f>IF(AD7="---","",IF(AD7="","",VLOOKUP(AD7,List16782345[],2,FALSE)))</f>
        <v/>
      </c>
      <c r="CB7" s="381" t="str">
        <f>IF(AE7="---","",IF(AE7="","",VLOOKUP(AE7,List16782345[],2,FALSE)))</f>
        <v/>
      </c>
      <c r="CC7" s="381" t="str">
        <f>IF(AF7="---","",IF(AF7="","",VLOOKUP(AF7,List16782345[],2,FALSE)))</f>
        <v/>
      </c>
      <c r="CD7" s="381" t="str">
        <f>IF(AG7="---","",IF(AG7="","",VLOOKUP(AG7,List16782345[],2,FALSE)))</f>
        <v/>
      </c>
      <c r="CE7" s="381" t="str">
        <f>IF(AH7="---","",IF(AH7="","",VLOOKUP(AH7,List16782345[],2,FALSE)))</f>
        <v/>
      </c>
      <c r="CF7" s="222" t="s">
        <v>107</v>
      </c>
      <c r="CG7" s="381" t="str">
        <f>IFERROR(
    IF(H7="---", "NA",
        IF(Y7="---", "NA",
            IF(BJ7 &gt; BK7,
                IF(BV7 &gt; BJ7, 1.1, 0.1),
                IF(BV7 &gt; BJ7, 1, 0)
            )
        )
    ),
    -1
)</f>
        <v>NA</v>
      </c>
      <c r="CH7" s="381" t="str">
        <f>IFERROR(
    IF(I7="---", "NA",
        IF(Z7="---", "NA",IF(J7="---","NA",
            IF(BK7 &gt; BL7,
                IF(MIN(BV7, BK7) = BW7, 0.1,
                    IF(MIN(BV7, BK7) &lt; BW7, 1.1)
                ),
                IF(MIN(BV7, BK7) = BW7, 0,
                    IF(MIN(BV7, BK7) &lt; BW7, 1)
                )
            ))
        )
    ),
-5)</f>
        <v>NA</v>
      </c>
      <c r="CI7" s="381" t="str">
        <f>IFERROR(
    IF(J7="---", "NA",
        IF(AA7="---", "NA",IF(K7="---","NA",
            IF(BL7 &gt; BM7,
                IF(MIN(BW7, BL7) = BX7, 0.1,
                    IF(MIN(BW7, BL7) &lt; BX7, 1.1)
                ),
                IF(MIN(BW7, BL7) = BX7, 0,
                    IF(MIN(BW7, BL7) &lt; BX7, 1)
                )
            ))
        )
    ),
-5)</f>
        <v>NA</v>
      </c>
      <c r="CJ7" s="381" t="str">
        <f>IFERROR(
    IF(K7="---", "NA",
        IF(AB7="---", "NA",IF(L7="---","NA",
            IF(BM7 &gt; BN7,
                IF(MIN(BX7, BM7) = BY7, 0.1,
                    IF(MIN(BX7, BM7) &lt; BY7, 1.1)
                ),
                IF(MIN(BX7, BM7) = BY7, 0,
                    IF(MIN(BX7, BM7) &lt; BY7, 1)
                )
            ))
        )
    ),
-5)</f>
        <v>NA</v>
      </c>
      <c r="CK7" s="381" t="str">
        <f>IFERROR(
    IF(L7="---", "NA",
        IF(AC7="---", "NA",IF(M7="---","NA",
            IF(BN7 &gt; BO7,
                IF(MIN(BY7, BN7) = BZ7, 0.1,
                    IF(MIN(BY7, BN7) &lt; BZ7, 1.1)
                ),
                IF(MIN(BY7, BN7) = BZ7, 0,
                    IF(MIN(BY7, BN7) &lt; BZ7, 1)
                )
            ))
        )
    ),
-5)</f>
        <v>NA</v>
      </c>
      <c r="CL7" s="381" t="str">
        <f>IFERROR(
    IF(M7="---", "NA",
        IF(AD7="---", "NA",IF(N7="---","NA",
            IF(BO7 &gt; BP7,
                IF(MIN(BZ7, BO7) = CA7, 0.1,
                    IF(MIN(BZ7, BO7) &lt; CA7, 1.1)
                ),
                IF(MIN(BZ7, BO7) = CA7, 0,
                    IF(MIN(BZ7, BO7) &lt; CA7, 1)
                )
            ))
        )
    ),
-5)</f>
        <v>NA</v>
      </c>
      <c r="CM7" s="381" t="str">
        <f>IFERROR(
    IF(N7="---", "NA",
        IF(AE7="---", "NA",IF(O7="---","NA",
            IF(BP7 &gt; BQ7,
                IF(MIN(CA7, BP7) = CB7, 0.1,
                    IF(MIN(CA7, BP7) &lt; CB7, 1.1)
                ),
                IF(MIN(CA7, BP7) = CB7, 0,
                    IF(MIN(CA7, BP7) &lt; CB7, 1)
                )
            ))
        )
    ),
-5)</f>
        <v>NA</v>
      </c>
      <c r="CN7" s="381" t="str">
        <f>IFERROR(
    IF(O7="---", "NA",
        IF(AF7="---", "NA",IF(P7="---","NA",
            IF(BQ7 &gt; BR7,
                IF(MIN(CB7, BQ7) = CC7, 0.1,
                    IF(MIN(CB7, BQ7) &lt; CC7, 1.1)
                ),
                IF(MIN(CB7, BQ7) = CC7, 0,
                    IF(MIN(CB7, BQ7) &lt; CC7, 1)
                )
            ))
        )
    ),
-5)</f>
        <v>NA</v>
      </c>
      <c r="CO7" s="381" t="str">
        <f>IFERROR(
    IF(P7="---", "NA",
        IF(AG7="---", "NA",IF(Q7="---","NA",
            IF(BR7 &gt; BS7,
                IF(MIN(CC7, BR7) = CD7, 0.1,
                    IF(MIN(CC7, BR7) &lt; CD7, 1.1)
                ),
                IF(MIN(CC7, BR7) = CD7, 0,
                    IF(MIN(CC7, BR7) &lt; CD7, 1)
                )
            ))
        )
    ),
-5)</f>
        <v>NA</v>
      </c>
      <c r="CP7" s="381" t="str">
        <f>IFERROR(
    IF(Q7="---", "NA",
        IF(AH7="---", "NA",IF(R7="---","NA",
            IF(BS7 &gt; BT7,
                IF(MIN(CD7, BS7) = CE7, 0.1,
                    IF(MIN(CD7, BS7) &lt; CE7, 1.1)
                ),
                IF(MIN(CD7, BS7) = CE7, 0,
                    IF(MIN(CD7, BS7) &lt; CE7, 1)
                )
            ))
        )
    ),
-5)</f>
        <v>NA</v>
      </c>
      <c r="CQ7" s="222" t="s">
        <v>107</v>
      </c>
      <c r="CR7" s="381" t="str">
        <f>IF(AND(OR(CG7=1, CG7=1.1),BK7&gt;=BV7),"Achieved",IF(AND(OR(CG7=1, CG7=1.1),BK7&lt;BV7),"Not Achieved","NA"))</f>
        <v>NA</v>
      </c>
      <c r="CS7" s="381" t="str">
        <f>IF(AND(OR(CH7=1, CH7=1.1),BL7&gt;=BW7),"Achieved",IF(AND(OR(CH7=1, CH7=1.1),BL7&lt;BW7),"Not Achieved","NA"))</f>
        <v>NA</v>
      </c>
      <c r="CT7" s="381" t="str">
        <f>IF(AND(OR(CI7=1, CI7=1.1),BM7&gt;=BX7),"Achieved",IF(AND(OR(CI7=1, CI7=1.1),BM7&lt;BX7),"Not Achieved","NA"))</f>
        <v>NA</v>
      </c>
      <c r="CU7" s="381" t="str">
        <f>IF(AND(OR(CJ7=1, CJ7=1.1),BN7&gt;=BY7),"Achieved",IF(AND(OR(CJ7=1, CJ7=1.1),BN7&lt;BY7),"Not Achieved","NA"))</f>
        <v>NA</v>
      </c>
      <c r="CV7" s="381" t="str">
        <f>IF(AND(OR(CK7=1, CK7=1.1),BO7&gt;=BZ7),"Achieved",IF(AND(OR(CK7=1, CK7=1.1),BO7&lt;BZ7),"Not Achieved","NA"))</f>
        <v>NA</v>
      </c>
      <c r="CW7" s="381" t="str">
        <f>IF(AND(OR(CL7=1, CL7=1.1),BP7&gt;=CA7),"Achieved",IF(AND(OR(CL7=1, CL7=1.1),BP7&lt;CA7),"Not Achieved","NA"))</f>
        <v>NA</v>
      </c>
      <c r="CX7" s="381" t="str">
        <f>IF(AND(OR(CM7=1, CM7=1.1),BQ7&gt;=CB7),"Achieved",IF(AND(OR(CM7=1, CM7=1.1),BQ7&lt;CB7),"Not Achieved","NA"))</f>
        <v>NA</v>
      </c>
      <c r="CY7" s="381" t="str">
        <f>IF(AND(OR(CN7=1, CN7=1.1),BR7&gt;=CC7),"Achieved",IF(AND(OR(CN7=1, CN7=1.1),BR7&lt;CC7),"Not Achieved","NA"))</f>
        <v>NA</v>
      </c>
      <c r="CZ7" s="381" t="str">
        <f>IF(AND(OR(CO7=1, CO7=1.1),BS7&gt;=CD7),"Achieved",IF(AND(OR(CO7=1, CO7=1.1),BS7&lt;CD7),"Not Achieved","NA"))</f>
        <v>NA</v>
      </c>
      <c r="DA7" s="381" t="str">
        <f>IF(AND(OR(CP7=1, CP7=1.1),BT7&gt;=CE7),"Achieved",IF(AND(OR(CP7=1, CP7=1.1),BT7&lt;CE7),"Not Achieved","NA"))</f>
        <v>NA</v>
      </c>
      <c r="DI7" s="403"/>
      <c r="DJ7" s="403"/>
      <c r="DK7" s="403"/>
      <c r="DL7" s="403"/>
      <c r="DM7" s="403"/>
      <c r="DN7" s="403"/>
      <c r="DO7" s="403"/>
      <c r="DP7" s="403"/>
      <c r="DQ7" s="403"/>
      <c r="DR7" s="403"/>
      <c r="DS7" s="403"/>
      <c r="DT7" s="403"/>
      <c r="DU7" s="403"/>
      <c r="DV7" s="403"/>
      <c r="DW7" s="403"/>
    </row>
    <row r="8" spans="2:127" ht="13.75" customHeight="1" thickBot="1" x14ac:dyDescent="0.4">
      <c r="B8" s="373"/>
      <c r="C8" s="362"/>
      <c r="D8" s="363"/>
      <c r="E8" s="359" t="s">
        <v>108</v>
      </c>
      <c r="F8" s="425"/>
      <c r="G8" s="426"/>
      <c r="H8" s="192" t="s">
        <v>94</v>
      </c>
      <c r="I8" s="192" t="s">
        <v>94</v>
      </c>
      <c r="J8" s="192" t="s">
        <v>94</v>
      </c>
      <c r="K8" s="192" t="s">
        <v>94</v>
      </c>
      <c r="L8" s="192" t="s">
        <v>94</v>
      </c>
      <c r="M8" s="192" t="s">
        <v>94</v>
      </c>
      <c r="N8" s="192" t="s">
        <v>94</v>
      </c>
      <c r="O8" s="192" t="s">
        <v>94</v>
      </c>
      <c r="P8" s="192" t="s">
        <v>94</v>
      </c>
      <c r="Q8" s="192" t="s">
        <v>94</v>
      </c>
      <c r="R8" s="379" t="s">
        <v>94</v>
      </c>
      <c r="Y8" s="192" t="s">
        <v>94</v>
      </c>
      <c r="Z8" s="192" t="s">
        <v>94</v>
      </c>
      <c r="AA8" s="192" t="s">
        <v>94</v>
      </c>
      <c r="AB8" s="192" t="s">
        <v>94</v>
      </c>
      <c r="AC8" s="192" t="s">
        <v>94</v>
      </c>
      <c r="AD8" s="192" t="s">
        <v>94</v>
      </c>
      <c r="AE8" s="192" t="s">
        <v>94</v>
      </c>
      <c r="AF8" s="192" t="s">
        <v>94</v>
      </c>
      <c r="AG8" s="192" t="s">
        <v>94</v>
      </c>
      <c r="AH8" s="379" t="s">
        <v>94</v>
      </c>
      <c r="AK8" s="427" t="str">
        <f>IFERROR(IF(I8="---","",IF(Y8="---","No Target Set",IF(BV8=BK8,"On Target",IF(BV8&gt;BK8,"Behind",IF(BV8&lt;BK8,"On Target"))))),"")</f>
        <v/>
      </c>
      <c r="AL8" s="427" t="str">
        <f>IFERROR(IF(J8="---","",IF(Z8="---","No Target Set",IF(BW8=BL8,"On Target",IF(BW8&gt;BL8,"Behind",IF(BW8&lt;BL8,"On Target"))))),"")</f>
        <v/>
      </c>
      <c r="AM8" s="427" t="str">
        <f>IFERROR(IF(K8="---","",IF(AA8="---","No Target Set",IF(BX8=BM8,"On Target",IF(BX8&gt;BM8,"Behind",IF(BX8&lt;BM8,"On Target"))))),"")</f>
        <v/>
      </c>
      <c r="AN8" s="427" t="str">
        <f>IFERROR(IF(L8="---","",IF(AB8="---","No Target Set",IF(BY8=BN8,"On Target",IF(BY8&gt;BN8,"Behind",IF(BY8&lt;BN8,"On Target"))))),"")</f>
        <v/>
      </c>
      <c r="AO8" s="427" t="str">
        <f>IFERROR(IF(M8="---","",IF(AC8="---","No Target Set",IF(BZ8=BO8,"On Target",IF(BZ8&gt;BO8,"Behind",IF(BZ8&lt;BO8,"On Target"))))),"")</f>
        <v/>
      </c>
      <c r="AP8" s="427" t="str">
        <f>IFERROR(IF(N8="---","",IF(AD8="---","No Target Set",IF(CA8=BP8,"On Target",IF(CA8&gt;BP8,"Behind",IF(CA8&lt;BP8,"On Target"))))),"")</f>
        <v/>
      </c>
      <c r="AQ8" s="427" t="str">
        <f>IFERROR(IF(O8="---","",IF(AE8="---","No Target Set",IF(CB8=BQ8,"On Target",IF(CB8&gt;BQ8,"Behind",IF(CB8&lt;BQ8,"On Target"))))),"")</f>
        <v/>
      </c>
      <c r="AR8" s="427" t="str">
        <f>IFERROR(IF(P8="---","",IF(AF8="---","No Target Set",IF(CC8=BR8,"On Target",IF(CC8&gt;BR8,"Behind",IF(CC8&lt;BR8,"On Target"))))),"")</f>
        <v/>
      </c>
      <c r="AS8" s="427" t="str">
        <f>IFERROR(IF(Q8="---","",IF(AG8="---","No Target Set",IF(CD8=BS8,"On Target",IF(CD8&gt;BS8,"Behind",IF(CD8&lt;BS8,"On Target"))))),"")</f>
        <v/>
      </c>
      <c r="AT8" s="427" t="str">
        <f>IFERROR(IF(R8="---","",IF(AH8="---","No Target Set",IF(CE8=BT8,"On Target",IF(CE8&gt;BT8,"Behind",IF(CE8&lt;BT8,"On Target"))))),"")</f>
        <v/>
      </c>
      <c r="AV8" s="428"/>
      <c r="AW8" s="222" t="s">
        <v>109</v>
      </c>
      <c r="AX8" s="381" t="str">
        <f>_xlfn.IFNA(LOOKUP(2,1/(H8:R8&lt;&gt;"---"),H8:R8),"---")</f>
        <v>---</v>
      </c>
      <c r="AY8" s="381" t="e">
        <f>VALUE(IF(AX8="---","",VLOOKUP(AX8,List16782345[],2,FALSE)))</f>
        <v>#VALUE!</v>
      </c>
      <c r="AZ8" s="381" t="str">
        <f>_xlfn.IFNA(LOOKUP(2,1/(H8:Q8&lt;&gt;"---"),X8:AF8),"---")</f>
        <v>---</v>
      </c>
      <c r="BA8" s="381" t="e">
        <f>VALUE(IF(AZ8="---","",VLOOKUP(AZ8,List16782345[],2,FALSE)))</f>
        <v>#VALUE!</v>
      </c>
      <c r="BB8" s="381" t="str">
        <f>_xlfn.IFNA(LOOKUP(2,1/(AK8:AT8&lt;&gt;""),AK8:AT8),"---")</f>
        <v>---</v>
      </c>
      <c r="BC8" s="381" t="str">
        <f>_xlfn.IFNA(LOOKUP(2,1/(H8:R8&lt;&gt;"---"),H$2:R$2),"---")</f>
        <v>---</v>
      </c>
      <c r="BI8" s="222" t="s">
        <v>109</v>
      </c>
      <c r="BJ8" s="381" t="str">
        <f>IF(H8="---","",IF(H8="","",(VLOOKUP(H8,List16782345[],2,FALSE))))</f>
        <v/>
      </c>
      <c r="BK8" s="381" t="str">
        <f>IF(I8="---","",IF(I8="","",(VLOOKUP(I8,List16782345[],2,FALSE))))</f>
        <v/>
      </c>
      <c r="BL8" s="381" t="str">
        <f>IF(J8="---","",IF(J8="","",(VLOOKUP(J8,List16782345[],2,FALSE))))</f>
        <v/>
      </c>
      <c r="BM8" s="381" t="str">
        <f>IF(K8="---","",IF(K8="","",(VLOOKUP(K8,List16782345[],2,FALSE))))</f>
        <v/>
      </c>
      <c r="BN8" s="381" t="str">
        <f>IF(L8="---","",IF(L8="","",(VLOOKUP(L8,List16782345[],2,FALSE))))</f>
        <v/>
      </c>
      <c r="BO8" s="381" t="str">
        <f>IF(M8="---","",IF(M8="","",(VLOOKUP(M8,List16782345[],2,FALSE))))</f>
        <v/>
      </c>
      <c r="BP8" s="381" t="str">
        <f>IF(N8="---","",IF(N8="","",(VLOOKUP(N8,List16782345[],2,FALSE))))</f>
        <v/>
      </c>
      <c r="BQ8" s="381" t="str">
        <f>IF(O8="---","",IF(O8="","",(VLOOKUP(O8,List16782345[],2,FALSE))))</f>
        <v/>
      </c>
      <c r="BR8" s="381" t="str">
        <f>IF(P8="---","",IF(P8="","",(VLOOKUP(P8,List16782345[],2,FALSE))))</f>
        <v/>
      </c>
      <c r="BS8" s="381" t="str">
        <f>IF(Q8="---","",IF(Q8="","",(VLOOKUP(Q8,List16782345[],2,FALSE))))</f>
        <v/>
      </c>
      <c r="BT8" s="381" t="str">
        <f>IF(R8="---","",IF(R8="","",(VLOOKUP(R8,List16782345[],2,FALSE))))</f>
        <v/>
      </c>
      <c r="BU8" s="222" t="s">
        <v>109</v>
      </c>
      <c r="BV8" s="381" t="str">
        <f>IF(Y8="---","",IF(Y8="","",VLOOKUP(Y8,List16782345[],2,FALSE)))</f>
        <v/>
      </c>
      <c r="BW8" s="381" t="str">
        <f>IF(Z8="---","",IF(Z8="","",VLOOKUP(Z8,List16782345[],2,FALSE)))</f>
        <v/>
      </c>
      <c r="BX8" s="381" t="str">
        <f>IF(AA8="---","",IF(AA8="","",VLOOKUP(AA8,List16782345[],2,FALSE)))</f>
        <v/>
      </c>
      <c r="BY8" s="381" t="str">
        <f>IF(AB8="---","",IF(AB8="","",VLOOKUP(AB8,List16782345[],2,FALSE)))</f>
        <v/>
      </c>
      <c r="BZ8" s="381" t="str">
        <f>IF(AC8="---","",IF(AC8="","",VLOOKUP(AC8,List16782345[],2,FALSE)))</f>
        <v/>
      </c>
      <c r="CA8" s="381" t="str">
        <f>IF(AD8="---","",IF(AD8="","",VLOOKUP(AD8,List16782345[],2,FALSE)))</f>
        <v/>
      </c>
      <c r="CB8" s="381" t="str">
        <f>IF(AE8="---","",IF(AE8="","",VLOOKUP(AE8,List16782345[],2,FALSE)))</f>
        <v/>
      </c>
      <c r="CC8" s="381" t="str">
        <f>IF(AF8="---","",IF(AF8="","",VLOOKUP(AF8,List16782345[],2,FALSE)))</f>
        <v/>
      </c>
      <c r="CD8" s="381" t="str">
        <f>IF(AG8="---","",IF(AG8="","",VLOOKUP(AG8,List16782345[],2,FALSE)))</f>
        <v/>
      </c>
      <c r="CE8" s="381" t="str">
        <f>IF(AH8="---","",IF(AH8="","",VLOOKUP(AH8,List16782345[],2,FALSE)))</f>
        <v/>
      </c>
      <c r="CF8" s="222" t="s">
        <v>109</v>
      </c>
      <c r="CG8" s="381" t="str">
        <f>IFERROR(
    IF(H8="---", "NA",
        IF(Y8="---", "NA",
            IF(BJ8 &gt; BK8,
                IF(BV8 &gt; BJ8, 1.1, 0.1),
                IF(BV8 &gt; BJ8, 1, 0)
            )
        )
    ),
    -1
)</f>
        <v>NA</v>
      </c>
      <c r="CH8" s="381" t="str">
        <f>IFERROR(
    IF(I8="---", "NA",
        IF(Z8="---", "NA",IF(J8="---","NA",
            IF(BK8 &gt; BL8,
                IF(MIN(BV8, BK8) = BW8, 0.1,
                    IF(MIN(BV8, BK8) &lt; BW8, 1.1)
                ),
                IF(MIN(BV8, BK8) = BW8, 0,
                    IF(MIN(BV8, BK8) &lt; BW8, 1)
                )
            ))
        )
    ),
-5)</f>
        <v>NA</v>
      </c>
      <c r="CI8" s="381" t="str">
        <f>IFERROR(
    IF(J8="---", "NA",
        IF(AA8="---", "NA",IF(K8="---","NA",
            IF(BL8 &gt; BM8,
                IF(MIN(BW8, BL8) = BX8, 0.1,
                    IF(MIN(BW8, BL8) &lt; BX8, 1.1)
                ),
                IF(MIN(BW8, BL8) = BX8, 0,
                    IF(MIN(BW8, BL8) &lt; BX8, 1)
                )
            ))
        )
    ),
-5)</f>
        <v>NA</v>
      </c>
      <c r="CJ8" s="381" t="str">
        <f>IFERROR(
    IF(K8="---", "NA",
        IF(AB8="---", "NA",IF(L8="---","NA",
            IF(BM8 &gt; BN8,
                IF(MIN(BX8, BM8) = BY8, 0.1,
                    IF(MIN(BX8, BM8) &lt; BY8, 1.1)
                ),
                IF(MIN(BX8, BM8) = BY8, 0,
                    IF(MIN(BX8, BM8) &lt; BY8, 1)
                )
            ))
        )
    ),
-5)</f>
        <v>NA</v>
      </c>
      <c r="CK8" s="381" t="str">
        <f>IFERROR(
    IF(L8="---", "NA",
        IF(AC8="---", "NA",IF(M8="---","NA",
            IF(BN8 &gt; BO8,
                IF(MIN(BY8, BN8) = BZ8, 0.1,
                    IF(MIN(BY8, BN8) &lt; BZ8, 1.1)
                ),
                IF(MIN(BY8, BN8) = BZ8, 0,
                    IF(MIN(BY8, BN8) &lt; BZ8, 1)
                )
            ))
        )
    ),
-5)</f>
        <v>NA</v>
      </c>
      <c r="CL8" s="381" t="str">
        <f>IFERROR(
    IF(M8="---", "NA",
        IF(AD8="---", "NA",IF(N8="---","NA",
            IF(BO8 &gt; BP8,
                IF(MIN(BZ8, BO8) = CA8, 0.1,
                    IF(MIN(BZ8, BO8) &lt; CA8, 1.1)
                ),
                IF(MIN(BZ8, BO8) = CA8, 0,
                    IF(MIN(BZ8, BO8) &lt; CA8, 1)
                )
            ))
        )
    ),
-5)</f>
        <v>NA</v>
      </c>
      <c r="CM8" s="381" t="str">
        <f>IFERROR(
    IF(N8="---", "NA",
        IF(AE8="---", "NA",IF(O8="---","NA",
            IF(BP8 &gt; BQ8,
                IF(MIN(CA8, BP8) = CB8, 0.1,
                    IF(MIN(CA8, BP8) &lt; CB8, 1.1)
                ),
                IF(MIN(CA8, BP8) = CB8, 0,
                    IF(MIN(CA8, BP8) &lt; CB8, 1)
                )
            ))
        )
    ),
-5)</f>
        <v>NA</v>
      </c>
      <c r="CN8" s="381" t="str">
        <f>IFERROR(
    IF(O8="---", "NA",
        IF(AF8="---", "NA",IF(P8="---","NA",
            IF(BQ8 &gt; BR8,
                IF(MIN(CB8, BQ8) = CC8, 0.1,
                    IF(MIN(CB8, BQ8) &lt; CC8, 1.1)
                ),
                IF(MIN(CB8, BQ8) = CC8, 0,
                    IF(MIN(CB8, BQ8) &lt; CC8, 1)
                )
            ))
        )
    ),
-5)</f>
        <v>NA</v>
      </c>
      <c r="CO8" s="381" t="str">
        <f>IFERROR(
    IF(P8="---", "NA",
        IF(AG8="---", "NA",IF(Q8="---","NA",
            IF(BR8 &gt; BS8,
                IF(MIN(CC8, BR8) = CD8, 0.1,
                    IF(MIN(CC8, BR8) &lt; CD8, 1.1)
                ),
                IF(MIN(CC8, BR8) = CD8, 0,
                    IF(MIN(CC8, BR8) &lt; CD8, 1)
                )
            ))
        )
    ),
-5)</f>
        <v>NA</v>
      </c>
      <c r="CP8" s="381" t="str">
        <f>IFERROR(
    IF(Q8="---", "NA",
        IF(AH8="---", "NA",IF(R8="---","NA",
            IF(BS8 &gt; BT8,
                IF(MIN(CD8, BS8) = CE8, 0.1,
                    IF(MIN(CD8, BS8) &lt; CE8, 1.1)
                ),
                IF(MIN(CD8, BS8) = CE8, 0,
                    IF(MIN(CD8, BS8) &lt; CE8, 1)
                )
            ))
        )
    ),
-5)</f>
        <v>NA</v>
      </c>
      <c r="CQ8" s="222" t="s">
        <v>109</v>
      </c>
      <c r="CR8" s="381" t="str">
        <f>IF(AND(OR(CG8=1, CG8=1.1),BK8&gt;=BV8),"Achieved",IF(AND(OR(CG8=1, CG8=1.1),BK8&lt;BV8),"Not Achieved","NA"))</f>
        <v>NA</v>
      </c>
      <c r="CS8" s="381" t="str">
        <f>IF(AND(OR(CH8=1, CH8=1.1),BL8&gt;=BW8),"Achieved",IF(AND(OR(CH8=1, CH8=1.1),BL8&lt;BW8),"Not Achieved","NA"))</f>
        <v>NA</v>
      </c>
      <c r="CT8" s="381" t="str">
        <f>IF(AND(OR(CI8=1, CI8=1.1),BM8&gt;=BX8),"Achieved",IF(AND(OR(CI8=1, CI8=1.1),BM8&lt;BX8),"Not Achieved","NA"))</f>
        <v>NA</v>
      </c>
      <c r="CU8" s="381" t="str">
        <f>IF(AND(OR(CJ8=1, CJ8=1.1),BN8&gt;=BY8),"Achieved",IF(AND(OR(CJ8=1, CJ8=1.1),BN8&lt;BY8),"Not Achieved","NA"))</f>
        <v>NA</v>
      </c>
      <c r="CV8" s="381" t="str">
        <f>IF(AND(OR(CK8=1, CK8=1.1),BO8&gt;=BZ8),"Achieved",IF(AND(OR(CK8=1, CK8=1.1),BO8&lt;BZ8),"Not Achieved","NA"))</f>
        <v>NA</v>
      </c>
      <c r="CW8" s="381" t="str">
        <f>IF(AND(OR(CL8=1, CL8=1.1),BP8&gt;=CA8),"Achieved",IF(AND(OR(CL8=1, CL8=1.1),BP8&lt;CA8),"Not Achieved","NA"))</f>
        <v>NA</v>
      </c>
      <c r="CX8" s="381" t="str">
        <f>IF(AND(OR(CM8=1, CM8=1.1),BQ8&gt;=CB8),"Achieved",IF(AND(OR(CM8=1, CM8=1.1),BQ8&lt;CB8),"Not Achieved","NA"))</f>
        <v>NA</v>
      </c>
      <c r="CY8" s="381" t="str">
        <f>IF(AND(OR(CN8=1, CN8=1.1),BR8&gt;=CC8),"Achieved",IF(AND(OR(CN8=1, CN8=1.1),BR8&lt;CC8),"Not Achieved","NA"))</f>
        <v>NA</v>
      </c>
      <c r="CZ8" s="381" t="str">
        <f>IF(AND(OR(CO8=1, CO8=1.1),BS8&gt;=CD8),"Achieved",IF(AND(OR(CO8=1, CO8=1.1),BS8&lt;CD8),"Not Achieved","NA"))</f>
        <v>NA</v>
      </c>
      <c r="DA8" s="381" t="str">
        <f>IF(AND(OR(CP8=1, CP8=1.1),BT8&gt;=CE8),"Achieved",IF(AND(OR(CP8=1, CP8=1.1),BT8&lt;CE8),"Not Achieved","NA"))</f>
        <v>NA</v>
      </c>
      <c r="DI8" s="403"/>
      <c r="DJ8" s="403"/>
      <c r="DK8" s="403"/>
      <c r="DL8" s="403"/>
      <c r="DM8" s="403"/>
      <c r="DN8" s="403"/>
      <c r="DO8" s="403"/>
      <c r="DP8" s="403"/>
      <c r="DQ8" s="403"/>
      <c r="DR8" s="403"/>
      <c r="DS8" s="403"/>
      <c r="DT8" s="403"/>
      <c r="DU8" s="403"/>
      <c r="DV8" s="403"/>
      <c r="DW8" s="403"/>
    </row>
    <row r="9" spans="2:127" ht="13.75" customHeight="1" thickBot="1" x14ac:dyDescent="0.4">
      <c r="B9" s="373"/>
      <c r="C9" s="360" t="s">
        <v>280</v>
      </c>
      <c r="D9" s="361"/>
      <c r="E9" s="359" t="s">
        <v>281</v>
      </c>
      <c r="F9" s="425"/>
      <c r="G9" s="426"/>
      <c r="H9" s="192" t="s">
        <v>94</v>
      </c>
      <c r="I9" s="192" t="s">
        <v>94</v>
      </c>
      <c r="J9" s="192" t="s">
        <v>94</v>
      </c>
      <c r="K9" s="192" t="s">
        <v>94</v>
      </c>
      <c r="L9" s="192" t="s">
        <v>94</v>
      </c>
      <c r="M9" s="192" t="s">
        <v>94</v>
      </c>
      <c r="N9" s="192" t="s">
        <v>94</v>
      </c>
      <c r="O9" s="192" t="s">
        <v>94</v>
      </c>
      <c r="P9" s="192" t="s">
        <v>94</v>
      </c>
      <c r="Q9" s="192" t="s">
        <v>94</v>
      </c>
      <c r="R9" s="379" t="s">
        <v>94</v>
      </c>
      <c r="Y9" s="192" t="s">
        <v>94</v>
      </c>
      <c r="Z9" s="192" t="s">
        <v>94</v>
      </c>
      <c r="AA9" s="192" t="s">
        <v>94</v>
      </c>
      <c r="AB9" s="192" t="s">
        <v>94</v>
      </c>
      <c r="AC9" s="192" t="s">
        <v>94</v>
      </c>
      <c r="AD9" s="192" t="s">
        <v>94</v>
      </c>
      <c r="AE9" s="192" t="s">
        <v>94</v>
      </c>
      <c r="AF9" s="192" t="s">
        <v>94</v>
      </c>
      <c r="AG9" s="192" t="s">
        <v>94</v>
      </c>
      <c r="AH9" s="379" t="s">
        <v>94</v>
      </c>
      <c r="AK9" s="427"/>
      <c r="AL9" s="427"/>
      <c r="AM9" s="427"/>
      <c r="AN9" s="427"/>
      <c r="AO9" s="427"/>
      <c r="AP9" s="427"/>
      <c r="AQ9" s="427"/>
      <c r="AR9" s="427"/>
      <c r="AS9" s="427"/>
      <c r="AT9" s="427"/>
      <c r="AV9" s="428"/>
      <c r="AW9" s="222" t="s">
        <v>284</v>
      </c>
      <c r="AX9" s="381" t="str">
        <f>_xlfn.IFNA(LOOKUP(2,1/(H9:R9&lt;&gt;"---"),H9:R9),"---")</f>
        <v>---</v>
      </c>
      <c r="AY9" s="381" t="e">
        <f>VALUE(IF(AX9="---","",VLOOKUP(AX9,List16782345[],2,FALSE)))</f>
        <v>#VALUE!</v>
      </c>
      <c r="AZ9" s="381" t="str">
        <f>_xlfn.IFNA(LOOKUP(2,1/(H9:Q9&lt;&gt;"---"),X9:AF9),"---")</f>
        <v>---</v>
      </c>
      <c r="BA9" s="381" t="e">
        <f>VALUE(IF(AZ9="---","",VLOOKUP(AZ9,List16782345[],2,FALSE)))</f>
        <v>#VALUE!</v>
      </c>
      <c r="BB9" s="381" t="str">
        <f>_xlfn.IFNA(LOOKUP(2,1/(AK9:AT9&lt;&gt;""),AK9:AT9),"---")</f>
        <v>---</v>
      </c>
      <c r="BC9" s="381" t="str">
        <f>_xlfn.IFNA(LOOKUP(2,1/(H9:R9&lt;&gt;"---"),H$2:R$2),"---")</f>
        <v>---</v>
      </c>
      <c r="BI9" s="222" t="s">
        <v>284</v>
      </c>
      <c r="BJ9" s="381" t="str">
        <f>IF(H9="---","",IF(H9="","",(VLOOKUP(H9,List16782345[],2,FALSE))))</f>
        <v/>
      </c>
      <c r="BK9" s="381" t="str">
        <f>IF(I9="---","",IF(I9="","",(VLOOKUP(I9,List16782345[],2,FALSE))))</f>
        <v/>
      </c>
      <c r="BL9" s="381" t="str">
        <f>IF(J9="---","",IF(J9="","",(VLOOKUP(J9,List16782345[],2,FALSE))))</f>
        <v/>
      </c>
      <c r="BM9" s="381" t="str">
        <f>IF(K9="---","",IF(K9="","",(VLOOKUP(K9,List16782345[],2,FALSE))))</f>
        <v/>
      </c>
      <c r="BN9" s="381" t="str">
        <f>IF(L9="---","",IF(L9="","",(VLOOKUP(L9,List16782345[],2,FALSE))))</f>
        <v/>
      </c>
      <c r="BO9" s="381" t="str">
        <f>IF(M9="---","",IF(M9="","",(VLOOKUP(M9,List16782345[],2,FALSE))))</f>
        <v/>
      </c>
      <c r="BP9" s="381" t="str">
        <f>IF(N9="---","",IF(N9="","",(VLOOKUP(N9,List16782345[],2,FALSE))))</f>
        <v/>
      </c>
      <c r="BQ9" s="381" t="str">
        <f>IF(O9="---","",IF(O9="","",(VLOOKUP(O9,List16782345[],2,FALSE))))</f>
        <v/>
      </c>
      <c r="BR9" s="381" t="str">
        <f>IF(P9="---","",IF(P9="","",(VLOOKUP(P9,List16782345[],2,FALSE))))</f>
        <v/>
      </c>
      <c r="BS9" s="381" t="str">
        <f>IF(Q9="---","",IF(Q9="","",(VLOOKUP(Q9,List16782345[],2,FALSE))))</f>
        <v/>
      </c>
      <c r="BT9" s="381" t="str">
        <f>IF(R9="---","",IF(R9="","",(VLOOKUP(R9,List16782345[],2,FALSE))))</f>
        <v/>
      </c>
      <c r="BU9" s="222" t="s">
        <v>284</v>
      </c>
      <c r="BV9" s="381" t="str">
        <f>IF(Y9="---","",IF(Y9="","",VLOOKUP(Y9,List16782345[],2,FALSE)))</f>
        <v/>
      </c>
      <c r="BW9" s="381" t="str">
        <f>IF(Z9="---","",IF(Z9="","",VLOOKUP(Z9,List16782345[],2,FALSE)))</f>
        <v/>
      </c>
      <c r="BX9" s="381" t="str">
        <f>IF(AA9="---","",IF(AA9="","",VLOOKUP(AA9,List16782345[],2,FALSE)))</f>
        <v/>
      </c>
      <c r="BY9" s="381" t="str">
        <f>IF(AB9="---","",IF(AB9="","",VLOOKUP(AB9,List16782345[],2,FALSE)))</f>
        <v/>
      </c>
      <c r="BZ9" s="381" t="str">
        <f>IF(AC9="---","",IF(AC9="","",VLOOKUP(AC9,List16782345[],2,FALSE)))</f>
        <v/>
      </c>
      <c r="CA9" s="381" t="str">
        <f>IF(AD9="---","",IF(AD9="","",VLOOKUP(AD9,List16782345[],2,FALSE)))</f>
        <v/>
      </c>
      <c r="CB9" s="381" t="str">
        <f>IF(AE9="---","",IF(AE9="","",VLOOKUP(AE9,List16782345[],2,FALSE)))</f>
        <v/>
      </c>
      <c r="CC9" s="381" t="str">
        <f>IF(AF9="---","",IF(AF9="","",VLOOKUP(AF9,List16782345[],2,FALSE)))</f>
        <v/>
      </c>
      <c r="CD9" s="381" t="str">
        <f>IF(AG9="---","",IF(AG9="","",VLOOKUP(AG9,List16782345[],2,FALSE)))</f>
        <v/>
      </c>
      <c r="CE9" s="381" t="str">
        <f>IF(AH9="---","",IF(AH9="","",VLOOKUP(AH9,List16782345[],2,FALSE)))</f>
        <v/>
      </c>
      <c r="CF9" s="222" t="s">
        <v>284</v>
      </c>
      <c r="CG9" s="381" t="str">
        <f>IFERROR(
    IF(H9="---", "NA",
        IF(Y9="---", "NA",
            IF(BJ9 &gt; BK9,
                IF(BV9 &gt; BJ9, 1.1, 0.1),
                IF(BV9 &gt; BJ9, 1, 0)
            )
        )
    ),
    -1
)</f>
        <v>NA</v>
      </c>
      <c r="CH9" s="381" t="str">
        <f>IFERROR(
    IF(I9="---", "NA",
        IF(Z9="---", "NA",IF(J9="---","NA",
            IF(BK9 &gt; BL9,
                IF(MIN(BV9, BK9) = BW9, 0.1,
                    IF(MIN(BV9, BK9) &lt; BW9, 1.1)
                ),
                IF(MIN(BV9, BK9) = BW9, 0,
                    IF(MIN(BV9, BK9) &lt; BW9, 1)
                )
            ))
        )
    ),
-5)</f>
        <v>NA</v>
      </c>
      <c r="CI9" s="381" t="str">
        <f>IFERROR(
    IF(J9="---", "NA",
        IF(AA9="---", "NA",IF(K9="---","NA",
            IF(BL9 &gt; BM9,
                IF(MIN(BW9, BL9) = BX9, 0.1,
                    IF(MIN(BW9, BL9) &lt; BX9, 1.1)
                ),
                IF(MIN(BW9, BL9) = BX9, 0,
                    IF(MIN(BW9, BL9) &lt; BX9, 1)
                )
            ))
        )
    ),
-5)</f>
        <v>NA</v>
      </c>
      <c r="CJ9" s="381" t="str">
        <f>IFERROR(
    IF(K9="---", "NA",
        IF(AB9="---", "NA",IF(L9="---","NA",
            IF(BM9 &gt; BN9,
                IF(MIN(BX9, BM9) = BY9, 0.1,
                    IF(MIN(BX9, BM9) &lt; BY9, 1.1)
                ),
                IF(MIN(BX9, BM9) = BY9, 0,
                    IF(MIN(BX9, BM9) &lt; BY9, 1)
                )
            ))
        )
    ),
-5)</f>
        <v>NA</v>
      </c>
      <c r="CK9" s="381" t="str">
        <f>IFERROR(
    IF(L9="---", "NA",
        IF(AC9="---", "NA",IF(M9="---","NA",
            IF(BN9 &gt; BO9,
                IF(MIN(BY9, BN9) = BZ9, 0.1,
                    IF(MIN(BY9, BN9) &lt; BZ9, 1.1)
                ),
                IF(MIN(BY9, BN9) = BZ9, 0,
                    IF(MIN(BY9, BN9) &lt; BZ9, 1)
                )
            ))
        )
    ),
-5)</f>
        <v>NA</v>
      </c>
      <c r="CL9" s="381" t="str">
        <f>IFERROR(
    IF(M9="---", "NA",
        IF(AD9="---", "NA",IF(N9="---","NA",
            IF(BO9 &gt; BP9,
                IF(MIN(BZ9, BO9) = CA9, 0.1,
                    IF(MIN(BZ9, BO9) &lt; CA9, 1.1)
                ),
                IF(MIN(BZ9, BO9) = CA9, 0,
                    IF(MIN(BZ9, BO9) &lt; CA9, 1)
                )
            ))
        )
    ),
-5)</f>
        <v>NA</v>
      </c>
      <c r="CM9" s="381" t="str">
        <f>IFERROR(
    IF(N9="---", "NA",
        IF(AE9="---", "NA",IF(O9="---","NA",
            IF(BP9 &gt; BQ9,
                IF(MIN(CA9, BP9) = CB9, 0.1,
                    IF(MIN(CA9, BP9) &lt; CB9, 1.1)
                ),
                IF(MIN(CA9, BP9) = CB9, 0,
                    IF(MIN(CA9, BP9) &lt; CB9, 1)
                )
            ))
        )
    ),
-5)</f>
        <v>NA</v>
      </c>
      <c r="CN9" s="381" t="str">
        <f>IFERROR(
    IF(O9="---", "NA",
        IF(AF9="---", "NA",IF(P9="---","NA",
            IF(BQ9 &gt; BR9,
                IF(MIN(CB9, BQ9) = CC9, 0.1,
                    IF(MIN(CB9, BQ9) &lt; CC9, 1.1)
                ),
                IF(MIN(CB9, BQ9) = CC9, 0,
                    IF(MIN(CB9, BQ9) &lt; CC9, 1)
                )
            ))
        )
    ),
-5)</f>
        <v>NA</v>
      </c>
      <c r="CO9" s="381" t="str">
        <f>IFERROR(
    IF(P9="---", "NA",
        IF(AG9="---", "NA",IF(Q9="---","NA",
            IF(BR9 &gt; BS9,
                IF(MIN(CC9, BR9) = CD9, 0.1,
                    IF(MIN(CC9, BR9) &lt; CD9, 1.1)
                ),
                IF(MIN(CC9, BR9) = CD9, 0,
                    IF(MIN(CC9, BR9) &lt; CD9, 1)
                )
            ))
        )
    ),
-5)</f>
        <v>NA</v>
      </c>
      <c r="CP9" s="381" t="str">
        <f>IFERROR(
    IF(Q9="---", "NA",
        IF(AH9="---", "NA",IF(R9="---","NA",
            IF(BS9 &gt; BT9,
                IF(MIN(CD9, BS9) = CE9, 0.1,
                    IF(MIN(CD9, BS9) &lt; CE9, 1.1)
                ),
                IF(MIN(CD9, BS9) = CE9, 0,
                    IF(MIN(CD9, BS9) &lt; CE9, 1)
                )
            ))
        )
    ),
-5)</f>
        <v>NA</v>
      </c>
      <c r="CQ9" s="222" t="s">
        <v>284</v>
      </c>
      <c r="CR9" s="381" t="str">
        <f>IF(AND(OR(CG9=1, CG9=1.1),BK9&gt;=BV9),"Achieved",IF(AND(OR(CG9=1, CG9=1.1),BK9&lt;BV9),"Not Achieved","NA"))</f>
        <v>NA</v>
      </c>
      <c r="CS9" s="381" t="str">
        <f>IF(AND(OR(CH9=1, CH9=1.1),BL9&gt;=BW9),"Achieved",IF(AND(OR(CH9=1, CH9=1.1),BL9&lt;BW9),"Not Achieved","NA"))</f>
        <v>NA</v>
      </c>
      <c r="CT9" s="381" t="str">
        <f>IF(AND(OR(CI9=1, CI9=1.1),BM9&gt;=BX9),"Achieved",IF(AND(OR(CI9=1, CI9=1.1),BM9&lt;BX9),"Not Achieved","NA"))</f>
        <v>NA</v>
      </c>
      <c r="CU9" s="381" t="str">
        <f>IF(AND(OR(CJ9=1, CJ9=1.1),BN9&gt;=BY9),"Achieved",IF(AND(OR(CJ9=1, CJ9=1.1),BN9&lt;BY9),"Not Achieved","NA"))</f>
        <v>NA</v>
      </c>
      <c r="CV9" s="381" t="str">
        <f>IF(AND(OR(CK9=1, CK9=1.1),BO9&gt;=BZ9),"Achieved",IF(AND(OR(CK9=1, CK9=1.1),BO9&lt;BZ9),"Not Achieved","NA"))</f>
        <v>NA</v>
      </c>
      <c r="CW9" s="381" t="str">
        <f>IF(AND(OR(CL9=1, CL9=1.1),BP9&gt;=CA9),"Achieved",IF(AND(OR(CL9=1, CL9=1.1),BP9&lt;CA9),"Not Achieved","NA"))</f>
        <v>NA</v>
      </c>
      <c r="CX9" s="381" t="str">
        <f>IF(AND(OR(CM9=1, CM9=1.1),BQ9&gt;=CB9),"Achieved",IF(AND(OR(CM9=1, CM9=1.1),BQ9&lt;CB9),"Not Achieved","NA"))</f>
        <v>NA</v>
      </c>
      <c r="CY9" s="381" t="str">
        <f>IF(AND(OR(CN9=1, CN9=1.1),BR9&gt;=CC9),"Achieved",IF(AND(OR(CN9=1, CN9=1.1),BR9&lt;CC9),"Not Achieved","NA"))</f>
        <v>NA</v>
      </c>
      <c r="CZ9" s="381" t="str">
        <f>IF(AND(OR(CO9=1, CO9=1.1),BS9&gt;=CD9),"Achieved",IF(AND(OR(CO9=1, CO9=1.1),BS9&lt;CD9),"Not Achieved","NA"))</f>
        <v>NA</v>
      </c>
      <c r="DA9" s="381" t="str">
        <f>IF(AND(OR(CP9=1, CP9=1.1),BT9&gt;=CE9),"Achieved",IF(AND(OR(CP9=1, CP9=1.1),BT9&lt;CE9),"Not Achieved","NA"))</f>
        <v>NA</v>
      </c>
      <c r="DI9" s="403"/>
      <c r="DJ9" s="403"/>
      <c r="DK9" s="403"/>
      <c r="DL9" s="403"/>
      <c r="DM9" s="403"/>
      <c r="DN9" s="403"/>
      <c r="DO9" s="403"/>
      <c r="DP9" s="403"/>
      <c r="DQ9" s="403"/>
      <c r="DR9" s="403"/>
      <c r="DS9" s="403"/>
      <c r="DT9" s="403"/>
      <c r="DU9" s="403"/>
      <c r="DV9" s="403"/>
      <c r="DW9" s="403"/>
    </row>
    <row r="10" spans="2:127" ht="13.75" customHeight="1" thickBot="1" x14ac:dyDescent="0.4">
      <c r="B10" s="373"/>
      <c r="C10" s="364"/>
      <c r="D10" s="365"/>
      <c r="E10" s="359" t="s">
        <v>282</v>
      </c>
      <c r="F10" s="425"/>
      <c r="G10" s="426"/>
      <c r="H10" s="192" t="s">
        <v>94</v>
      </c>
      <c r="I10" s="192" t="s">
        <v>94</v>
      </c>
      <c r="J10" s="192" t="s">
        <v>94</v>
      </c>
      <c r="K10" s="192" t="s">
        <v>94</v>
      </c>
      <c r="L10" s="192" t="s">
        <v>94</v>
      </c>
      <c r="M10" s="192" t="s">
        <v>94</v>
      </c>
      <c r="N10" s="192" t="s">
        <v>94</v>
      </c>
      <c r="O10" s="192" t="s">
        <v>94</v>
      </c>
      <c r="P10" s="192" t="s">
        <v>94</v>
      </c>
      <c r="Q10" s="192" t="s">
        <v>94</v>
      </c>
      <c r="R10" s="379" t="s">
        <v>94</v>
      </c>
      <c r="Y10" s="192" t="s">
        <v>94</v>
      </c>
      <c r="Z10" s="192" t="s">
        <v>94</v>
      </c>
      <c r="AA10" s="192" t="s">
        <v>94</v>
      </c>
      <c r="AB10" s="192" t="s">
        <v>94</v>
      </c>
      <c r="AC10" s="192" t="s">
        <v>94</v>
      </c>
      <c r="AD10" s="192" t="s">
        <v>94</v>
      </c>
      <c r="AE10" s="192" t="s">
        <v>94</v>
      </c>
      <c r="AF10" s="192" t="s">
        <v>94</v>
      </c>
      <c r="AG10" s="192" t="s">
        <v>94</v>
      </c>
      <c r="AH10" s="379" t="s">
        <v>94</v>
      </c>
      <c r="AK10" s="427"/>
      <c r="AL10" s="427"/>
      <c r="AM10" s="427"/>
      <c r="AN10" s="427"/>
      <c r="AO10" s="427"/>
      <c r="AP10" s="427"/>
      <c r="AQ10" s="427"/>
      <c r="AR10" s="427"/>
      <c r="AS10" s="427"/>
      <c r="AT10" s="427"/>
      <c r="AV10" s="428"/>
      <c r="AW10" s="222" t="s">
        <v>285</v>
      </c>
      <c r="AX10" s="381" t="str">
        <f>_xlfn.IFNA(LOOKUP(2,1/(H10:R10&lt;&gt;"---"),H10:R10),"---")</f>
        <v>---</v>
      </c>
      <c r="AY10" s="381" t="e">
        <f>VALUE(IF(AX10="---","",VLOOKUP(AX10,List16782345[],2,FALSE)))</f>
        <v>#VALUE!</v>
      </c>
      <c r="AZ10" s="381" t="str">
        <f>_xlfn.IFNA(LOOKUP(2,1/(H10:Q10&lt;&gt;"---"),X10:AF10),"---")</f>
        <v>---</v>
      </c>
      <c r="BA10" s="381" t="e">
        <f>VALUE(IF(AZ10="---","",VLOOKUP(AZ10,List16782345[],2,FALSE)))</f>
        <v>#VALUE!</v>
      </c>
      <c r="BB10" s="381" t="str">
        <f>_xlfn.IFNA(LOOKUP(2,1/(AK10:AT10&lt;&gt;""),AK10:AT10),"---")</f>
        <v>---</v>
      </c>
      <c r="BC10" s="381" t="str">
        <f>_xlfn.IFNA(LOOKUP(2,1/(H10:R10&lt;&gt;"---"),H$2:R$2),"---")</f>
        <v>---</v>
      </c>
      <c r="BI10" s="222" t="s">
        <v>285</v>
      </c>
      <c r="BJ10" s="381" t="str">
        <f>IF(H10="---","",IF(H10="","",(VLOOKUP(H10,List16782345[],2,FALSE))))</f>
        <v/>
      </c>
      <c r="BK10" s="381" t="str">
        <f>IF(I10="---","",IF(I10="","",(VLOOKUP(I10,List16782345[],2,FALSE))))</f>
        <v/>
      </c>
      <c r="BL10" s="381" t="str">
        <f>IF(J10="---","",IF(J10="","",(VLOOKUP(J10,List16782345[],2,FALSE))))</f>
        <v/>
      </c>
      <c r="BM10" s="381" t="str">
        <f>IF(K10="---","",IF(K10="","",(VLOOKUP(K10,List16782345[],2,FALSE))))</f>
        <v/>
      </c>
      <c r="BN10" s="381" t="str">
        <f>IF(L10="---","",IF(L10="","",(VLOOKUP(L10,List16782345[],2,FALSE))))</f>
        <v/>
      </c>
      <c r="BO10" s="381" t="str">
        <f>IF(M10="---","",IF(M10="","",(VLOOKUP(M10,List16782345[],2,FALSE))))</f>
        <v/>
      </c>
      <c r="BP10" s="381" t="str">
        <f>IF(N10="---","",IF(N10="","",(VLOOKUP(N10,List16782345[],2,FALSE))))</f>
        <v/>
      </c>
      <c r="BQ10" s="381" t="str">
        <f>IF(O10="---","",IF(O10="","",(VLOOKUP(O10,List16782345[],2,FALSE))))</f>
        <v/>
      </c>
      <c r="BR10" s="381" t="str">
        <f>IF(P10="---","",IF(P10="","",(VLOOKUP(P10,List16782345[],2,FALSE))))</f>
        <v/>
      </c>
      <c r="BS10" s="381" t="str">
        <f>IF(Q10="---","",IF(Q10="","",(VLOOKUP(Q10,List16782345[],2,FALSE))))</f>
        <v/>
      </c>
      <c r="BT10" s="381" t="str">
        <f>IF(R10="---","",IF(R10="","",(VLOOKUP(R10,List16782345[],2,FALSE))))</f>
        <v/>
      </c>
      <c r="BU10" s="222" t="s">
        <v>285</v>
      </c>
      <c r="BV10" s="381" t="str">
        <f>IF(Y10="---","",IF(Y10="","",VLOOKUP(Y10,List16782345[],2,FALSE)))</f>
        <v/>
      </c>
      <c r="BW10" s="381" t="str">
        <f>IF(Z10="---","",IF(Z10="","",VLOOKUP(Z10,List16782345[],2,FALSE)))</f>
        <v/>
      </c>
      <c r="BX10" s="381" t="str">
        <f>IF(AA10="---","",IF(AA10="","",VLOOKUP(AA10,List16782345[],2,FALSE)))</f>
        <v/>
      </c>
      <c r="BY10" s="381" t="str">
        <f>IF(AB10="---","",IF(AB10="","",VLOOKUP(AB10,List16782345[],2,FALSE)))</f>
        <v/>
      </c>
      <c r="BZ10" s="381" t="str">
        <f>IF(AC10="---","",IF(AC10="","",VLOOKUP(AC10,List16782345[],2,FALSE)))</f>
        <v/>
      </c>
      <c r="CA10" s="381" t="str">
        <f>IF(AD10="---","",IF(AD10="","",VLOOKUP(AD10,List16782345[],2,FALSE)))</f>
        <v/>
      </c>
      <c r="CB10" s="381" t="str">
        <f>IF(AE10="---","",IF(AE10="","",VLOOKUP(AE10,List16782345[],2,FALSE)))</f>
        <v/>
      </c>
      <c r="CC10" s="381" t="str">
        <f>IF(AF10="---","",IF(AF10="","",VLOOKUP(AF10,List16782345[],2,FALSE)))</f>
        <v/>
      </c>
      <c r="CD10" s="381" t="str">
        <f>IF(AG10="---","",IF(AG10="","",VLOOKUP(AG10,List16782345[],2,FALSE)))</f>
        <v/>
      </c>
      <c r="CE10" s="381" t="str">
        <f>IF(AH10="---","",IF(AH10="","",VLOOKUP(AH10,List16782345[],2,FALSE)))</f>
        <v/>
      </c>
      <c r="CF10" s="222" t="s">
        <v>285</v>
      </c>
      <c r="CG10" s="381" t="str">
        <f>IFERROR(
    IF(H10="---", "NA",
        IF(Y10="---", "NA",
            IF(BJ10 &gt; BK10,
                IF(BV10 &gt; BJ10, 1.1, 0.1),
                IF(BV10 &gt; BJ10, 1, 0)
            )
        )
    ),
    -1
)</f>
        <v>NA</v>
      </c>
      <c r="CH10" s="381" t="str">
        <f>IFERROR(
    IF(I10="---", "NA",
        IF(Z10="---", "NA",IF(J10="---","NA",
            IF(BK10 &gt; BL10,
                IF(MIN(BV10, BK10) = BW10, 0.1,
                    IF(MIN(BV10, BK10) &lt; BW10, 1.1)
                ),
                IF(MIN(BV10, BK10) = BW10, 0,
                    IF(MIN(BV10, BK10) &lt; BW10, 1)
                )
            ))
        )
    ),
-5)</f>
        <v>NA</v>
      </c>
      <c r="CI10" s="381" t="str">
        <f>IFERROR(
    IF(J10="---", "NA",
        IF(AA10="---", "NA",IF(K10="---","NA",
            IF(BL10 &gt; BM10,
                IF(MIN(BW10, BL10) = BX10, 0.1,
                    IF(MIN(BW10, BL10) &lt; BX10, 1.1)
                ),
                IF(MIN(BW10, BL10) = BX10, 0,
                    IF(MIN(BW10, BL10) &lt; BX10, 1)
                )
            ))
        )
    ),
-5)</f>
        <v>NA</v>
      </c>
      <c r="CJ10" s="381" t="str">
        <f>IFERROR(
    IF(K10="---", "NA",
        IF(AB10="---", "NA",IF(L10="---","NA",
            IF(BM10 &gt; BN10,
                IF(MIN(BX10, BM10) = BY10, 0.1,
                    IF(MIN(BX10, BM10) &lt; BY10, 1.1)
                ),
                IF(MIN(BX10, BM10) = BY10, 0,
                    IF(MIN(BX10, BM10) &lt; BY10, 1)
                )
            ))
        )
    ),
-5)</f>
        <v>NA</v>
      </c>
      <c r="CK10" s="381" t="str">
        <f>IFERROR(
    IF(L10="---", "NA",
        IF(AC10="---", "NA",IF(M10="---","NA",
            IF(BN10 &gt; BO10,
                IF(MIN(BY10, BN10) = BZ10, 0.1,
                    IF(MIN(BY10, BN10) &lt; BZ10, 1.1)
                ),
                IF(MIN(BY10, BN10) = BZ10, 0,
                    IF(MIN(BY10, BN10) &lt; BZ10, 1)
                )
            ))
        )
    ),
-5)</f>
        <v>NA</v>
      </c>
      <c r="CL10" s="381" t="str">
        <f>IFERROR(
    IF(M10="---", "NA",
        IF(AD10="---", "NA",IF(N10="---","NA",
            IF(BO10 &gt; BP10,
                IF(MIN(BZ10, BO10) = CA10, 0.1,
                    IF(MIN(BZ10, BO10) &lt; CA10, 1.1)
                ),
                IF(MIN(BZ10, BO10) = CA10, 0,
                    IF(MIN(BZ10, BO10) &lt; CA10, 1)
                )
            ))
        )
    ),
-5)</f>
        <v>NA</v>
      </c>
      <c r="CM10" s="381" t="str">
        <f>IFERROR(
    IF(N10="---", "NA",
        IF(AE10="---", "NA",IF(O10="---","NA",
            IF(BP10 &gt; BQ10,
                IF(MIN(CA10, BP10) = CB10, 0.1,
                    IF(MIN(CA10, BP10) &lt; CB10, 1.1)
                ),
                IF(MIN(CA10, BP10) = CB10, 0,
                    IF(MIN(CA10, BP10) &lt; CB10, 1)
                )
            ))
        )
    ),
-5)</f>
        <v>NA</v>
      </c>
      <c r="CN10" s="381" t="str">
        <f>IFERROR(
    IF(O10="---", "NA",
        IF(AF10="---", "NA",IF(P10="---","NA",
            IF(BQ10 &gt; BR10,
                IF(MIN(CB10, BQ10) = CC10, 0.1,
                    IF(MIN(CB10, BQ10) &lt; CC10, 1.1)
                ),
                IF(MIN(CB10, BQ10) = CC10, 0,
                    IF(MIN(CB10, BQ10) &lt; CC10, 1)
                )
            ))
        )
    ),
-5)</f>
        <v>NA</v>
      </c>
      <c r="CO10" s="381" t="str">
        <f>IFERROR(
    IF(P10="---", "NA",
        IF(AG10="---", "NA",IF(Q10="---","NA",
            IF(BR10 &gt; BS10,
                IF(MIN(CC10, BR10) = CD10, 0.1,
                    IF(MIN(CC10, BR10) &lt; CD10, 1.1)
                ),
                IF(MIN(CC10, BR10) = CD10, 0,
                    IF(MIN(CC10, BR10) &lt; CD10, 1)
                )
            ))
        )
    ),
-5)</f>
        <v>NA</v>
      </c>
      <c r="CP10" s="381" t="str">
        <f>IFERROR(
    IF(Q10="---", "NA",
        IF(AH10="---", "NA",IF(R10="---","NA",
            IF(BS10 &gt; BT10,
                IF(MIN(CD10, BS10) = CE10, 0.1,
                    IF(MIN(CD10, BS10) &lt; CE10, 1.1)
                ),
                IF(MIN(CD10, BS10) = CE10, 0,
                    IF(MIN(CD10, BS10) &lt; CE10, 1)
                )
            ))
        )
    ),
-5)</f>
        <v>NA</v>
      </c>
      <c r="CQ10" s="222" t="s">
        <v>285</v>
      </c>
      <c r="CR10" s="381" t="str">
        <f>IF(AND(OR(CG10=1, CG10=1.1),BK10&gt;=BV10),"Achieved",IF(AND(OR(CG10=1, CG10=1.1),BK10&lt;BV10),"Not Achieved","NA"))</f>
        <v>NA</v>
      </c>
      <c r="CS10" s="381" t="str">
        <f>IF(AND(OR(CH10=1, CH10=1.1),BL10&gt;=BW10),"Achieved",IF(AND(OR(CH10=1, CH10=1.1),BL10&lt;BW10),"Not Achieved","NA"))</f>
        <v>NA</v>
      </c>
      <c r="CT10" s="381" t="str">
        <f>IF(AND(OR(CI10=1, CI10=1.1),BM10&gt;=BX10),"Achieved",IF(AND(OR(CI10=1, CI10=1.1),BM10&lt;BX10),"Not Achieved","NA"))</f>
        <v>NA</v>
      </c>
      <c r="CU10" s="381" t="str">
        <f>IF(AND(OR(CJ10=1, CJ10=1.1),BN10&gt;=BY10),"Achieved",IF(AND(OR(CJ10=1, CJ10=1.1),BN10&lt;BY10),"Not Achieved","NA"))</f>
        <v>NA</v>
      </c>
      <c r="CV10" s="381" t="str">
        <f>IF(AND(OR(CK10=1, CK10=1.1),BO10&gt;=BZ10),"Achieved",IF(AND(OR(CK10=1, CK10=1.1),BO10&lt;BZ10),"Not Achieved","NA"))</f>
        <v>NA</v>
      </c>
      <c r="CW10" s="381" t="str">
        <f>IF(AND(OR(CL10=1, CL10=1.1),BP10&gt;=CA10),"Achieved",IF(AND(OR(CL10=1, CL10=1.1),BP10&lt;CA10),"Not Achieved","NA"))</f>
        <v>NA</v>
      </c>
      <c r="CX10" s="381" t="str">
        <f>IF(AND(OR(CM10=1, CM10=1.1),BQ10&gt;=CB10),"Achieved",IF(AND(OR(CM10=1, CM10=1.1),BQ10&lt;CB10),"Not Achieved","NA"))</f>
        <v>NA</v>
      </c>
      <c r="CY10" s="381" t="str">
        <f>IF(AND(OR(CN10=1, CN10=1.1),BR10&gt;=CC10),"Achieved",IF(AND(OR(CN10=1, CN10=1.1),BR10&lt;CC10),"Not Achieved","NA"))</f>
        <v>NA</v>
      </c>
      <c r="CZ10" s="381" t="str">
        <f>IF(AND(OR(CO10=1, CO10=1.1),BS10&gt;=CD10),"Achieved",IF(AND(OR(CO10=1, CO10=1.1),BS10&lt;CD10),"Not Achieved","NA"))</f>
        <v>NA</v>
      </c>
      <c r="DA10" s="381" t="str">
        <f>IF(AND(OR(CP10=1, CP10=1.1),BT10&gt;=CE10),"Achieved",IF(AND(OR(CP10=1, CP10=1.1),BT10&lt;CE10),"Not Achieved","NA"))</f>
        <v>NA</v>
      </c>
      <c r="DI10" s="403"/>
      <c r="DJ10" s="403"/>
      <c r="DK10" s="403"/>
      <c r="DL10" s="403"/>
      <c r="DM10" s="403"/>
      <c r="DN10" s="403"/>
      <c r="DO10" s="403"/>
      <c r="DP10" s="403"/>
      <c r="DQ10" s="403"/>
      <c r="DR10" s="403"/>
      <c r="DS10" s="403"/>
      <c r="DT10" s="403"/>
      <c r="DU10" s="403"/>
      <c r="DV10" s="403"/>
      <c r="DW10" s="403"/>
    </row>
    <row r="11" spans="2:127" ht="13.75" customHeight="1" thickBot="1" x14ac:dyDescent="0.4">
      <c r="B11" s="374"/>
      <c r="C11" s="362"/>
      <c r="D11" s="363"/>
      <c r="E11" s="359" t="s">
        <v>283</v>
      </c>
      <c r="F11" s="425"/>
      <c r="G11" s="426"/>
      <c r="H11" s="192" t="s">
        <v>94</v>
      </c>
      <c r="I11" s="192" t="s">
        <v>94</v>
      </c>
      <c r="J11" s="192" t="s">
        <v>94</v>
      </c>
      <c r="K11" s="192" t="s">
        <v>94</v>
      </c>
      <c r="L11" s="192" t="s">
        <v>94</v>
      </c>
      <c r="M11" s="192" t="s">
        <v>94</v>
      </c>
      <c r="N11" s="192" t="s">
        <v>94</v>
      </c>
      <c r="O11" s="192" t="s">
        <v>94</v>
      </c>
      <c r="P11" s="192" t="s">
        <v>94</v>
      </c>
      <c r="Q11" s="192" t="s">
        <v>94</v>
      </c>
      <c r="R11" s="379" t="s">
        <v>94</v>
      </c>
      <c r="Y11" s="192" t="s">
        <v>94</v>
      </c>
      <c r="Z11" s="192" t="s">
        <v>94</v>
      </c>
      <c r="AA11" s="192" t="s">
        <v>94</v>
      </c>
      <c r="AB11" s="192" t="s">
        <v>94</v>
      </c>
      <c r="AC11" s="192" t="s">
        <v>94</v>
      </c>
      <c r="AD11" s="192" t="s">
        <v>94</v>
      </c>
      <c r="AE11" s="192" t="s">
        <v>94</v>
      </c>
      <c r="AF11" s="192" t="s">
        <v>94</v>
      </c>
      <c r="AG11" s="192" t="s">
        <v>94</v>
      </c>
      <c r="AH11" s="379" t="s">
        <v>94</v>
      </c>
      <c r="AK11" s="427"/>
      <c r="AL11" s="427"/>
      <c r="AM11" s="427"/>
      <c r="AN11" s="427"/>
      <c r="AO11" s="427"/>
      <c r="AP11" s="427"/>
      <c r="AQ11" s="427"/>
      <c r="AR11" s="427"/>
      <c r="AS11" s="427"/>
      <c r="AT11" s="427"/>
      <c r="AV11" s="428"/>
      <c r="AW11" s="222" t="s">
        <v>286</v>
      </c>
      <c r="AX11" s="381" t="str">
        <f>_xlfn.IFNA(LOOKUP(2,1/(H11:R11&lt;&gt;"---"),H11:R11),"---")</f>
        <v>---</v>
      </c>
      <c r="AY11" s="381" t="e">
        <f>VALUE(IF(AX11="---","",VLOOKUP(AX11,List16782345[],2,FALSE)))</f>
        <v>#VALUE!</v>
      </c>
      <c r="AZ11" s="381" t="str">
        <f>_xlfn.IFNA(LOOKUP(2,1/(H11:Q11&lt;&gt;"---"),X11:AF11),"---")</f>
        <v>---</v>
      </c>
      <c r="BA11" s="381" t="e">
        <f>VALUE(IF(AZ11="---","",VLOOKUP(AZ11,List16782345[],2,FALSE)))</f>
        <v>#VALUE!</v>
      </c>
      <c r="BB11" s="381" t="str">
        <f>_xlfn.IFNA(LOOKUP(2,1/(AK11:AT11&lt;&gt;""),AK11:AT11),"---")</f>
        <v>---</v>
      </c>
      <c r="BC11" s="381" t="str">
        <f>_xlfn.IFNA(LOOKUP(2,1/(H11:R11&lt;&gt;"---"),H$2:R$2),"---")</f>
        <v>---</v>
      </c>
      <c r="BI11" s="222" t="s">
        <v>286</v>
      </c>
      <c r="BJ11" s="381" t="str">
        <f>IF(H11="---","",IF(H11="","",(VLOOKUP(H11,List16782345[],2,FALSE))))</f>
        <v/>
      </c>
      <c r="BK11" s="381" t="str">
        <f>IF(I11="---","",IF(I11="","",(VLOOKUP(I11,List16782345[],2,FALSE))))</f>
        <v/>
      </c>
      <c r="BL11" s="381" t="str">
        <f>IF(J11="---","",IF(J11="","",(VLOOKUP(J11,List16782345[],2,FALSE))))</f>
        <v/>
      </c>
      <c r="BM11" s="381" t="str">
        <f>IF(K11="---","",IF(K11="","",(VLOOKUP(K11,List16782345[],2,FALSE))))</f>
        <v/>
      </c>
      <c r="BN11" s="381" t="str">
        <f>IF(L11="---","",IF(L11="","",(VLOOKUP(L11,List16782345[],2,FALSE))))</f>
        <v/>
      </c>
      <c r="BO11" s="381" t="str">
        <f>IF(M11="---","",IF(M11="","",(VLOOKUP(M11,List16782345[],2,FALSE))))</f>
        <v/>
      </c>
      <c r="BP11" s="381" t="str">
        <f>IF(N11="---","",IF(N11="","",(VLOOKUP(N11,List16782345[],2,FALSE))))</f>
        <v/>
      </c>
      <c r="BQ11" s="381" t="str">
        <f>IF(O11="---","",IF(O11="","",(VLOOKUP(O11,List16782345[],2,FALSE))))</f>
        <v/>
      </c>
      <c r="BR11" s="381" t="str">
        <f>IF(P11="---","",IF(P11="","",(VLOOKUP(P11,List16782345[],2,FALSE))))</f>
        <v/>
      </c>
      <c r="BS11" s="381" t="str">
        <f>IF(Q11="---","",IF(Q11="","",(VLOOKUP(Q11,List16782345[],2,FALSE))))</f>
        <v/>
      </c>
      <c r="BT11" s="381" t="str">
        <f>IF(R11="---","",IF(R11="","",(VLOOKUP(R11,List16782345[],2,FALSE))))</f>
        <v/>
      </c>
      <c r="BU11" s="222" t="s">
        <v>286</v>
      </c>
      <c r="BV11" s="381" t="str">
        <f>IF(Y11="---","",IF(Y11="","",VLOOKUP(Y11,List16782345[],2,FALSE)))</f>
        <v/>
      </c>
      <c r="BW11" s="381" t="str">
        <f>IF(Z11="---","",IF(Z11="","",VLOOKUP(Z11,List16782345[],2,FALSE)))</f>
        <v/>
      </c>
      <c r="BX11" s="381" t="str">
        <f>IF(AA11="---","",IF(AA11="","",VLOOKUP(AA11,List16782345[],2,FALSE)))</f>
        <v/>
      </c>
      <c r="BY11" s="381" t="str">
        <f>IF(AB11="---","",IF(AB11="","",VLOOKUP(AB11,List16782345[],2,FALSE)))</f>
        <v/>
      </c>
      <c r="BZ11" s="381" t="str">
        <f>IF(AC11="---","",IF(AC11="","",VLOOKUP(AC11,List16782345[],2,FALSE)))</f>
        <v/>
      </c>
      <c r="CA11" s="381" t="str">
        <f>IF(AD11="---","",IF(AD11="","",VLOOKUP(AD11,List16782345[],2,FALSE)))</f>
        <v/>
      </c>
      <c r="CB11" s="381" t="str">
        <f>IF(AE11="---","",IF(AE11="","",VLOOKUP(AE11,List16782345[],2,FALSE)))</f>
        <v/>
      </c>
      <c r="CC11" s="381" t="str">
        <f>IF(AF11="---","",IF(AF11="","",VLOOKUP(AF11,List16782345[],2,FALSE)))</f>
        <v/>
      </c>
      <c r="CD11" s="381" t="str">
        <f>IF(AG11="---","",IF(AG11="","",VLOOKUP(AG11,List16782345[],2,FALSE)))</f>
        <v/>
      </c>
      <c r="CE11" s="381" t="str">
        <f>IF(AH11="---","",IF(AH11="","",VLOOKUP(AH11,List16782345[],2,FALSE)))</f>
        <v/>
      </c>
      <c r="CF11" s="222" t="s">
        <v>286</v>
      </c>
      <c r="CG11" s="381" t="str">
        <f>IFERROR(
    IF(H11="---", "NA",
        IF(Y11="---", "NA",
            IF(BJ11 &gt; BK11,
                IF(BV11 &gt; BJ11, 1.1, 0.1),
                IF(BV11 &gt; BJ11, 1, 0)
            )
        )
    ),
    -1
)</f>
        <v>NA</v>
      </c>
      <c r="CH11" s="381" t="str">
        <f>IFERROR(
    IF(I11="---", "NA",
        IF(Z11="---", "NA",IF(J11="---","NA",
            IF(BK11 &gt; BL11,
                IF(MIN(BV11, BK11) = BW11, 0.1,
                    IF(MIN(BV11, BK11) &lt; BW11, 1.1)
                ),
                IF(MIN(BV11, BK11) = BW11, 0,
                    IF(MIN(BV11, BK11) &lt; BW11, 1)
                )
            ))
        )
    ),
-5)</f>
        <v>NA</v>
      </c>
      <c r="CI11" s="381" t="str">
        <f>IFERROR(
    IF(J11="---", "NA",
        IF(AA11="---", "NA",IF(K11="---","NA",
            IF(BL11 &gt; BM11,
                IF(MIN(BW11, BL11) = BX11, 0.1,
                    IF(MIN(BW11, BL11) &lt; BX11, 1.1)
                ),
                IF(MIN(BW11, BL11) = BX11, 0,
                    IF(MIN(BW11, BL11) &lt; BX11, 1)
                )
            ))
        )
    ),
-5)</f>
        <v>NA</v>
      </c>
      <c r="CJ11" s="381" t="str">
        <f>IFERROR(
    IF(K11="---", "NA",
        IF(AB11="---", "NA",IF(L11="---","NA",
            IF(BM11 &gt; BN11,
                IF(MIN(BX11, BM11) = BY11, 0.1,
                    IF(MIN(BX11, BM11) &lt; BY11, 1.1)
                ),
                IF(MIN(BX11, BM11) = BY11, 0,
                    IF(MIN(BX11, BM11) &lt; BY11, 1)
                )
            ))
        )
    ),
-5)</f>
        <v>NA</v>
      </c>
      <c r="CK11" s="381" t="str">
        <f>IFERROR(
    IF(L11="---", "NA",
        IF(AC11="---", "NA",IF(M11="---","NA",
            IF(BN11 &gt; BO11,
                IF(MIN(BY11, BN11) = BZ11, 0.1,
                    IF(MIN(BY11, BN11) &lt; BZ11, 1.1)
                ),
                IF(MIN(BY11, BN11) = BZ11, 0,
                    IF(MIN(BY11, BN11) &lt; BZ11, 1)
                )
            ))
        )
    ),
-5)</f>
        <v>NA</v>
      </c>
      <c r="CL11" s="381" t="str">
        <f>IFERROR(
    IF(M11="---", "NA",
        IF(AD11="---", "NA",IF(N11="---","NA",
            IF(BO11 &gt; BP11,
                IF(MIN(BZ11, BO11) = CA11, 0.1,
                    IF(MIN(BZ11, BO11) &lt; CA11, 1.1)
                ),
                IF(MIN(BZ11, BO11) = CA11, 0,
                    IF(MIN(BZ11, BO11) &lt; CA11, 1)
                )
            ))
        )
    ),
-5)</f>
        <v>NA</v>
      </c>
      <c r="CM11" s="381" t="str">
        <f>IFERROR(
    IF(N11="---", "NA",
        IF(AE11="---", "NA",IF(O11="---","NA",
            IF(BP11 &gt; BQ11,
                IF(MIN(CA11, BP11) = CB11, 0.1,
                    IF(MIN(CA11, BP11) &lt; CB11, 1.1)
                ),
                IF(MIN(CA11, BP11) = CB11, 0,
                    IF(MIN(CA11, BP11) &lt; CB11, 1)
                )
            ))
        )
    ),
-5)</f>
        <v>NA</v>
      </c>
      <c r="CN11" s="381" t="str">
        <f>IFERROR(
    IF(O11="---", "NA",
        IF(AF11="---", "NA",IF(P11="---","NA",
            IF(BQ11 &gt; BR11,
                IF(MIN(CB11, BQ11) = CC11, 0.1,
                    IF(MIN(CB11, BQ11) &lt; CC11, 1.1)
                ),
                IF(MIN(CB11, BQ11) = CC11, 0,
                    IF(MIN(CB11, BQ11) &lt; CC11, 1)
                )
            ))
        )
    ),
-5)</f>
        <v>NA</v>
      </c>
      <c r="CO11" s="381" t="str">
        <f>IFERROR(
    IF(P11="---", "NA",
        IF(AG11="---", "NA",IF(Q11="---","NA",
            IF(BR11 &gt; BS11,
                IF(MIN(CC11, BR11) = CD11, 0.1,
                    IF(MIN(CC11, BR11) &lt; CD11, 1.1)
                ),
                IF(MIN(CC11, BR11) = CD11, 0,
                    IF(MIN(CC11, BR11) &lt; CD11, 1)
                )
            ))
        )
    ),
-5)</f>
        <v>NA</v>
      </c>
      <c r="CP11" s="381" t="str">
        <f>IFERROR(
    IF(Q11="---", "NA",
        IF(AH11="---", "NA",IF(R11="---","NA",
            IF(BS11 &gt; BT11,
                IF(MIN(CD11, BS11) = CE11, 0.1,
                    IF(MIN(CD11, BS11) &lt; CE11, 1.1)
                ),
                IF(MIN(CD11, BS11) = CE11, 0,
                    IF(MIN(CD11, BS11) &lt; CE11, 1)
                )
            ))
        )
    ),
-5)</f>
        <v>NA</v>
      </c>
      <c r="CQ11" s="222" t="s">
        <v>286</v>
      </c>
      <c r="CR11" s="381" t="str">
        <f>IF(AND(OR(CG11=1, CG11=1.1),BK11&gt;=BV11),"Achieved",IF(AND(OR(CG11=1, CG11=1.1),BK11&lt;BV11),"Not Achieved","NA"))</f>
        <v>NA</v>
      </c>
      <c r="CS11" s="381" t="str">
        <f>IF(AND(OR(CH11=1, CH11=1.1),BL11&gt;=BW11),"Achieved",IF(AND(OR(CH11=1, CH11=1.1),BL11&lt;BW11),"Not Achieved","NA"))</f>
        <v>NA</v>
      </c>
      <c r="CT11" s="381" t="str">
        <f>IF(AND(OR(CI11=1, CI11=1.1),BM11&gt;=BX11),"Achieved",IF(AND(OR(CI11=1, CI11=1.1),BM11&lt;BX11),"Not Achieved","NA"))</f>
        <v>NA</v>
      </c>
      <c r="CU11" s="381" t="str">
        <f>IF(AND(OR(CJ11=1, CJ11=1.1),BN11&gt;=BY11),"Achieved",IF(AND(OR(CJ11=1, CJ11=1.1),BN11&lt;BY11),"Not Achieved","NA"))</f>
        <v>NA</v>
      </c>
      <c r="CV11" s="381" t="str">
        <f>IF(AND(OR(CK11=1, CK11=1.1),BO11&gt;=BZ11),"Achieved",IF(AND(OR(CK11=1, CK11=1.1),BO11&lt;BZ11),"Not Achieved","NA"))</f>
        <v>NA</v>
      </c>
      <c r="CW11" s="381" t="str">
        <f>IF(AND(OR(CL11=1, CL11=1.1),BP11&gt;=CA11),"Achieved",IF(AND(OR(CL11=1, CL11=1.1),BP11&lt;CA11),"Not Achieved","NA"))</f>
        <v>NA</v>
      </c>
      <c r="CX11" s="381" t="str">
        <f>IF(AND(OR(CM11=1, CM11=1.1),BQ11&gt;=CB11),"Achieved",IF(AND(OR(CM11=1, CM11=1.1),BQ11&lt;CB11),"Not Achieved","NA"))</f>
        <v>NA</v>
      </c>
      <c r="CY11" s="381" t="str">
        <f>IF(AND(OR(CN11=1, CN11=1.1),BR11&gt;=CC11),"Achieved",IF(AND(OR(CN11=1, CN11=1.1),BR11&lt;CC11),"Not Achieved","NA"))</f>
        <v>NA</v>
      </c>
      <c r="CZ11" s="381" t="str">
        <f>IF(AND(OR(CO11=1, CO11=1.1),BS11&gt;=CD11),"Achieved",IF(AND(OR(CO11=1, CO11=1.1),BS11&lt;CD11),"Not Achieved","NA"))</f>
        <v>NA</v>
      </c>
      <c r="DA11" s="381" t="str">
        <f>IF(AND(OR(CP11=1, CP11=1.1),BT11&gt;=CE11),"Achieved",IF(AND(OR(CP11=1, CP11=1.1),BT11&lt;CE11),"Not Achieved","NA"))</f>
        <v>NA</v>
      </c>
      <c r="DI11" s="403"/>
      <c r="DJ11" s="403"/>
      <c r="DK11" s="403"/>
      <c r="DL11" s="403"/>
      <c r="DM11" s="403"/>
      <c r="DN11" s="403"/>
      <c r="DO11" s="403"/>
      <c r="DP11" s="403"/>
      <c r="DQ11" s="403"/>
      <c r="DR11" s="403"/>
      <c r="DS11" s="403"/>
      <c r="DT11" s="403"/>
      <c r="DU11" s="403"/>
      <c r="DV11" s="403"/>
      <c r="DW11" s="403"/>
    </row>
    <row r="12" spans="2:127" ht="13.75" customHeight="1" thickBot="1" x14ac:dyDescent="0.4">
      <c r="B12" s="372">
        <v>2</v>
      </c>
      <c r="C12" s="366" t="s">
        <v>110</v>
      </c>
      <c r="D12" s="367"/>
      <c r="E12" s="432" t="s">
        <v>111</v>
      </c>
      <c r="F12" s="425"/>
      <c r="G12" s="426"/>
      <c r="H12" s="192" t="s">
        <v>94</v>
      </c>
      <c r="I12" s="192" t="s">
        <v>94</v>
      </c>
      <c r="J12" s="192" t="s">
        <v>94</v>
      </c>
      <c r="K12" s="192" t="s">
        <v>94</v>
      </c>
      <c r="L12" s="192" t="s">
        <v>94</v>
      </c>
      <c r="M12" s="192" t="s">
        <v>94</v>
      </c>
      <c r="N12" s="192" t="s">
        <v>94</v>
      </c>
      <c r="O12" s="192" t="s">
        <v>94</v>
      </c>
      <c r="P12" s="192" t="s">
        <v>94</v>
      </c>
      <c r="Q12" s="192" t="s">
        <v>94</v>
      </c>
      <c r="R12" s="379" t="s">
        <v>94</v>
      </c>
      <c r="Y12" s="192" t="s">
        <v>94</v>
      </c>
      <c r="Z12" s="192" t="s">
        <v>94</v>
      </c>
      <c r="AA12" s="192" t="s">
        <v>94</v>
      </c>
      <c r="AB12" s="192" t="s">
        <v>94</v>
      </c>
      <c r="AC12" s="192" t="s">
        <v>94</v>
      </c>
      <c r="AD12" s="192" t="s">
        <v>94</v>
      </c>
      <c r="AE12" s="192" t="s">
        <v>94</v>
      </c>
      <c r="AF12" s="192" t="s">
        <v>94</v>
      </c>
      <c r="AG12" s="192" t="s">
        <v>94</v>
      </c>
      <c r="AH12" s="379" t="s">
        <v>94</v>
      </c>
      <c r="AK12" s="427" t="str">
        <f>IFERROR(IF(I12="---","",IF(Y12="---","No Target Set",IF(BV12=BK12,"On Target",IF(BV12&gt;BK12,"Behind",IF(BV12&lt;BK12,"On Target"))))),"")</f>
        <v/>
      </c>
      <c r="AL12" s="427" t="str">
        <f>IFERROR(IF(J12="---","",IF(Z12="---","No Target Set",IF(BW12=BL12,"On Target",IF(BW12&gt;BL12,"Behind",IF(BW12&lt;BL12,"On Target"))))),"")</f>
        <v/>
      </c>
      <c r="AM12" s="427" t="str">
        <f>IFERROR(IF(K12="---","",IF(AA12="---","No Target Set",IF(BX12=BM12,"On Target",IF(BX12&gt;BM12,"Behind",IF(BX12&lt;BM12,"On Target"))))),"")</f>
        <v/>
      </c>
      <c r="AN12" s="427" t="str">
        <f>IFERROR(IF(L12="---","",IF(AB12="---","No Target Set",IF(BY12=BN12,"On Target",IF(BY12&gt;BN12,"Behind",IF(BY12&lt;BN12,"On Target"))))),"")</f>
        <v/>
      </c>
      <c r="AO12" s="427" t="str">
        <f>IFERROR(IF(M12="---","",IF(AC12="---","No Target Set",IF(BZ12=BO12,"On Target",IF(BZ12&gt;BO12,"Behind",IF(BZ12&lt;BO12,"On Target"))))),"")</f>
        <v/>
      </c>
      <c r="AP12" s="427" t="str">
        <f>IFERROR(IF(N12="---","",IF(AD12="---","No Target Set",IF(CA12=BP12,"On Target",IF(CA12&gt;BP12,"Behind",IF(CA12&lt;BP12,"On Target"))))),"")</f>
        <v/>
      </c>
      <c r="AQ12" s="427" t="str">
        <f>IFERROR(IF(O12="---","",IF(AE12="---","No Target Set",IF(CB12=BQ12,"On Target",IF(CB12&gt;BQ12,"Behind",IF(CB12&lt;BQ12,"On Target"))))),"")</f>
        <v/>
      </c>
      <c r="AR12" s="427" t="str">
        <f>IFERROR(IF(P12="---","",IF(AF12="---","No Target Set",IF(CC12=BR12,"On Target",IF(CC12&gt;BR12,"Behind",IF(CC12&lt;BR12,"On Target"))))),"")</f>
        <v/>
      </c>
      <c r="AS12" s="427" t="str">
        <f>IFERROR(IF(Q12="---","",IF(AG12="---","No Target Set",IF(CD12=BS12,"On Target",IF(CD12&gt;BS12,"Behind",IF(CD12&lt;BS12,"On Target"))))),"")</f>
        <v/>
      </c>
      <c r="AT12" s="427" t="str">
        <f>IFERROR(IF(R12="---","",IF(AH12="---","No Target Set",IF(CE12=BT12,"On Target",IF(CE12&gt;BT12,"Behind",IF(CE12&lt;BT12,"On Target"))))),"")</f>
        <v/>
      </c>
      <c r="AV12" s="428"/>
      <c r="AW12" s="222" t="s">
        <v>112</v>
      </c>
      <c r="AX12" s="383" t="str">
        <f>_xlfn.IFNA(LOOKUP(2,1/(H12:R12&lt;&gt;"---"),H12:R12),"---")</f>
        <v>---</v>
      </c>
      <c r="AY12" s="383" t="e">
        <f>VALUE(IF(AX12="---","",VLOOKUP(AX12,List16782345[],2,FALSE)))</f>
        <v>#VALUE!</v>
      </c>
      <c r="AZ12" s="383" t="str">
        <f>_xlfn.IFNA(LOOKUP(2,1/(H12:Q12&lt;&gt;"---"),X12:AF12),"---")</f>
        <v>---</v>
      </c>
      <c r="BA12" s="383" t="e">
        <f>VALUE(IF(AZ12="---","",VLOOKUP(AZ12,List16782345[],2,FALSE)))</f>
        <v>#VALUE!</v>
      </c>
      <c r="BB12" s="383" t="str">
        <f>_xlfn.IFNA(LOOKUP(2,1/(AK12:AT12&lt;&gt;""),AK12:AT12),"---")</f>
        <v>---</v>
      </c>
      <c r="BC12" s="383" t="str">
        <f>_xlfn.IFNA(LOOKUP(2,1/(H12:R12&lt;&gt;"---"),H$2:R$2),"---")</f>
        <v>---</v>
      </c>
      <c r="BE12" s="384" t="s">
        <v>232</v>
      </c>
      <c r="BI12" s="222" t="s">
        <v>112</v>
      </c>
      <c r="BJ12" s="383" t="str">
        <f>IF(H12="---","",IF(H12="","",(VLOOKUP(H12,List16782345[],2,FALSE))))</f>
        <v/>
      </c>
      <c r="BK12" s="383" t="str">
        <f>IF(I12="---","",IF(I12="","",(VLOOKUP(I12,List16782345[],2,FALSE))))</f>
        <v/>
      </c>
      <c r="BL12" s="383" t="str">
        <f>IF(J12="---","",IF(J12="","",(VLOOKUP(J12,List16782345[],2,FALSE))))</f>
        <v/>
      </c>
      <c r="BM12" s="383" t="str">
        <f>IF(K12="---","",IF(K12="","",(VLOOKUP(K12,List16782345[],2,FALSE))))</f>
        <v/>
      </c>
      <c r="BN12" s="383" t="str">
        <f>IF(L12="---","",IF(L12="","",(VLOOKUP(L12,List16782345[],2,FALSE))))</f>
        <v/>
      </c>
      <c r="BO12" s="383" t="str">
        <f>IF(M12="---","",IF(M12="","",(VLOOKUP(M12,List16782345[],2,FALSE))))</f>
        <v/>
      </c>
      <c r="BP12" s="383" t="str">
        <f>IF(N12="---","",IF(N12="","",(VLOOKUP(N12,List16782345[],2,FALSE))))</f>
        <v/>
      </c>
      <c r="BQ12" s="383" t="str">
        <f>IF(O12="---","",IF(O12="","",(VLOOKUP(O12,List16782345[],2,FALSE))))</f>
        <v/>
      </c>
      <c r="BR12" s="383" t="str">
        <f>IF(P12="---","",IF(P12="","",(VLOOKUP(P12,List16782345[],2,FALSE))))</f>
        <v/>
      </c>
      <c r="BS12" s="383" t="str">
        <f>IF(Q12="---","",IF(Q12="","",(VLOOKUP(Q12,List16782345[],2,FALSE))))</f>
        <v/>
      </c>
      <c r="BT12" s="383" t="str">
        <f>IF(R12="---","",IF(R12="","",(VLOOKUP(R12,List16782345[],2,FALSE))))</f>
        <v/>
      </c>
      <c r="BU12" s="222" t="s">
        <v>112</v>
      </c>
      <c r="BV12" s="383" t="str">
        <f>IF(Y12="---","",IF(Y12="","",VLOOKUP(Y12,List16782345[],2,FALSE)))</f>
        <v/>
      </c>
      <c r="BW12" s="383" t="str">
        <f>IF(Z12="---","",IF(Z12="","",VLOOKUP(Z12,List16782345[],2,FALSE)))</f>
        <v/>
      </c>
      <c r="BX12" s="383" t="str">
        <f>IF(AA12="---","",IF(AA12="","",VLOOKUP(AA12,List16782345[],2,FALSE)))</f>
        <v/>
      </c>
      <c r="BY12" s="383" t="str">
        <f>IF(AB12="---","",IF(AB12="","",VLOOKUP(AB12,List16782345[],2,FALSE)))</f>
        <v/>
      </c>
      <c r="BZ12" s="383" t="str">
        <f>IF(AC12="---","",IF(AC12="","",VLOOKUP(AC12,List16782345[],2,FALSE)))</f>
        <v/>
      </c>
      <c r="CA12" s="383" t="str">
        <f>IF(AD12="---","",IF(AD12="","",VLOOKUP(AD12,List16782345[],2,FALSE)))</f>
        <v/>
      </c>
      <c r="CB12" s="383" t="str">
        <f>IF(AE12="---","",IF(AE12="","",VLOOKUP(AE12,List16782345[],2,FALSE)))</f>
        <v/>
      </c>
      <c r="CC12" s="383" t="str">
        <f>IF(AF12="---","",IF(AF12="","",VLOOKUP(AF12,List16782345[],2,FALSE)))</f>
        <v/>
      </c>
      <c r="CD12" s="383" t="str">
        <f>IF(AG12="---","",IF(AG12="","",VLOOKUP(AG12,List16782345[],2,FALSE)))</f>
        <v/>
      </c>
      <c r="CE12" s="383" t="str">
        <f>IF(AH12="---","",IF(AH12="","",VLOOKUP(AH12,List16782345[],2,FALSE)))</f>
        <v/>
      </c>
      <c r="CF12" s="222" t="s">
        <v>112</v>
      </c>
      <c r="CG12" s="383" t="str">
        <f>IFERROR(
    IF(H12="---", "NA",
        IF(Y12="---", "NA",
            IF(BJ12 &gt; BK12,
                IF(BV12 &gt; BJ12, 1.1, 0.1),
                IF(BV12 &gt; BJ12, 1, 0)
            )
        )
    ),
    -1
)</f>
        <v>NA</v>
      </c>
      <c r="CH12" s="383" t="str">
        <f>IFERROR(
    IF(I12="---", "NA",
        IF(Z12="---", "NA",IF(J12="---","NA",
            IF(BK12 &gt; BL12,
                IF(MIN(BV12, BK12) = BW12, 0.1,
                    IF(MIN(BV12, BK12) &lt; BW12, 1.1)
                ),
                IF(MIN(BV12, BK12) = BW12, 0,
                    IF(MIN(BV12, BK12) &lt; BW12, 1)
                )
            ))
        )
    ),
-5)</f>
        <v>NA</v>
      </c>
      <c r="CI12" s="383" t="str">
        <f>IFERROR(
    IF(J12="---", "NA",
        IF(AA12="---", "NA",IF(K12="---","NA",
            IF(BL12 &gt; BM12,
                IF(MIN(BW12, BL12) = BX12, 0.1,
                    IF(MIN(BW12, BL12) &lt; BX12, 1.1)
                ),
                IF(MIN(BW12, BL12) = BX12, 0,
                    IF(MIN(BW12, BL12) &lt; BX12, 1)
                )
            ))
        )
    ),
-5)</f>
        <v>NA</v>
      </c>
      <c r="CJ12" s="383" t="str">
        <f>IFERROR(
    IF(K12="---", "NA",
        IF(AB12="---", "NA",IF(L12="---","NA",
            IF(BM12 &gt; BN12,
                IF(MIN(BX12, BM12) = BY12, 0.1,
                    IF(MIN(BX12, BM12) &lt; BY12, 1.1)
                ),
                IF(MIN(BX12, BM12) = BY12, 0,
                    IF(MIN(BX12, BM12) &lt; BY12, 1)
                )
            ))
        )
    ),
-5)</f>
        <v>NA</v>
      </c>
      <c r="CK12" s="383" t="str">
        <f>IFERROR(
    IF(L12="---", "NA",
        IF(AC12="---", "NA",IF(M12="---","NA",
            IF(BN12 &gt; BO12,
                IF(MIN(BY12, BN12) = BZ12, 0.1,
                    IF(MIN(BY12, BN12) &lt; BZ12, 1.1)
                ),
                IF(MIN(BY12, BN12) = BZ12, 0,
                    IF(MIN(BY12, BN12) &lt; BZ12, 1)
                )
            ))
        )
    ),
-5)</f>
        <v>NA</v>
      </c>
      <c r="CL12" s="383" t="str">
        <f>IFERROR(
    IF(M12="---", "NA",
        IF(AD12="---", "NA",IF(N12="---","NA",
            IF(BO12 &gt; BP12,
                IF(MIN(BZ12, BO12) = CA12, 0.1,
                    IF(MIN(BZ12, BO12) &lt; CA12, 1.1)
                ),
                IF(MIN(BZ12, BO12) = CA12, 0,
                    IF(MIN(BZ12, BO12) &lt; CA12, 1)
                )
            ))
        )
    ),
-5)</f>
        <v>NA</v>
      </c>
      <c r="CM12" s="383" t="str">
        <f>IFERROR(
    IF(N12="---", "NA",
        IF(AE12="---", "NA",IF(O12="---","NA",
            IF(BP12 &gt; BQ12,
                IF(MIN(CA12, BP12) = CB12, 0.1,
                    IF(MIN(CA12, BP12) &lt; CB12, 1.1)
                ),
                IF(MIN(CA12, BP12) = CB12, 0,
                    IF(MIN(CA12, BP12) &lt; CB12, 1)
                )
            ))
        )
    ),
-5)</f>
        <v>NA</v>
      </c>
      <c r="CN12" s="383" t="str">
        <f>IFERROR(
    IF(O12="---", "NA",
        IF(AF12="---", "NA",IF(P12="---","NA",
            IF(BQ12 &gt; BR12,
                IF(MIN(CB12, BQ12) = CC12, 0.1,
                    IF(MIN(CB12, BQ12) &lt; CC12, 1.1)
                ),
                IF(MIN(CB12, BQ12) = CC12, 0,
                    IF(MIN(CB12, BQ12) &lt; CC12, 1)
                )
            ))
        )
    ),
-5)</f>
        <v>NA</v>
      </c>
      <c r="CO12" s="383" t="str">
        <f>IFERROR(
    IF(P12="---", "NA",
        IF(AG12="---", "NA",IF(Q12="---","NA",
            IF(BR12 &gt; BS12,
                IF(MIN(CC12, BR12) = CD12, 0.1,
                    IF(MIN(CC12, BR12) &lt; CD12, 1.1)
                ),
                IF(MIN(CC12, BR12) = CD12, 0,
                    IF(MIN(CC12, BR12) &lt; CD12, 1)
                )
            ))
        )
    ),
-5)</f>
        <v>NA</v>
      </c>
      <c r="CP12" s="383" t="str">
        <f>IFERROR(
    IF(Q12="---", "NA",
        IF(AH12="---", "NA",IF(R12="---","NA",
            IF(BS12 &gt; BT12,
                IF(MIN(CD12, BS12) = CE12, 0.1,
                    IF(MIN(CD12, BS12) &lt; CE12, 1.1)
                ),
                IF(MIN(CD12, BS12) = CE12, 0,
                    IF(MIN(CD12, BS12) &lt; CE12, 1)
                )
            ))
        )
    ),
-5)</f>
        <v>NA</v>
      </c>
      <c r="CQ12" s="222" t="s">
        <v>112</v>
      </c>
      <c r="CR12" s="383" t="str">
        <f>IF(AND(OR(CG12=1, CG12=1.1),BK12&gt;=BV12),"Achieved",IF(AND(OR(CG12=1, CG12=1.1),BK12&lt;BV12),"Not Achieved","NA"))</f>
        <v>NA</v>
      </c>
      <c r="CS12" s="383" t="str">
        <f>IF(AND(OR(CH12=1, CH12=1.1),BL12&gt;=BW12),"Achieved",IF(AND(OR(CH12=1, CH12=1.1),BL12&lt;BW12),"Not Achieved","NA"))</f>
        <v>NA</v>
      </c>
      <c r="CT12" s="383" t="str">
        <f>IF(AND(OR(CI12=1, CI12=1.1),BM12&gt;=BX12),"Achieved",IF(AND(OR(CI12=1, CI12=1.1),BM12&lt;BX12),"Not Achieved","NA"))</f>
        <v>NA</v>
      </c>
      <c r="CU12" s="383" t="str">
        <f>IF(AND(OR(CJ12=1, CJ12=1.1),BN12&gt;=BY12),"Achieved",IF(AND(OR(CJ12=1, CJ12=1.1),BN12&lt;BY12),"Not Achieved","NA"))</f>
        <v>NA</v>
      </c>
      <c r="CV12" s="383" t="str">
        <f>IF(AND(OR(CK12=1, CK12=1.1),BO12&gt;=BZ12),"Achieved",IF(AND(OR(CK12=1, CK12=1.1),BO12&lt;BZ12),"Not Achieved","NA"))</f>
        <v>NA</v>
      </c>
      <c r="CW12" s="383" t="str">
        <f>IF(AND(OR(CL12=1, CL12=1.1),BP12&gt;=CA12),"Achieved",IF(AND(OR(CL12=1, CL12=1.1),BP12&lt;CA12),"Not Achieved","NA"))</f>
        <v>NA</v>
      </c>
      <c r="CX12" s="383" t="str">
        <f>IF(AND(OR(CM12=1, CM12=1.1),BQ12&gt;=CB12),"Achieved",IF(AND(OR(CM12=1, CM12=1.1),BQ12&lt;CB12),"Not Achieved","NA"))</f>
        <v>NA</v>
      </c>
      <c r="CY12" s="383" t="str">
        <f>IF(AND(OR(CN12=1, CN12=1.1),BR12&gt;=CC12),"Achieved",IF(AND(OR(CN12=1, CN12=1.1),BR12&lt;CC12),"Not Achieved","NA"))</f>
        <v>NA</v>
      </c>
      <c r="CZ12" s="383" t="str">
        <f>IF(AND(OR(CO12=1, CO12=1.1),BS12&gt;=CD12),"Achieved",IF(AND(OR(CO12=1, CO12=1.1),BS12&lt;CD12),"Not Achieved","NA"))</f>
        <v>NA</v>
      </c>
      <c r="DA12" s="383" t="str">
        <f>IF(AND(OR(CP12=1, CP12=1.1),BT12&gt;=CE12),"Achieved",IF(AND(OR(CP12=1, CP12=1.1),BT12&lt;CE12),"Not Achieved","NA"))</f>
        <v>NA</v>
      </c>
      <c r="DI12" s="403"/>
      <c r="DJ12" s="403"/>
      <c r="DK12" s="403"/>
      <c r="DL12" s="403"/>
      <c r="DM12" s="403"/>
      <c r="DN12" s="403"/>
      <c r="DO12" s="403"/>
      <c r="DP12" s="403"/>
      <c r="DQ12" s="403"/>
      <c r="DR12" s="403"/>
      <c r="DS12" s="403"/>
      <c r="DT12" s="403"/>
      <c r="DU12" s="403"/>
      <c r="DV12" s="403"/>
      <c r="DW12" s="403"/>
    </row>
    <row r="13" spans="2:127" ht="13.75" customHeight="1" thickBot="1" x14ac:dyDescent="0.4">
      <c r="B13" s="373"/>
      <c r="C13" s="368"/>
      <c r="D13" s="369"/>
      <c r="E13" s="432" t="s">
        <v>113</v>
      </c>
      <c r="F13" s="425"/>
      <c r="G13" s="426"/>
      <c r="H13" s="192" t="s">
        <v>94</v>
      </c>
      <c r="I13" s="192" t="s">
        <v>94</v>
      </c>
      <c r="J13" s="192" t="s">
        <v>94</v>
      </c>
      <c r="K13" s="192" t="s">
        <v>94</v>
      </c>
      <c r="L13" s="192" t="s">
        <v>94</v>
      </c>
      <c r="M13" s="192" t="s">
        <v>94</v>
      </c>
      <c r="N13" s="192" t="s">
        <v>94</v>
      </c>
      <c r="O13" s="192" t="s">
        <v>94</v>
      </c>
      <c r="P13" s="192" t="s">
        <v>94</v>
      </c>
      <c r="Q13" s="192" t="s">
        <v>94</v>
      </c>
      <c r="R13" s="379" t="s">
        <v>94</v>
      </c>
      <c r="Y13" s="192" t="s">
        <v>94</v>
      </c>
      <c r="Z13" s="192" t="s">
        <v>94</v>
      </c>
      <c r="AA13" s="192" t="s">
        <v>94</v>
      </c>
      <c r="AB13" s="192" t="s">
        <v>94</v>
      </c>
      <c r="AC13" s="192" t="s">
        <v>94</v>
      </c>
      <c r="AD13" s="192" t="s">
        <v>94</v>
      </c>
      <c r="AE13" s="192" t="s">
        <v>94</v>
      </c>
      <c r="AF13" s="192" t="s">
        <v>94</v>
      </c>
      <c r="AG13" s="192" t="s">
        <v>94</v>
      </c>
      <c r="AH13" s="379" t="s">
        <v>94</v>
      </c>
      <c r="AK13" s="427" t="str">
        <f>IFERROR(IF(I13="---","",IF(Y13="---","No Target Set",IF(BV13=BK13,"On Target",IF(BV13&gt;BK13,"Behind",IF(BV13&lt;BK13,"On Target"))))),"")</f>
        <v/>
      </c>
      <c r="AL13" s="427" t="str">
        <f>IFERROR(IF(J13="---","",IF(Z13="---","No Target Set",IF(BW13=BL13,"On Target",IF(BW13&gt;BL13,"Behind",IF(BW13&lt;BL13,"On Target"))))),"")</f>
        <v/>
      </c>
      <c r="AM13" s="427" t="str">
        <f>IFERROR(IF(K13="---","",IF(AA13="---","No Target Set",IF(BX13=BM13,"On Target",IF(BX13&gt;BM13,"Behind",IF(BX13&lt;BM13,"On Target"))))),"")</f>
        <v/>
      </c>
      <c r="AN13" s="427" t="str">
        <f>IFERROR(IF(L13="---","",IF(AB13="---","No Target Set",IF(BY13=BN13,"On Target",IF(BY13&gt;BN13,"Behind",IF(BY13&lt;BN13,"On Target"))))),"")</f>
        <v/>
      </c>
      <c r="AO13" s="427" t="str">
        <f>IFERROR(IF(M13="---","",IF(AC13="---","No Target Set",IF(BZ13=BO13,"On Target",IF(BZ13&gt;BO13,"Behind",IF(BZ13&lt;BO13,"On Target"))))),"")</f>
        <v/>
      </c>
      <c r="AP13" s="427" t="str">
        <f>IFERROR(IF(N13="---","",IF(AD13="---","No Target Set",IF(CA13=BP13,"On Target",IF(CA13&gt;BP13,"Behind",IF(CA13&lt;BP13,"On Target"))))),"")</f>
        <v/>
      </c>
      <c r="AQ13" s="427" t="str">
        <f>IFERROR(IF(O13="---","",IF(AE13="---","No Target Set",IF(CB13=BQ13,"On Target",IF(CB13&gt;BQ13,"Behind",IF(CB13&lt;BQ13,"On Target"))))),"")</f>
        <v/>
      </c>
      <c r="AR13" s="427" t="str">
        <f>IFERROR(IF(P13="---","",IF(AF13="---","No Target Set",IF(CC13=BR13,"On Target",IF(CC13&gt;BR13,"Behind",IF(CC13&lt;BR13,"On Target"))))),"")</f>
        <v/>
      </c>
      <c r="AS13" s="427" t="str">
        <f>IFERROR(IF(Q13="---","",IF(AG13="---","No Target Set",IF(CD13=BS13,"On Target",IF(CD13&gt;BS13,"Behind",IF(CD13&lt;BS13,"On Target"))))),"")</f>
        <v/>
      </c>
      <c r="AT13" s="427" t="str">
        <f>IFERROR(IF(R13="---","",IF(AH13="---","No Target Set",IF(CE13=BT13,"On Target",IF(CE13&gt;BT13,"Behind",IF(CE13&lt;BT13,"On Target"))))),"")</f>
        <v/>
      </c>
      <c r="AV13" s="428"/>
      <c r="AW13" s="222" t="s">
        <v>114</v>
      </c>
      <c r="AX13" s="383" t="str">
        <f>_xlfn.IFNA(LOOKUP(2,1/(H13:R13&lt;&gt;"---"),H13:R13),"---")</f>
        <v>---</v>
      </c>
      <c r="AY13" s="383" t="e">
        <f>VALUE(IF(AX13="---","",VLOOKUP(AX13,List16782345[],2,FALSE)))</f>
        <v>#VALUE!</v>
      </c>
      <c r="AZ13" s="383" t="str">
        <f>_xlfn.IFNA(LOOKUP(2,1/(H13:Q13&lt;&gt;"---"),X13:AF13),"---")</f>
        <v>---</v>
      </c>
      <c r="BA13" s="383" t="e">
        <f>VALUE(IF(AZ13="---","",VLOOKUP(AZ13,List16782345[],2,FALSE)))</f>
        <v>#VALUE!</v>
      </c>
      <c r="BB13" s="383" t="str">
        <f>_xlfn.IFNA(LOOKUP(2,1/(AK13:AT13&lt;&gt;""),AK13:AT13),"---")</f>
        <v>---</v>
      </c>
      <c r="BC13" s="383" t="str">
        <f>_xlfn.IFNA(LOOKUP(2,1/(H13:R13&lt;&gt;"---"),H$2:R$2),"---")</f>
        <v>---</v>
      </c>
      <c r="BE13" s="587" t="s">
        <v>94</v>
      </c>
      <c r="BI13" s="222" t="s">
        <v>114</v>
      </c>
      <c r="BJ13" s="383" t="str">
        <f>IF(H13="---","",IF(H13="","",(VLOOKUP(H13,List16782345[],2,FALSE))))</f>
        <v/>
      </c>
      <c r="BK13" s="383" t="str">
        <f>IF(I13="---","",IF(I13="","",(VLOOKUP(I13,List16782345[],2,FALSE))))</f>
        <v/>
      </c>
      <c r="BL13" s="383" t="str">
        <f>IF(J13="---","",IF(J13="","",(VLOOKUP(J13,List16782345[],2,FALSE))))</f>
        <v/>
      </c>
      <c r="BM13" s="383" t="str">
        <f>IF(K13="---","",IF(K13="","",(VLOOKUP(K13,List16782345[],2,FALSE))))</f>
        <v/>
      </c>
      <c r="BN13" s="383" t="str">
        <f>IF(L13="---","",IF(L13="","",(VLOOKUP(L13,List16782345[],2,FALSE))))</f>
        <v/>
      </c>
      <c r="BO13" s="383" t="str">
        <f>IF(M13="---","",IF(M13="","",(VLOOKUP(M13,List16782345[],2,FALSE))))</f>
        <v/>
      </c>
      <c r="BP13" s="383" t="str">
        <f>IF(N13="---","",IF(N13="","",(VLOOKUP(N13,List16782345[],2,FALSE))))</f>
        <v/>
      </c>
      <c r="BQ13" s="383" t="str">
        <f>IF(O13="---","",IF(O13="","",(VLOOKUP(O13,List16782345[],2,FALSE))))</f>
        <v/>
      </c>
      <c r="BR13" s="383" t="str">
        <f>IF(P13="---","",IF(P13="","",(VLOOKUP(P13,List16782345[],2,FALSE))))</f>
        <v/>
      </c>
      <c r="BS13" s="383" t="str">
        <f>IF(Q13="---","",IF(Q13="","",(VLOOKUP(Q13,List16782345[],2,FALSE))))</f>
        <v/>
      </c>
      <c r="BT13" s="383" t="str">
        <f>IF(R13="---","",IF(R13="","",(VLOOKUP(R13,List16782345[],2,FALSE))))</f>
        <v/>
      </c>
      <c r="BU13" s="222" t="s">
        <v>114</v>
      </c>
      <c r="BV13" s="383" t="str">
        <f>IF(Y13="---","",IF(Y13="","",VLOOKUP(Y13,List16782345[],2,FALSE)))</f>
        <v/>
      </c>
      <c r="BW13" s="383" t="str">
        <f>IF(Z13="---","",IF(Z13="","",VLOOKUP(Z13,List16782345[],2,FALSE)))</f>
        <v/>
      </c>
      <c r="BX13" s="383" t="str">
        <f>IF(AA13="---","",IF(AA13="","",VLOOKUP(AA13,List16782345[],2,FALSE)))</f>
        <v/>
      </c>
      <c r="BY13" s="383" t="str">
        <f>IF(AB13="---","",IF(AB13="","",VLOOKUP(AB13,List16782345[],2,FALSE)))</f>
        <v/>
      </c>
      <c r="BZ13" s="383" t="str">
        <f>IF(AC13="---","",IF(AC13="","",VLOOKUP(AC13,List16782345[],2,FALSE)))</f>
        <v/>
      </c>
      <c r="CA13" s="383" t="str">
        <f>IF(AD13="---","",IF(AD13="","",VLOOKUP(AD13,List16782345[],2,FALSE)))</f>
        <v/>
      </c>
      <c r="CB13" s="383" t="str">
        <f>IF(AE13="---","",IF(AE13="","",VLOOKUP(AE13,List16782345[],2,FALSE)))</f>
        <v/>
      </c>
      <c r="CC13" s="383" t="str">
        <f>IF(AF13="---","",IF(AF13="","",VLOOKUP(AF13,List16782345[],2,FALSE)))</f>
        <v/>
      </c>
      <c r="CD13" s="383" t="str">
        <f>IF(AG13="---","",IF(AG13="","",VLOOKUP(AG13,List16782345[],2,FALSE)))</f>
        <v/>
      </c>
      <c r="CE13" s="383" t="str">
        <f>IF(AH13="---","",IF(AH13="","",VLOOKUP(AH13,List16782345[],2,FALSE)))</f>
        <v/>
      </c>
      <c r="CF13" s="222" t="s">
        <v>114</v>
      </c>
      <c r="CG13" s="383" t="str">
        <f>IFERROR(
    IF(H13="---", "NA",
        IF(Y13="---", "NA",
            IF(BJ13 &gt; BK13,
                IF(BV13 &gt; BJ13, 1.1, 0.1),
                IF(BV13 &gt; BJ13, 1, 0)
            )
        )
    ),
    -1
)</f>
        <v>NA</v>
      </c>
      <c r="CH13" s="383" t="str">
        <f>IFERROR(
    IF(I13="---", "NA",
        IF(Z13="---", "NA",IF(J13="---","NA",
            IF(BK13 &gt; BL13,
                IF(MIN(BV13, BK13) = BW13, 0.1,
                    IF(MIN(BV13, BK13) &lt; BW13, 1.1)
                ),
                IF(MIN(BV13, BK13) = BW13, 0,
                    IF(MIN(BV13, BK13) &lt; BW13, 1)
                )
            ))
        )
    ),
-5)</f>
        <v>NA</v>
      </c>
      <c r="CI13" s="383" t="str">
        <f>IFERROR(
    IF(J13="---", "NA",
        IF(AA13="---", "NA",IF(K13="---","NA",
            IF(BL13 &gt; BM13,
                IF(MIN(BW13, BL13) = BX13, 0.1,
                    IF(MIN(BW13, BL13) &lt; BX13, 1.1)
                ),
                IF(MIN(BW13, BL13) = BX13, 0,
                    IF(MIN(BW13, BL13) &lt; BX13, 1)
                )
            ))
        )
    ),
-5)</f>
        <v>NA</v>
      </c>
      <c r="CJ13" s="383" t="str">
        <f>IFERROR(
    IF(K13="---", "NA",
        IF(AB13="---", "NA",IF(L13="---","NA",
            IF(BM13 &gt; BN13,
                IF(MIN(BX13, BM13) = BY13, 0.1,
                    IF(MIN(BX13, BM13) &lt; BY13, 1.1)
                ),
                IF(MIN(BX13, BM13) = BY13, 0,
                    IF(MIN(BX13, BM13) &lt; BY13, 1)
                )
            ))
        )
    ),
-5)</f>
        <v>NA</v>
      </c>
      <c r="CK13" s="383" t="str">
        <f>IFERROR(
    IF(L13="---", "NA",
        IF(AC13="---", "NA",IF(M13="---","NA",
            IF(BN13 &gt; BO13,
                IF(MIN(BY13, BN13) = BZ13, 0.1,
                    IF(MIN(BY13, BN13) &lt; BZ13, 1.1)
                ),
                IF(MIN(BY13, BN13) = BZ13, 0,
                    IF(MIN(BY13, BN13) &lt; BZ13, 1)
                )
            ))
        )
    ),
-5)</f>
        <v>NA</v>
      </c>
      <c r="CL13" s="383" t="str">
        <f>IFERROR(
    IF(M13="---", "NA",
        IF(AD13="---", "NA",IF(N13="---","NA",
            IF(BO13 &gt; BP13,
                IF(MIN(BZ13, BO13) = CA13, 0.1,
                    IF(MIN(BZ13, BO13) &lt; CA13, 1.1)
                ),
                IF(MIN(BZ13, BO13) = CA13, 0,
                    IF(MIN(BZ13, BO13) &lt; CA13, 1)
                )
            ))
        )
    ),
-5)</f>
        <v>NA</v>
      </c>
      <c r="CM13" s="383" t="str">
        <f>IFERROR(
    IF(N13="---", "NA",
        IF(AE13="---", "NA",IF(O13="---","NA",
            IF(BP13 &gt; BQ13,
                IF(MIN(CA13, BP13) = CB13, 0.1,
                    IF(MIN(CA13, BP13) &lt; CB13, 1.1)
                ),
                IF(MIN(CA13, BP13) = CB13, 0,
                    IF(MIN(CA13, BP13) &lt; CB13, 1)
                )
            ))
        )
    ),
-5)</f>
        <v>NA</v>
      </c>
      <c r="CN13" s="383" t="str">
        <f>IFERROR(
    IF(O13="---", "NA",
        IF(AF13="---", "NA",IF(P13="---","NA",
            IF(BQ13 &gt; BR13,
                IF(MIN(CB13, BQ13) = CC13, 0.1,
                    IF(MIN(CB13, BQ13) &lt; CC13, 1.1)
                ),
                IF(MIN(CB13, BQ13) = CC13, 0,
                    IF(MIN(CB13, BQ13) &lt; CC13, 1)
                )
            ))
        )
    ),
-5)</f>
        <v>NA</v>
      </c>
      <c r="CO13" s="383" t="str">
        <f>IFERROR(
    IF(P13="---", "NA",
        IF(AG13="---", "NA",IF(Q13="---","NA",
            IF(BR13 &gt; BS13,
                IF(MIN(CC13, BR13) = CD13, 0.1,
                    IF(MIN(CC13, BR13) &lt; CD13, 1.1)
                ),
                IF(MIN(CC13, BR13) = CD13, 0,
                    IF(MIN(CC13, BR13) &lt; CD13, 1)
                )
            ))
        )
    ),
-5)</f>
        <v>NA</v>
      </c>
      <c r="CP13" s="383" t="str">
        <f>IFERROR(
    IF(Q13="---", "NA",
        IF(AH13="---", "NA",IF(R13="---","NA",
            IF(BS13 &gt; BT13,
                IF(MIN(CD13, BS13) = CE13, 0.1,
                    IF(MIN(CD13, BS13) &lt; CE13, 1.1)
                ),
                IF(MIN(CD13, BS13) = CE13, 0,
                    IF(MIN(CD13, BS13) &lt; CE13, 1)
                )
            ))
        )
    ),
-5)</f>
        <v>NA</v>
      </c>
      <c r="CQ13" s="222" t="s">
        <v>114</v>
      </c>
      <c r="CR13" s="383" t="str">
        <f>IF(AND(OR(CG13=1, CG13=1.1),BK13&gt;=BV13),"Achieved",IF(AND(OR(CG13=1, CG13=1.1),BK13&lt;BV13),"Not Achieved","NA"))</f>
        <v>NA</v>
      </c>
      <c r="CS13" s="383" t="str">
        <f>IF(AND(OR(CH13=1, CH13=1.1),BL13&gt;=BW13),"Achieved",IF(AND(OR(CH13=1, CH13=1.1),BL13&lt;BW13),"Not Achieved","NA"))</f>
        <v>NA</v>
      </c>
      <c r="CT13" s="383" t="str">
        <f>IF(AND(OR(CI13=1, CI13=1.1),BM13&gt;=BX13),"Achieved",IF(AND(OR(CI13=1, CI13=1.1),BM13&lt;BX13),"Not Achieved","NA"))</f>
        <v>NA</v>
      </c>
      <c r="CU13" s="383" t="str">
        <f>IF(AND(OR(CJ13=1, CJ13=1.1),BN13&gt;=BY13),"Achieved",IF(AND(OR(CJ13=1, CJ13=1.1),BN13&lt;BY13),"Not Achieved","NA"))</f>
        <v>NA</v>
      </c>
      <c r="CV13" s="383" t="str">
        <f>IF(AND(OR(CK13=1, CK13=1.1),BO13&gt;=BZ13),"Achieved",IF(AND(OR(CK13=1, CK13=1.1),BO13&lt;BZ13),"Not Achieved","NA"))</f>
        <v>NA</v>
      </c>
      <c r="CW13" s="383" t="str">
        <f>IF(AND(OR(CL13=1, CL13=1.1),BP13&gt;=CA13),"Achieved",IF(AND(OR(CL13=1, CL13=1.1),BP13&lt;CA13),"Not Achieved","NA"))</f>
        <v>NA</v>
      </c>
      <c r="CX13" s="383" t="str">
        <f>IF(AND(OR(CM13=1, CM13=1.1),BQ13&gt;=CB13),"Achieved",IF(AND(OR(CM13=1, CM13=1.1),BQ13&lt;CB13),"Not Achieved","NA"))</f>
        <v>NA</v>
      </c>
      <c r="CY13" s="383" t="str">
        <f>IF(AND(OR(CN13=1, CN13=1.1),BR13&gt;=CC13),"Achieved",IF(AND(OR(CN13=1, CN13=1.1),BR13&lt;CC13),"Not Achieved","NA"))</f>
        <v>NA</v>
      </c>
      <c r="CZ13" s="383" t="str">
        <f>IF(AND(OR(CO13=1, CO13=1.1),BS13&gt;=CD13),"Achieved",IF(AND(OR(CO13=1, CO13=1.1),BS13&lt;CD13),"Not Achieved","NA"))</f>
        <v>NA</v>
      </c>
      <c r="DA13" s="383" t="str">
        <f>IF(AND(OR(CP13=1, CP13=1.1),BT13&gt;=CE13),"Achieved",IF(AND(OR(CP13=1, CP13=1.1),BT13&lt;CE13),"Not Achieved","NA"))</f>
        <v>NA</v>
      </c>
      <c r="DI13" s="403"/>
      <c r="DJ13" s="403"/>
      <c r="DK13" s="403"/>
      <c r="DL13" s="403"/>
      <c r="DM13" s="403"/>
      <c r="DN13" s="403"/>
      <c r="DO13" s="403"/>
      <c r="DP13" s="403"/>
      <c r="DQ13" s="403"/>
      <c r="DR13" s="403"/>
      <c r="DS13" s="403"/>
      <c r="DT13" s="403"/>
      <c r="DU13" s="403"/>
      <c r="DV13" s="403"/>
      <c r="DW13" s="403"/>
    </row>
    <row r="14" spans="2:127" ht="13.75" customHeight="1" thickBot="1" x14ac:dyDescent="0.4">
      <c r="B14" s="373"/>
      <c r="C14" s="370"/>
      <c r="D14" s="371"/>
      <c r="E14" s="432" t="s">
        <v>115</v>
      </c>
      <c r="F14" s="425"/>
      <c r="G14" s="426"/>
      <c r="H14" s="192" t="s">
        <v>94</v>
      </c>
      <c r="I14" s="192" t="s">
        <v>94</v>
      </c>
      <c r="J14" s="192" t="s">
        <v>94</v>
      </c>
      <c r="K14" s="192" t="s">
        <v>94</v>
      </c>
      <c r="L14" s="192" t="s">
        <v>94</v>
      </c>
      <c r="M14" s="192" t="s">
        <v>94</v>
      </c>
      <c r="N14" s="192" t="s">
        <v>94</v>
      </c>
      <c r="O14" s="192" t="s">
        <v>94</v>
      </c>
      <c r="P14" s="192" t="s">
        <v>94</v>
      </c>
      <c r="Q14" s="192" t="s">
        <v>94</v>
      </c>
      <c r="R14" s="379" t="s">
        <v>94</v>
      </c>
      <c r="Y14" s="192" t="s">
        <v>94</v>
      </c>
      <c r="Z14" s="192" t="s">
        <v>94</v>
      </c>
      <c r="AA14" s="192" t="s">
        <v>94</v>
      </c>
      <c r="AB14" s="192" t="s">
        <v>94</v>
      </c>
      <c r="AC14" s="192" t="s">
        <v>94</v>
      </c>
      <c r="AD14" s="192" t="s">
        <v>94</v>
      </c>
      <c r="AE14" s="192" t="s">
        <v>94</v>
      </c>
      <c r="AF14" s="192" t="s">
        <v>94</v>
      </c>
      <c r="AG14" s="192" t="s">
        <v>94</v>
      </c>
      <c r="AH14" s="379" t="s">
        <v>94</v>
      </c>
      <c r="AK14" s="427" t="str">
        <f>IFERROR(IF(I14="---","",IF(Y14="---","No Target Set",IF(BV14=BK14,"On Target",IF(BV14&gt;BK14,"Behind",IF(BV14&lt;BK14,"On Target"))))),"")</f>
        <v/>
      </c>
      <c r="AL14" s="427" t="str">
        <f>IFERROR(IF(J14="---","",IF(Z14="---","No Target Set",IF(BW14=BL14,"On Target",IF(BW14&gt;BL14,"Behind",IF(BW14&lt;BL14,"On Target"))))),"")</f>
        <v/>
      </c>
      <c r="AM14" s="427" t="str">
        <f>IFERROR(IF(K14="---","",IF(AA14="---","No Target Set",IF(BX14=BM14,"On Target",IF(BX14&gt;BM14,"Behind",IF(BX14&lt;BM14,"On Target"))))),"")</f>
        <v/>
      </c>
      <c r="AN14" s="427" t="str">
        <f>IFERROR(IF(L14="---","",IF(AB14="---","No Target Set",IF(BY14=BN14,"On Target",IF(BY14&gt;BN14,"Behind",IF(BY14&lt;BN14,"On Target"))))),"")</f>
        <v/>
      </c>
      <c r="AO14" s="427" t="str">
        <f>IFERROR(IF(M14="---","",IF(AC14="---","No Target Set",IF(BZ14=BO14,"On Target",IF(BZ14&gt;BO14,"Behind",IF(BZ14&lt;BO14,"On Target"))))),"")</f>
        <v/>
      </c>
      <c r="AP14" s="427" t="str">
        <f>IFERROR(IF(N14="---","",IF(AD14="---","No Target Set",IF(CA14=BP14,"On Target",IF(CA14&gt;BP14,"Behind",IF(CA14&lt;BP14,"On Target"))))),"")</f>
        <v/>
      </c>
      <c r="AQ14" s="427" t="str">
        <f>IFERROR(IF(O14="---","",IF(AE14="---","No Target Set",IF(CB14=BQ14,"On Target",IF(CB14&gt;BQ14,"Behind",IF(CB14&lt;BQ14,"On Target"))))),"")</f>
        <v/>
      </c>
      <c r="AR14" s="427" t="str">
        <f>IFERROR(IF(P14="---","",IF(AF14="---","No Target Set",IF(CC14=BR14,"On Target",IF(CC14&gt;BR14,"Behind",IF(CC14&lt;BR14,"On Target"))))),"")</f>
        <v/>
      </c>
      <c r="AS14" s="427" t="str">
        <f>IFERROR(IF(Q14="---","",IF(AG14="---","No Target Set",IF(CD14=BS14,"On Target",IF(CD14&gt;BS14,"Behind",IF(CD14&lt;BS14,"On Target"))))),"")</f>
        <v/>
      </c>
      <c r="AT14" s="427" t="str">
        <f>IFERROR(IF(R14="---","",IF(AH14="---","No Target Set",IF(CE14=BT14,"On Target",IF(CE14&gt;BT14,"Behind",IF(CE14&lt;BT14,"On Target"))))),"")</f>
        <v/>
      </c>
      <c r="AV14" s="428"/>
      <c r="AW14" s="222" t="s">
        <v>116</v>
      </c>
      <c r="AX14" s="383" t="str">
        <f>_xlfn.IFNA(LOOKUP(2,1/(H14:R14&lt;&gt;"---"),H14:R14),"---")</f>
        <v>---</v>
      </c>
      <c r="AY14" s="383" t="e">
        <f>VALUE(IF(AX14="---","",VLOOKUP(AX14,List16782345[],2,FALSE)))</f>
        <v>#VALUE!</v>
      </c>
      <c r="AZ14" s="383" t="str">
        <f>_xlfn.IFNA(LOOKUP(2,1/(H14:Q14&lt;&gt;"---"),X14:AF14),"---")</f>
        <v>---</v>
      </c>
      <c r="BA14" s="383" t="e">
        <f>VALUE(IF(AZ14="---","",VLOOKUP(AZ14,List16782345[],2,FALSE)))</f>
        <v>#VALUE!</v>
      </c>
      <c r="BB14" s="383" t="str">
        <f>_xlfn.IFNA(LOOKUP(2,1/(AK14:AT14&lt;&gt;""),AK14:AT14),"---")</f>
        <v>---</v>
      </c>
      <c r="BC14" s="383" t="str">
        <f>_xlfn.IFNA(LOOKUP(2,1/(H14:R14&lt;&gt;"---"),H$2:R$2),"---")</f>
        <v>---</v>
      </c>
      <c r="BE14" s="384" t="s">
        <v>233</v>
      </c>
      <c r="BI14" s="222" t="s">
        <v>116</v>
      </c>
      <c r="BJ14" s="383" t="str">
        <f>IF(H14="---","",IF(H14="","",(VLOOKUP(H14,List16782345[],2,FALSE))))</f>
        <v/>
      </c>
      <c r="BK14" s="383" t="str">
        <f>IF(I14="---","",IF(I14="","",(VLOOKUP(I14,List16782345[],2,FALSE))))</f>
        <v/>
      </c>
      <c r="BL14" s="383" t="str">
        <f>IF(J14="---","",IF(J14="","",(VLOOKUP(J14,List16782345[],2,FALSE))))</f>
        <v/>
      </c>
      <c r="BM14" s="383" t="str">
        <f>IF(K14="---","",IF(K14="","",(VLOOKUP(K14,List16782345[],2,FALSE))))</f>
        <v/>
      </c>
      <c r="BN14" s="383" t="str">
        <f>IF(L14="---","",IF(L14="","",(VLOOKUP(L14,List16782345[],2,FALSE))))</f>
        <v/>
      </c>
      <c r="BO14" s="383" t="str">
        <f>IF(M14="---","",IF(M14="","",(VLOOKUP(M14,List16782345[],2,FALSE))))</f>
        <v/>
      </c>
      <c r="BP14" s="383" t="str">
        <f>IF(N14="---","",IF(N14="","",(VLOOKUP(N14,List16782345[],2,FALSE))))</f>
        <v/>
      </c>
      <c r="BQ14" s="383" t="str">
        <f>IF(O14="---","",IF(O14="","",(VLOOKUP(O14,List16782345[],2,FALSE))))</f>
        <v/>
      </c>
      <c r="BR14" s="383" t="str">
        <f>IF(P14="---","",IF(P14="","",(VLOOKUP(P14,List16782345[],2,FALSE))))</f>
        <v/>
      </c>
      <c r="BS14" s="383" t="str">
        <f>IF(Q14="---","",IF(Q14="","",(VLOOKUP(Q14,List16782345[],2,FALSE))))</f>
        <v/>
      </c>
      <c r="BT14" s="383" t="str">
        <f>IF(R14="---","",IF(R14="","",(VLOOKUP(R14,List16782345[],2,FALSE))))</f>
        <v/>
      </c>
      <c r="BU14" s="222" t="s">
        <v>116</v>
      </c>
      <c r="BV14" s="383" t="str">
        <f>IF(Y14="---","",IF(Y14="","",VLOOKUP(Y14,List16782345[],2,FALSE)))</f>
        <v/>
      </c>
      <c r="BW14" s="383" t="str">
        <f>IF(Z14="---","",IF(Z14="","",VLOOKUP(Z14,List16782345[],2,FALSE)))</f>
        <v/>
      </c>
      <c r="BX14" s="383" t="str">
        <f>IF(AA14="---","",IF(AA14="","",VLOOKUP(AA14,List16782345[],2,FALSE)))</f>
        <v/>
      </c>
      <c r="BY14" s="383" t="str">
        <f>IF(AB14="---","",IF(AB14="","",VLOOKUP(AB14,List16782345[],2,FALSE)))</f>
        <v/>
      </c>
      <c r="BZ14" s="383" t="str">
        <f>IF(AC14="---","",IF(AC14="","",VLOOKUP(AC14,List16782345[],2,FALSE)))</f>
        <v/>
      </c>
      <c r="CA14" s="383" t="str">
        <f>IF(AD14="---","",IF(AD14="","",VLOOKUP(AD14,List16782345[],2,FALSE)))</f>
        <v/>
      </c>
      <c r="CB14" s="383" t="str">
        <f>IF(AE14="---","",IF(AE14="","",VLOOKUP(AE14,List16782345[],2,FALSE)))</f>
        <v/>
      </c>
      <c r="CC14" s="383" t="str">
        <f>IF(AF14="---","",IF(AF14="","",VLOOKUP(AF14,List16782345[],2,FALSE)))</f>
        <v/>
      </c>
      <c r="CD14" s="383" t="str">
        <f>IF(AG14="---","",IF(AG14="","",VLOOKUP(AG14,List16782345[],2,FALSE)))</f>
        <v/>
      </c>
      <c r="CE14" s="383" t="str">
        <f>IF(AH14="---","",IF(AH14="","",VLOOKUP(AH14,List16782345[],2,FALSE)))</f>
        <v/>
      </c>
      <c r="CF14" s="222" t="s">
        <v>116</v>
      </c>
      <c r="CG14" s="383" t="str">
        <f>IFERROR(
    IF(H14="---", "NA",
        IF(Y14="---", "NA",
            IF(BJ14 &gt; BK14,
                IF(BV14 &gt; BJ14, 1.1, 0.1),
                IF(BV14 &gt; BJ14, 1, 0)
            )
        )
    ),
    -1
)</f>
        <v>NA</v>
      </c>
      <c r="CH14" s="383" t="str">
        <f>IFERROR(
    IF(I14="---", "NA",
        IF(Z14="---", "NA",IF(J14="---","NA",
            IF(BK14 &gt; BL14,
                IF(MIN(BV14, BK14) = BW14, 0.1,
                    IF(MIN(BV14, BK14) &lt; BW14, 1.1)
                ),
                IF(MIN(BV14, BK14) = BW14, 0,
                    IF(MIN(BV14, BK14) &lt; BW14, 1)
                )
            ))
        )
    ),
-5)</f>
        <v>NA</v>
      </c>
      <c r="CI14" s="383" t="str">
        <f>IFERROR(
    IF(J14="---", "NA",
        IF(AA14="---", "NA",IF(K14="---","NA",
            IF(BL14 &gt; BM14,
                IF(MIN(BW14, BL14) = BX14, 0.1,
                    IF(MIN(BW14, BL14) &lt; BX14, 1.1)
                ),
                IF(MIN(BW14, BL14) = BX14, 0,
                    IF(MIN(BW14, BL14) &lt; BX14, 1)
                )
            ))
        )
    ),
-5)</f>
        <v>NA</v>
      </c>
      <c r="CJ14" s="383" t="str">
        <f>IFERROR(
    IF(K14="---", "NA",
        IF(AB14="---", "NA",IF(L14="---","NA",
            IF(BM14 &gt; BN14,
                IF(MIN(BX14, BM14) = BY14, 0.1,
                    IF(MIN(BX14, BM14) &lt; BY14, 1.1)
                ),
                IF(MIN(BX14, BM14) = BY14, 0,
                    IF(MIN(BX14, BM14) &lt; BY14, 1)
                )
            ))
        )
    ),
-5)</f>
        <v>NA</v>
      </c>
      <c r="CK14" s="383" t="str">
        <f>IFERROR(
    IF(L14="---", "NA",
        IF(AC14="---", "NA",IF(M14="---","NA",
            IF(BN14 &gt; BO14,
                IF(MIN(BY14, BN14) = BZ14, 0.1,
                    IF(MIN(BY14, BN14) &lt; BZ14, 1.1)
                ),
                IF(MIN(BY14, BN14) = BZ14, 0,
                    IF(MIN(BY14, BN14) &lt; BZ14, 1)
                )
            ))
        )
    ),
-5)</f>
        <v>NA</v>
      </c>
      <c r="CL14" s="383" t="str">
        <f>IFERROR(
    IF(M14="---", "NA",
        IF(AD14="---", "NA",IF(N14="---","NA",
            IF(BO14 &gt; BP14,
                IF(MIN(BZ14, BO14) = CA14, 0.1,
                    IF(MIN(BZ14, BO14) &lt; CA14, 1.1)
                ),
                IF(MIN(BZ14, BO14) = CA14, 0,
                    IF(MIN(BZ14, BO14) &lt; CA14, 1)
                )
            ))
        )
    ),
-5)</f>
        <v>NA</v>
      </c>
      <c r="CM14" s="383" t="str">
        <f>IFERROR(
    IF(N14="---", "NA",
        IF(AE14="---", "NA",IF(O14="---","NA",
            IF(BP14 &gt; BQ14,
                IF(MIN(CA14, BP14) = CB14, 0.1,
                    IF(MIN(CA14, BP14) &lt; CB14, 1.1)
                ),
                IF(MIN(CA14, BP14) = CB14, 0,
                    IF(MIN(CA14, BP14) &lt; CB14, 1)
                )
            ))
        )
    ),
-5)</f>
        <v>NA</v>
      </c>
      <c r="CN14" s="383" t="str">
        <f>IFERROR(
    IF(O14="---", "NA",
        IF(AF14="---", "NA",IF(P14="---","NA",
            IF(BQ14 &gt; BR14,
                IF(MIN(CB14, BQ14) = CC14, 0.1,
                    IF(MIN(CB14, BQ14) &lt; CC14, 1.1)
                ),
                IF(MIN(CB14, BQ14) = CC14, 0,
                    IF(MIN(CB14, BQ14) &lt; CC14, 1)
                )
            ))
        )
    ),
-5)</f>
        <v>NA</v>
      </c>
      <c r="CO14" s="383" t="str">
        <f>IFERROR(
    IF(P14="---", "NA",
        IF(AG14="---", "NA",IF(Q14="---","NA",
            IF(BR14 &gt; BS14,
                IF(MIN(CC14, BR14) = CD14, 0.1,
                    IF(MIN(CC14, BR14) &lt; CD14, 1.1)
                ),
                IF(MIN(CC14, BR14) = CD14, 0,
                    IF(MIN(CC14, BR14) &lt; CD14, 1)
                )
            ))
        )
    ),
-5)</f>
        <v>NA</v>
      </c>
      <c r="CP14" s="383" t="str">
        <f>IFERROR(
    IF(Q14="---", "NA",
        IF(AH14="---", "NA",IF(R14="---","NA",
            IF(BS14 &gt; BT14,
                IF(MIN(CD14, BS14) = CE14, 0.1,
                    IF(MIN(CD14, BS14) &lt; CE14, 1.1)
                ),
                IF(MIN(CD14, BS14) = CE14, 0,
                    IF(MIN(CD14, BS14) &lt; CE14, 1)
                )
            ))
        )
    ),
-5)</f>
        <v>NA</v>
      </c>
      <c r="CQ14" s="222" t="s">
        <v>116</v>
      </c>
      <c r="CR14" s="383" t="str">
        <f>IF(AND(OR(CG14=1, CG14=1.1),BK14&gt;=BV14),"Achieved",IF(AND(OR(CG14=1, CG14=1.1),BK14&lt;BV14),"Not Achieved","NA"))</f>
        <v>NA</v>
      </c>
      <c r="CS14" s="383" t="str">
        <f>IF(AND(OR(CH14=1, CH14=1.1),BL14&gt;=BW14),"Achieved",IF(AND(OR(CH14=1, CH14=1.1),BL14&lt;BW14),"Not Achieved","NA"))</f>
        <v>NA</v>
      </c>
      <c r="CT14" s="383" t="str">
        <f>IF(AND(OR(CI14=1, CI14=1.1),BM14&gt;=BX14),"Achieved",IF(AND(OR(CI14=1, CI14=1.1),BM14&lt;BX14),"Not Achieved","NA"))</f>
        <v>NA</v>
      </c>
      <c r="CU14" s="383" t="str">
        <f>IF(AND(OR(CJ14=1, CJ14=1.1),BN14&gt;=BY14),"Achieved",IF(AND(OR(CJ14=1, CJ14=1.1),BN14&lt;BY14),"Not Achieved","NA"))</f>
        <v>NA</v>
      </c>
      <c r="CV14" s="383" t="str">
        <f>IF(AND(OR(CK14=1, CK14=1.1),BO14&gt;=BZ14),"Achieved",IF(AND(OR(CK14=1, CK14=1.1),BO14&lt;BZ14),"Not Achieved","NA"))</f>
        <v>NA</v>
      </c>
      <c r="CW14" s="383" t="str">
        <f>IF(AND(OR(CL14=1, CL14=1.1),BP14&gt;=CA14),"Achieved",IF(AND(OR(CL14=1, CL14=1.1),BP14&lt;CA14),"Not Achieved","NA"))</f>
        <v>NA</v>
      </c>
      <c r="CX14" s="383" t="str">
        <f>IF(AND(OR(CM14=1, CM14=1.1),BQ14&gt;=CB14),"Achieved",IF(AND(OR(CM14=1, CM14=1.1),BQ14&lt;CB14),"Not Achieved","NA"))</f>
        <v>NA</v>
      </c>
      <c r="CY14" s="383" t="str">
        <f>IF(AND(OR(CN14=1, CN14=1.1),BR14&gt;=CC14),"Achieved",IF(AND(OR(CN14=1, CN14=1.1),BR14&lt;CC14),"Not Achieved","NA"))</f>
        <v>NA</v>
      </c>
      <c r="CZ14" s="383" t="str">
        <f>IF(AND(OR(CO14=1, CO14=1.1),BS14&gt;=CD14),"Achieved",IF(AND(OR(CO14=1, CO14=1.1),BS14&lt;CD14),"Not Achieved","NA"))</f>
        <v>NA</v>
      </c>
      <c r="DA14" s="383" t="str">
        <f>IF(AND(OR(CP14=1, CP14=1.1),BT14&gt;=CE14),"Achieved",IF(AND(OR(CP14=1, CP14=1.1),BT14&lt;CE14),"Not Achieved","NA"))</f>
        <v>NA</v>
      </c>
      <c r="DI14" s="403"/>
      <c r="DJ14" s="403"/>
      <c r="DK14" s="403"/>
      <c r="DL14" s="403"/>
      <c r="DM14" s="403"/>
      <c r="DN14" s="403"/>
      <c r="DO14" s="403"/>
      <c r="DP14" s="403"/>
      <c r="DQ14" s="403"/>
      <c r="DR14" s="403"/>
      <c r="DS14" s="403"/>
      <c r="DT14" s="403"/>
      <c r="DU14" s="403"/>
      <c r="DV14" s="403"/>
      <c r="DW14" s="403"/>
    </row>
    <row r="15" spans="2:127" ht="13.75" customHeight="1" thickBot="1" x14ac:dyDescent="0.4">
      <c r="B15" s="373"/>
      <c r="C15" s="366" t="s">
        <v>117</v>
      </c>
      <c r="D15" s="367"/>
      <c r="E15" s="432" t="s">
        <v>118</v>
      </c>
      <c r="F15" s="425"/>
      <c r="G15" s="426"/>
      <c r="H15" s="192" t="s">
        <v>94</v>
      </c>
      <c r="I15" s="192" t="s">
        <v>94</v>
      </c>
      <c r="J15" s="192" t="s">
        <v>94</v>
      </c>
      <c r="K15" s="192" t="s">
        <v>94</v>
      </c>
      <c r="L15" s="192" t="s">
        <v>94</v>
      </c>
      <c r="M15" s="192" t="s">
        <v>94</v>
      </c>
      <c r="N15" s="192" t="s">
        <v>94</v>
      </c>
      <c r="O15" s="192" t="s">
        <v>94</v>
      </c>
      <c r="P15" s="192" t="s">
        <v>94</v>
      </c>
      <c r="Q15" s="192" t="s">
        <v>94</v>
      </c>
      <c r="R15" s="379" t="s">
        <v>94</v>
      </c>
      <c r="Y15" s="192" t="s">
        <v>94</v>
      </c>
      <c r="Z15" s="192" t="s">
        <v>94</v>
      </c>
      <c r="AA15" s="192" t="s">
        <v>94</v>
      </c>
      <c r="AB15" s="192" t="s">
        <v>94</v>
      </c>
      <c r="AC15" s="192" t="s">
        <v>94</v>
      </c>
      <c r="AD15" s="192" t="s">
        <v>94</v>
      </c>
      <c r="AE15" s="192" t="s">
        <v>94</v>
      </c>
      <c r="AF15" s="192" t="s">
        <v>94</v>
      </c>
      <c r="AG15" s="192" t="s">
        <v>94</v>
      </c>
      <c r="AH15" s="379" t="s">
        <v>94</v>
      </c>
      <c r="AK15" s="427" t="str">
        <f>IFERROR(IF(I15="---","",IF(Y15="---","No Target Set",IF(BV15=BK15,"On Target",IF(BV15&gt;BK15,"Behind",IF(BV15&lt;BK15,"On Target"))))),"")</f>
        <v/>
      </c>
      <c r="AL15" s="427" t="str">
        <f>IFERROR(IF(J15="---","",IF(Z15="---","No Target Set",IF(BW15=BL15,"On Target",IF(BW15&gt;BL15,"Behind",IF(BW15&lt;BL15,"On Target"))))),"")</f>
        <v/>
      </c>
      <c r="AM15" s="427" t="str">
        <f>IFERROR(IF(K15="---","",IF(AA15="---","No Target Set",IF(BX15=BM15,"On Target",IF(BX15&gt;BM15,"Behind",IF(BX15&lt;BM15,"On Target"))))),"")</f>
        <v/>
      </c>
      <c r="AN15" s="427" t="str">
        <f>IFERROR(IF(L15="---","",IF(AB15="---","No Target Set",IF(BY15=BN15,"On Target",IF(BY15&gt;BN15,"Behind",IF(BY15&lt;BN15,"On Target"))))),"")</f>
        <v/>
      </c>
      <c r="AO15" s="427" t="str">
        <f>IFERROR(IF(M15="---","",IF(AC15="---","No Target Set",IF(BZ15=BO15,"On Target",IF(BZ15&gt;BO15,"Behind",IF(BZ15&lt;BO15,"On Target"))))),"")</f>
        <v/>
      </c>
      <c r="AP15" s="427" t="str">
        <f>IFERROR(IF(N15="---","",IF(AD15="---","No Target Set",IF(CA15=BP15,"On Target",IF(CA15&gt;BP15,"Behind",IF(CA15&lt;BP15,"On Target"))))),"")</f>
        <v/>
      </c>
      <c r="AQ15" s="427" t="str">
        <f>IFERROR(IF(O15="---","",IF(AE15="---","No Target Set",IF(CB15=BQ15,"On Target",IF(CB15&gt;BQ15,"Behind",IF(CB15&lt;BQ15,"On Target"))))),"")</f>
        <v/>
      </c>
      <c r="AR15" s="427" t="str">
        <f>IFERROR(IF(P15="---","",IF(AF15="---","No Target Set",IF(CC15=BR15,"On Target",IF(CC15&gt;BR15,"Behind",IF(CC15&lt;BR15,"On Target"))))),"")</f>
        <v/>
      </c>
      <c r="AS15" s="427" t="str">
        <f>IFERROR(IF(Q15="---","",IF(AG15="---","No Target Set",IF(CD15=BS15,"On Target",IF(CD15&gt;BS15,"Behind",IF(CD15&lt;BS15,"On Target"))))),"")</f>
        <v/>
      </c>
      <c r="AT15" s="427" t="str">
        <f>IFERROR(IF(R15="---","",IF(AH15="---","No Target Set",IF(CE15=BT15,"On Target",IF(CE15&gt;BT15,"Behind",IF(CE15&lt;BT15,"On Target"))))),"")</f>
        <v/>
      </c>
      <c r="AV15" s="428"/>
      <c r="AW15" s="222" t="s">
        <v>119</v>
      </c>
      <c r="AX15" s="383" t="str">
        <f>_xlfn.IFNA(LOOKUP(2,1/(H15:R15&lt;&gt;"---"),H15:R15),"---")</f>
        <v>---</v>
      </c>
      <c r="AY15" s="383" t="e">
        <f>VALUE(IF(AX15="---","",VLOOKUP(AX15,List16782345[],2,FALSE)))</f>
        <v>#VALUE!</v>
      </c>
      <c r="AZ15" s="383" t="str">
        <f>_xlfn.IFNA(LOOKUP(2,1/(H15:Q15&lt;&gt;"---"),X15:AF15),"---")</f>
        <v>---</v>
      </c>
      <c r="BA15" s="383" t="e">
        <f>VALUE(IF(AZ15="---","",VLOOKUP(AZ15,List16782345[],2,FALSE)))</f>
        <v>#VALUE!</v>
      </c>
      <c r="BB15" s="383" t="str">
        <f>_xlfn.IFNA(LOOKUP(2,1/(AK15:AT15&lt;&gt;""),AK15:AT15),"---")</f>
        <v>---</v>
      </c>
      <c r="BC15" s="383" t="str">
        <f>_xlfn.IFNA(LOOKUP(2,1/(H15:R15&lt;&gt;"---"),H$2:R$2),"---")</f>
        <v>---</v>
      </c>
      <c r="BE15" s="384" t="s">
        <v>234</v>
      </c>
      <c r="BI15" s="222" t="s">
        <v>119</v>
      </c>
      <c r="BJ15" s="383" t="str">
        <f>IF(H15="---","",IF(H15="","",(VLOOKUP(H15,List16782345[],2,FALSE))))</f>
        <v/>
      </c>
      <c r="BK15" s="383" t="str">
        <f>IF(I15="---","",IF(I15="","",(VLOOKUP(I15,List16782345[],2,FALSE))))</f>
        <v/>
      </c>
      <c r="BL15" s="383" t="str">
        <f>IF(J15="---","",IF(J15="","",(VLOOKUP(J15,List16782345[],2,FALSE))))</f>
        <v/>
      </c>
      <c r="BM15" s="383" t="str">
        <f>IF(K15="---","",IF(K15="","",(VLOOKUP(K15,List16782345[],2,FALSE))))</f>
        <v/>
      </c>
      <c r="BN15" s="383" t="str">
        <f>IF(L15="---","",IF(L15="","",(VLOOKUP(L15,List16782345[],2,FALSE))))</f>
        <v/>
      </c>
      <c r="BO15" s="383" t="str">
        <f>IF(M15="---","",IF(M15="","",(VLOOKUP(M15,List16782345[],2,FALSE))))</f>
        <v/>
      </c>
      <c r="BP15" s="383" t="str">
        <f>IF(N15="---","",IF(N15="","",(VLOOKUP(N15,List16782345[],2,FALSE))))</f>
        <v/>
      </c>
      <c r="BQ15" s="383" t="str">
        <f>IF(O15="---","",IF(O15="","",(VLOOKUP(O15,List16782345[],2,FALSE))))</f>
        <v/>
      </c>
      <c r="BR15" s="383" t="str">
        <f>IF(P15="---","",IF(P15="","",(VLOOKUP(P15,List16782345[],2,FALSE))))</f>
        <v/>
      </c>
      <c r="BS15" s="383" t="str">
        <f>IF(Q15="---","",IF(Q15="","",(VLOOKUP(Q15,List16782345[],2,FALSE))))</f>
        <v/>
      </c>
      <c r="BT15" s="383" t="str">
        <f>IF(R15="---","",IF(R15="","",(VLOOKUP(R15,List16782345[],2,FALSE))))</f>
        <v/>
      </c>
      <c r="BU15" s="222" t="s">
        <v>119</v>
      </c>
      <c r="BV15" s="383" t="str">
        <f>IF(Y15="---","",IF(Y15="","",VLOOKUP(Y15,List16782345[],2,FALSE)))</f>
        <v/>
      </c>
      <c r="BW15" s="383" t="str">
        <f>IF(Z15="---","",IF(Z15="","",VLOOKUP(Z15,List16782345[],2,FALSE)))</f>
        <v/>
      </c>
      <c r="BX15" s="383" t="str">
        <f>IF(AA15="---","",IF(AA15="","",VLOOKUP(AA15,List16782345[],2,FALSE)))</f>
        <v/>
      </c>
      <c r="BY15" s="383" t="str">
        <f>IF(AB15="---","",IF(AB15="","",VLOOKUP(AB15,List16782345[],2,FALSE)))</f>
        <v/>
      </c>
      <c r="BZ15" s="383" t="str">
        <f>IF(AC15="---","",IF(AC15="","",VLOOKUP(AC15,List16782345[],2,FALSE)))</f>
        <v/>
      </c>
      <c r="CA15" s="383" t="str">
        <f>IF(AD15="---","",IF(AD15="","",VLOOKUP(AD15,List16782345[],2,FALSE)))</f>
        <v/>
      </c>
      <c r="CB15" s="383" t="str">
        <f>IF(AE15="---","",IF(AE15="","",VLOOKUP(AE15,List16782345[],2,FALSE)))</f>
        <v/>
      </c>
      <c r="CC15" s="383" t="str">
        <f>IF(AF15="---","",IF(AF15="","",VLOOKUP(AF15,List16782345[],2,FALSE)))</f>
        <v/>
      </c>
      <c r="CD15" s="383" t="str">
        <f>IF(AG15="---","",IF(AG15="","",VLOOKUP(AG15,List16782345[],2,FALSE)))</f>
        <v/>
      </c>
      <c r="CE15" s="383" t="str">
        <f>IF(AH15="---","",IF(AH15="","",VLOOKUP(AH15,List16782345[],2,FALSE)))</f>
        <v/>
      </c>
      <c r="CF15" s="222" t="s">
        <v>119</v>
      </c>
      <c r="CG15" s="383" t="str">
        <f>IFERROR(
    IF(H15="---", "NA",
        IF(Y15="---", "NA",
            IF(BJ15 &gt; BK15,
                IF(BV15 &gt; BJ15, 1.1, 0.1),
                IF(BV15 &gt; BJ15, 1, 0)
            )
        )
    ),
    -1
)</f>
        <v>NA</v>
      </c>
      <c r="CH15" s="383" t="str">
        <f>IFERROR(
    IF(I15="---", "NA",
        IF(Z15="---", "NA",IF(J15="---","NA",
            IF(BK15 &gt; BL15,
                IF(MIN(BV15, BK15) = BW15, 0.1,
                    IF(MIN(BV15, BK15) &lt; BW15, 1.1)
                ),
                IF(MIN(BV15, BK15) = BW15, 0,
                    IF(MIN(BV15, BK15) &lt; BW15, 1)
                )
            ))
        )
    ),
-5)</f>
        <v>NA</v>
      </c>
      <c r="CI15" s="383" t="str">
        <f>IFERROR(
    IF(J15="---", "NA",
        IF(AA15="---", "NA",IF(K15="---","NA",
            IF(BL15 &gt; BM15,
                IF(MIN(BW15, BL15) = BX15, 0.1,
                    IF(MIN(BW15, BL15) &lt; BX15, 1.1)
                ),
                IF(MIN(BW15, BL15) = BX15, 0,
                    IF(MIN(BW15, BL15) &lt; BX15, 1)
                )
            ))
        )
    ),
-5)</f>
        <v>NA</v>
      </c>
      <c r="CJ15" s="383" t="str">
        <f>IFERROR(
    IF(K15="---", "NA",
        IF(AB15="---", "NA",IF(L15="---","NA",
            IF(BM15 &gt; BN15,
                IF(MIN(BX15, BM15) = BY15, 0.1,
                    IF(MIN(BX15, BM15) &lt; BY15, 1.1)
                ),
                IF(MIN(BX15, BM15) = BY15, 0,
                    IF(MIN(BX15, BM15) &lt; BY15, 1)
                )
            ))
        )
    ),
-5)</f>
        <v>NA</v>
      </c>
      <c r="CK15" s="383" t="str">
        <f>IFERROR(
    IF(L15="---", "NA",
        IF(AC15="---", "NA",IF(M15="---","NA",
            IF(BN15 &gt; BO15,
                IF(MIN(BY15, BN15) = BZ15, 0.1,
                    IF(MIN(BY15, BN15) &lt; BZ15, 1.1)
                ),
                IF(MIN(BY15, BN15) = BZ15, 0,
                    IF(MIN(BY15, BN15) &lt; BZ15, 1)
                )
            ))
        )
    ),
-5)</f>
        <v>NA</v>
      </c>
      <c r="CL15" s="383" t="str">
        <f>IFERROR(
    IF(M15="---", "NA",
        IF(AD15="---", "NA",IF(N15="---","NA",
            IF(BO15 &gt; BP15,
                IF(MIN(BZ15, BO15) = CA15, 0.1,
                    IF(MIN(BZ15, BO15) &lt; CA15, 1.1)
                ),
                IF(MIN(BZ15, BO15) = CA15, 0,
                    IF(MIN(BZ15, BO15) &lt; CA15, 1)
                )
            ))
        )
    ),
-5)</f>
        <v>NA</v>
      </c>
      <c r="CM15" s="383" t="str">
        <f>IFERROR(
    IF(N15="---", "NA",
        IF(AE15="---", "NA",IF(O15="---","NA",
            IF(BP15 &gt; BQ15,
                IF(MIN(CA15, BP15) = CB15, 0.1,
                    IF(MIN(CA15, BP15) &lt; CB15, 1.1)
                ),
                IF(MIN(CA15, BP15) = CB15, 0,
                    IF(MIN(CA15, BP15) &lt; CB15, 1)
                )
            ))
        )
    ),
-5)</f>
        <v>NA</v>
      </c>
      <c r="CN15" s="383" t="str">
        <f>IFERROR(
    IF(O15="---", "NA",
        IF(AF15="---", "NA",IF(P15="---","NA",
            IF(BQ15 &gt; BR15,
                IF(MIN(CB15, BQ15) = CC15, 0.1,
                    IF(MIN(CB15, BQ15) &lt; CC15, 1.1)
                ),
                IF(MIN(CB15, BQ15) = CC15, 0,
                    IF(MIN(CB15, BQ15) &lt; CC15, 1)
                )
            ))
        )
    ),
-5)</f>
        <v>NA</v>
      </c>
      <c r="CO15" s="383" t="str">
        <f>IFERROR(
    IF(P15="---", "NA",
        IF(AG15="---", "NA",IF(Q15="---","NA",
            IF(BR15 &gt; BS15,
                IF(MIN(CC15, BR15) = CD15, 0.1,
                    IF(MIN(CC15, BR15) &lt; CD15, 1.1)
                ),
                IF(MIN(CC15, BR15) = CD15, 0,
                    IF(MIN(CC15, BR15) &lt; CD15, 1)
                )
            ))
        )
    ),
-5)</f>
        <v>NA</v>
      </c>
      <c r="CP15" s="383" t="str">
        <f>IFERROR(
    IF(Q15="---", "NA",
        IF(AH15="---", "NA",IF(R15="---","NA",
            IF(BS15 &gt; BT15,
                IF(MIN(CD15, BS15) = CE15, 0.1,
                    IF(MIN(CD15, BS15) &lt; CE15, 1.1)
                ),
                IF(MIN(CD15, BS15) = CE15, 0,
                    IF(MIN(CD15, BS15) &lt; CE15, 1)
                )
            ))
        )
    ),
-5)</f>
        <v>NA</v>
      </c>
      <c r="CQ15" s="222" t="s">
        <v>119</v>
      </c>
      <c r="CR15" s="383" t="str">
        <f>IF(AND(OR(CG15=1, CG15=1.1),BK15&gt;=BV15),"Achieved",IF(AND(OR(CG15=1, CG15=1.1),BK15&lt;BV15),"Not Achieved","NA"))</f>
        <v>NA</v>
      </c>
      <c r="CS15" s="383" t="str">
        <f>IF(AND(OR(CH15=1, CH15=1.1),BL15&gt;=BW15),"Achieved",IF(AND(OR(CH15=1, CH15=1.1),BL15&lt;BW15),"Not Achieved","NA"))</f>
        <v>NA</v>
      </c>
      <c r="CT15" s="383" t="str">
        <f>IF(AND(OR(CI15=1, CI15=1.1),BM15&gt;=BX15),"Achieved",IF(AND(OR(CI15=1, CI15=1.1),BM15&lt;BX15),"Not Achieved","NA"))</f>
        <v>NA</v>
      </c>
      <c r="CU15" s="383" t="str">
        <f>IF(AND(OR(CJ15=1, CJ15=1.1),BN15&gt;=BY15),"Achieved",IF(AND(OR(CJ15=1, CJ15=1.1),BN15&lt;BY15),"Not Achieved","NA"))</f>
        <v>NA</v>
      </c>
      <c r="CV15" s="383" t="str">
        <f>IF(AND(OR(CK15=1, CK15=1.1),BO15&gt;=BZ15),"Achieved",IF(AND(OR(CK15=1, CK15=1.1),BO15&lt;BZ15),"Not Achieved","NA"))</f>
        <v>NA</v>
      </c>
      <c r="CW15" s="383" t="str">
        <f>IF(AND(OR(CL15=1, CL15=1.1),BP15&gt;=CA15),"Achieved",IF(AND(OR(CL15=1, CL15=1.1),BP15&lt;CA15),"Not Achieved","NA"))</f>
        <v>NA</v>
      </c>
      <c r="CX15" s="383" t="str">
        <f>IF(AND(OR(CM15=1, CM15=1.1),BQ15&gt;=CB15),"Achieved",IF(AND(OR(CM15=1, CM15=1.1),BQ15&lt;CB15),"Not Achieved","NA"))</f>
        <v>NA</v>
      </c>
      <c r="CY15" s="383" t="str">
        <f>IF(AND(OR(CN15=1, CN15=1.1),BR15&gt;=CC15),"Achieved",IF(AND(OR(CN15=1, CN15=1.1),BR15&lt;CC15),"Not Achieved","NA"))</f>
        <v>NA</v>
      </c>
      <c r="CZ15" s="383" t="str">
        <f>IF(AND(OR(CO15=1, CO15=1.1),BS15&gt;=CD15),"Achieved",IF(AND(OR(CO15=1, CO15=1.1),BS15&lt;CD15),"Not Achieved","NA"))</f>
        <v>NA</v>
      </c>
      <c r="DA15" s="383" t="str">
        <f>IF(AND(OR(CP15=1, CP15=1.1),BT15&gt;=CE15),"Achieved",IF(AND(OR(CP15=1, CP15=1.1),BT15&lt;CE15),"Not Achieved","NA"))</f>
        <v>NA</v>
      </c>
      <c r="DI15" s="403"/>
      <c r="DJ15" s="403"/>
      <c r="DK15" s="403"/>
      <c r="DL15" s="403"/>
      <c r="DM15" s="403"/>
      <c r="DN15" s="403"/>
      <c r="DO15" s="403"/>
      <c r="DP15" s="403"/>
      <c r="DQ15" s="403"/>
      <c r="DR15" s="403"/>
      <c r="DS15" s="403"/>
      <c r="DT15" s="403"/>
      <c r="DU15" s="403"/>
      <c r="DV15" s="403"/>
      <c r="DW15" s="403"/>
    </row>
    <row r="16" spans="2:127" ht="13.75" customHeight="1" thickBot="1" x14ac:dyDescent="0.4">
      <c r="B16" s="373"/>
      <c r="C16" s="368"/>
      <c r="D16" s="369"/>
      <c r="E16" s="432" t="s">
        <v>120</v>
      </c>
      <c r="F16" s="425"/>
      <c r="G16" s="426"/>
      <c r="H16" s="192" t="s">
        <v>94</v>
      </c>
      <c r="I16" s="192" t="s">
        <v>94</v>
      </c>
      <c r="J16" s="192" t="s">
        <v>94</v>
      </c>
      <c r="K16" s="192" t="s">
        <v>94</v>
      </c>
      <c r="L16" s="192" t="s">
        <v>94</v>
      </c>
      <c r="M16" s="192" t="s">
        <v>94</v>
      </c>
      <c r="N16" s="192" t="s">
        <v>94</v>
      </c>
      <c r="O16" s="192" t="s">
        <v>94</v>
      </c>
      <c r="P16" s="192" t="s">
        <v>94</v>
      </c>
      <c r="Q16" s="192" t="s">
        <v>94</v>
      </c>
      <c r="R16" s="379" t="s">
        <v>94</v>
      </c>
      <c r="Y16" s="192" t="s">
        <v>94</v>
      </c>
      <c r="Z16" s="192" t="s">
        <v>94</v>
      </c>
      <c r="AA16" s="192" t="s">
        <v>94</v>
      </c>
      <c r="AB16" s="192" t="s">
        <v>94</v>
      </c>
      <c r="AC16" s="192" t="s">
        <v>94</v>
      </c>
      <c r="AD16" s="192" t="s">
        <v>94</v>
      </c>
      <c r="AE16" s="192" t="s">
        <v>94</v>
      </c>
      <c r="AF16" s="192" t="s">
        <v>94</v>
      </c>
      <c r="AG16" s="192" t="s">
        <v>94</v>
      </c>
      <c r="AH16" s="379" t="s">
        <v>94</v>
      </c>
      <c r="AK16" s="427" t="str">
        <f>IFERROR(IF(I16="---","",IF(Y16="---","No Target Set",IF(BV16=BK16,"On Target",IF(BV16&gt;BK16,"Behind",IF(BV16&lt;BK16,"On Target"))))),"")</f>
        <v/>
      </c>
      <c r="AL16" s="427" t="str">
        <f>IFERROR(IF(J16="---","",IF(Z16="---","No Target Set",IF(BW16=BL16,"On Target",IF(BW16&gt;BL16,"Behind",IF(BW16&lt;BL16,"On Target"))))),"")</f>
        <v/>
      </c>
      <c r="AM16" s="427" t="str">
        <f>IFERROR(IF(K16="---","",IF(AA16="---","No Target Set",IF(BX16=BM16,"On Target",IF(BX16&gt;BM16,"Behind",IF(BX16&lt;BM16,"On Target"))))),"")</f>
        <v/>
      </c>
      <c r="AN16" s="427" t="str">
        <f>IFERROR(IF(L16="---","",IF(AB16="---","No Target Set",IF(BY16=BN16,"On Target",IF(BY16&gt;BN16,"Behind",IF(BY16&lt;BN16,"On Target"))))),"")</f>
        <v/>
      </c>
      <c r="AO16" s="427" t="str">
        <f>IFERROR(IF(M16="---","",IF(AC16="---","No Target Set",IF(BZ16=BO16,"On Target",IF(BZ16&gt;BO16,"Behind",IF(BZ16&lt;BO16,"On Target"))))),"")</f>
        <v/>
      </c>
      <c r="AP16" s="427" t="str">
        <f>IFERROR(IF(N16="---","",IF(AD16="---","No Target Set",IF(CA16=BP16,"On Target",IF(CA16&gt;BP16,"Behind",IF(CA16&lt;BP16,"On Target"))))),"")</f>
        <v/>
      </c>
      <c r="AQ16" s="427" t="str">
        <f>IFERROR(IF(O16="---","",IF(AE16="---","No Target Set",IF(CB16=BQ16,"On Target",IF(CB16&gt;BQ16,"Behind",IF(CB16&lt;BQ16,"On Target"))))),"")</f>
        <v/>
      </c>
      <c r="AR16" s="427" t="str">
        <f>IFERROR(IF(P16="---","",IF(AF16="---","No Target Set",IF(CC16=BR16,"On Target",IF(CC16&gt;BR16,"Behind",IF(CC16&lt;BR16,"On Target"))))),"")</f>
        <v/>
      </c>
      <c r="AS16" s="427" t="str">
        <f>IFERROR(IF(Q16="---","",IF(AG16="---","No Target Set",IF(CD16=BS16,"On Target",IF(CD16&gt;BS16,"Behind",IF(CD16&lt;BS16,"On Target"))))),"")</f>
        <v/>
      </c>
      <c r="AT16" s="427" t="str">
        <f>IFERROR(IF(R16="---","",IF(AH16="---","No Target Set",IF(CE16=BT16,"On Target",IF(CE16&gt;BT16,"Behind",IF(CE16&lt;BT16,"On Target"))))),"")</f>
        <v/>
      </c>
      <c r="AV16" s="428"/>
      <c r="AW16" s="222" t="s">
        <v>121</v>
      </c>
      <c r="AX16" s="383" t="str">
        <f>_xlfn.IFNA(LOOKUP(2,1/(H16:R16&lt;&gt;"---"),H16:R16),"---")</f>
        <v>---</v>
      </c>
      <c r="AY16" s="383" t="e">
        <f>VALUE(IF(AX16="---","",VLOOKUP(AX16,List16782345[],2,FALSE)))</f>
        <v>#VALUE!</v>
      </c>
      <c r="AZ16" s="383" t="str">
        <f>_xlfn.IFNA(LOOKUP(2,1/(H16:Q16&lt;&gt;"---"),X16:AF16),"---")</f>
        <v>---</v>
      </c>
      <c r="BA16" s="383" t="e">
        <f>VALUE(IF(AZ16="---","",VLOOKUP(AZ16,List16782345[],2,FALSE)))</f>
        <v>#VALUE!</v>
      </c>
      <c r="BB16" s="383" t="str">
        <f>_xlfn.IFNA(LOOKUP(2,1/(AK16:AT16&lt;&gt;""),AK16:AT16),"---")</f>
        <v>---</v>
      </c>
      <c r="BC16" s="383" t="str">
        <f>_xlfn.IFNA(LOOKUP(2,1/(H16:R16&lt;&gt;"---"),H$2:R$2),"---")</f>
        <v>---</v>
      </c>
      <c r="BI16" s="222" t="s">
        <v>121</v>
      </c>
      <c r="BJ16" s="383" t="str">
        <f>IF(H16="---","",IF(H16="","",(VLOOKUP(H16,List16782345[],2,FALSE))))</f>
        <v/>
      </c>
      <c r="BK16" s="383" t="str">
        <f>IF(I16="---","",IF(I16="","",(VLOOKUP(I16,List16782345[],2,FALSE))))</f>
        <v/>
      </c>
      <c r="BL16" s="383" t="str">
        <f>IF(J16="---","",IF(J16="","",(VLOOKUP(J16,List16782345[],2,FALSE))))</f>
        <v/>
      </c>
      <c r="BM16" s="383" t="str">
        <f>IF(K16="---","",IF(K16="","",(VLOOKUP(K16,List16782345[],2,FALSE))))</f>
        <v/>
      </c>
      <c r="BN16" s="383" t="str">
        <f>IF(L16="---","",IF(L16="","",(VLOOKUP(L16,List16782345[],2,FALSE))))</f>
        <v/>
      </c>
      <c r="BO16" s="383" t="str">
        <f>IF(M16="---","",IF(M16="","",(VLOOKUP(M16,List16782345[],2,FALSE))))</f>
        <v/>
      </c>
      <c r="BP16" s="383" t="str">
        <f>IF(N16="---","",IF(N16="","",(VLOOKUP(N16,List16782345[],2,FALSE))))</f>
        <v/>
      </c>
      <c r="BQ16" s="383" t="str">
        <f>IF(O16="---","",IF(O16="","",(VLOOKUP(O16,List16782345[],2,FALSE))))</f>
        <v/>
      </c>
      <c r="BR16" s="383" t="str">
        <f>IF(P16="---","",IF(P16="","",(VLOOKUP(P16,List16782345[],2,FALSE))))</f>
        <v/>
      </c>
      <c r="BS16" s="383" t="str">
        <f>IF(Q16="---","",IF(Q16="","",(VLOOKUP(Q16,List16782345[],2,FALSE))))</f>
        <v/>
      </c>
      <c r="BT16" s="383" t="str">
        <f>IF(R16="---","",IF(R16="","",(VLOOKUP(R16,List16782345[],2,FALSE))))</f>
        <v/>
      </c>
      <c r="BU16" s="222" t="s">
        <v>121</v>
      </c>
      <c r="BV16" s="383" t="str">
        <f>IF(Y16="---","",IF(Y16="","",VLOOKUP(Y16,List16782345[],2,FALSE)))</f>
        <v/>
      </c>
      <c r="BW16" s="383" t="str">
        <f>IF(Z16="---","",IF(Z16="","",VLOOKUP(Z16,List16782345[],2,FALSE)))</f>
        <v/>
      </c>
      <c r="BX16" s="383" t="str">
        <f>IF(AA16="---","",IF(AA16="","",VLOOKUP(AA16,List16782345[],2,FALSE)))</f>
        <v/>
      </c>
      <c r="BY16" s="383" t="str">
        <f>IF(AB16="---","",IF(AB16="","",VLOOKUP(AB16,List16782345[],2,FALSE)))</f>
        <v/>
      </c>
      <c r="BZ16" s="383" t="str">
        <f>IF(AC16="---","",IF(AC16="","",VLOOKUP(AC16,List16782345[],2,FALSE)))</f>
        <v/>
      </c>
      <c r="CA16" s="383" t="str">
        <f>IF(AD16="---","",IF(AD16="","",VLOOKUP(AD16,List16782345[],2,FALSE)))</f>
        <v/>
      </c>
      <c r="CB16" s="383" t="str">
        <f>IF(AE16="---","",IF(AE16="","",VLOOKUP(AE16,List16782345[],2,FALSE)))</f>
        <v/>
      </c>
      <c r="CC16" s="383" t="str">
        <f>IF(AF16="---","",IF(AF16="","",VLOOKUP(AF16,List16782345[],2,FALSE)))</f>
        <v/>
      </c>
      <c r="CD16" s="383" t="str">
        <f>IF(AG16="---","",IF(AG16="","",VLOOKUP(AG16,List16782345[],2,FALSE)))</f>
        <v/>
      </c>
      <c r="CE16" s="383" t="str">
        <f>IF(AH16="---","",IF(AH16="","",VLOOKUP(AH16,List16782345[],2,FALSE)))</f>
        <v/>
      </c>
      <c r="CF16" s="222" t="s">
        <v>121</v>
      </c>
      <c r="CG16" s="383" t="str">
        <f>IFERROR(
    IF(H16="---", "NA",
        IF(Y16="---", "NA",
            IF(BJ16 &gt; BK16,
                IF(BV16 &gt; BJ16, 1.1, 0.1),
                IF(BV16 &gt; BJ16, 1, 0)
            )
        )
    ),
    -1
)</f>
        <v>NA</v>
      </c>
      <c r="CH16" s="383" t="str">
        <f>IFERROR(
    IF(I16="---", "NA",
        IF(Z16="---", "NA",IF(J16="---","NA",
            IF(BK16 &gt; BL16,
                IF(MIN(BV16, BK16) = BW16, 0.1,
                    IF(MIN(BV16, BK16) &lt; BW16, 1.1)
                ),
                IF(MIN(BV16, BK16) = BW16, 0,
                    IF(MIN(BV16, BK16) &lt; BW16, 1)
                )
            ))
        )
    ),
-5)</f>
        <v>NA</v>
      </c>
      <c r="CI16" s="383" t="str">
        <f>IFERROR(
    IF(J16="---", "NA",
        IF(AA16="---", "NA",IF(K16="---","NA",
            IF(BL16 &gt; BM16,
                IF(MIN(BW16, BL16) = BX16, 0.1,
                    IF(MIN(BW16, BL16) &lt; BX16, 1.1)
                ),
                IF(MIN(BW16, BL16) = BX16, 0,
                    IF(MIN(BW16, BL16) &lt; BX16, 1)
                )
            ))
        )
    ),
-5)</f>
        <v>NA</v>
      </c>
      <c r="CJ16" s="383" t="str">
        <f>IFERROR(
    IF(K16="---", "NA",
        IF(AB16="---", "NA",IF(L16="---","NA",
            IF(BM16 &gt; BN16,
                IF(MIN(BX16, BM16) = BY16, 0.1,
                    IF(MIN(BX16, BM16) &lt; BY16, 1.1)
                ),
                IF(MIN(BX16, BM16) = BY16, 0,
                    IF(MIN(BX16, BM16) &lt; BY16, 1)
                )
            ))
        )
    ),
-5)</f>
        <v>NA</v>
      </c>
      <c r="CK16" s="383" t="str">
        <f>IFERROR(
    IF(L16="---", "NA",
        IF(AC16="---", "NA",IF(M16="---","NA",
            IF(BN16 &gt; BO16,
                IF(MIN(BY16, BN16) = BZ16, 0.1,
                    IF(MIN(BY16, BN16) &lt; BZ16, 1.1)
                ),
                IF(MIN(BY16, BN16) = BZ16, 0,
                    IF(MIN(BY16, BN16) &lt; BZ16, 1)
                )
            ))
        )
    ),
-5)</f>
        <v>NA</v>
      </c>
      <c r="CL16" s="383" t="str">
        <f>IFERROR(
    IF(M16="---", "NA",
        IF(AD16="---", "NA",IF(N16="---","NA",
            IF(BO16 &gt; BP16,
                IF(MIN(BZ16, BO16) = CA16, 0.1,
                    IF(MIN(BZ16, BO16) &lt; CA16, 1.1)
                ),
                IF(MIN(BZ16, BO16) = CA16, 0,
                    IF(MIN(BZ16, BO16) &lt; CA16, 1)
                )
            ))
        )
    ),
-5)</f>
        <v>NA</v>
      </c>
      <c r="CM16" s="383" t="str">
        <f>IFERROR(
    IF(N16="---", "NA",
        IF(AE16="---", "NA",IF(O16="---","NA",
            IF(BP16 &gt; BQ16,
                IF(MIN(CA16, BP16) = CB16, 0.1,
                    IF(MIN(CA16, BP16) &lt; CB16, 1.1)
                ),
                IF(MIN(CA16, BP16) = CB16, 0,
                    IF(MIN(CA16, BP16) &lt; CB16, 1)
                )
            ))
        )
    ),
-5)</f>
        <v>NA</v>
      </c>
      <c r="CN16" s="383" t="str">
        <f>IFERROR(
    IF(O16="---", "NA",
        IF(AF16="---", "NA",IF(P16="---","NA",
            IF(BQ16 &gt; BR16,
                IF(MIN(CB16, BQ16) = CC16, 0.1,
                    IF(MIN(CB16, BQ16) &lt; CC16, 1.1)
                ),
                IF(MIN(CB16, BQ16) = CC16, 0,
                    IF(MIN(CB16, BQ16) &lt; CC16, 1)
                )
            ))
        )
    ),
-5)</f>
        <v>NA</v>
      </c>
      <c r="CO16" s="383" t="str">
        <f>IFERROR(
    IF(P16="---", "NA",
        IF(AG16="---", "NA",IF(Q16="---","NA",
            IF(BR16 &gt; BS16,
                IF(MIN(CC16, BR16) = CD16, 0.1,
                    IF(MIN(CC16, BR16) &lt; CD16, 1.1)
                ),
                IF(MIN(CC16, BR16) = CD16, 0,
                    IF(MIN(CC16, BR16) &lt; CD16, 1)
                )
            ))
        )
    ),
-5)</f>
        <v>NA</v>
      </c>
      <c r="CP16" s="383" t="str">
        <f>IFERROR(
    IF(Q16="---", "NA",
        IF(AH16="---", "NA",IF(R16="---","NA",
            IF(BS16 &gt; BT16,
                IF(MIN(CD16, BS16) = CE16, 0.1,
                    IF(MIN(CD16, BS16) &lt; CE16, 1.1)
                ),
                IF(MIN(CD16, BS16) = CE16, 0,
                    IF(MIN(CD16, BS16) &lt; CE16, 1)
                )
            ))
        )
    ),
-5)</f>
        <v>NA</v>
      </c>
      <c r="CQ16" s="222" t="s">
        <v>121</v>
      </c>
      <c r="CR16" s="383" t="str">
        <f>IF(AND(OR(CG16=1, CG16=1.1),BK16&gt;=BV16),"Achieved",IF(AND(OR(CG16=1, CG16=1.1),BK16&lt;BV16),"Not Achieved","NA"))</f>
        <v>NA</v>
      </c>
      <c r="CS16" s="383" t="str">
        <f>IF(AND(OR(CH16=1, CH16=1.1),BL16&gt;=BW16),"Achieved",IF(AND(OR(CH16=1, CH16=1.1),BL16&lt;BW16),"Not Achieved","NA"))</f>
        <v>NA</v>
      </c>
      <c r="CT16" s="383" t="str">
        <f>IF(AND(OR(CI16=1, CI16=1.1),BM16&gt;=BX16),"Achieved",IF(AND(OR(CI16=1, CI16=1.1),BM16&lt;BX16),"Not Achieved","NA"))</f>
        <v>NA</v>
      </c>
      <c r="CU16" s="383" t="str">
        <f>IF(AND(OR(CJ16=1, CJ16=1.1),BN16&gt;=BY16),"Achieved",IF(AND(OR(CJ16=1, CJ16=1.1),BN16&lt;BY16),"Not Achieved","NA"))</f>
        <v>NA</v>
      </c>
      <c r="CV16" s="383" t="str">
        <f>IF(AND(OR(CK16=1, CK16=1.1),BO16&gt;=BZ16),"Achieved",IF(AND(OR(CK16=1, CK16=1.1),BO16&lt;BZ16),"Not Achieved","NA"))</f>
        <v>NA</v>
      </c>
      <c r="CW16" s="383" t="str">
        <f>IF(AND(OR(CL16=1, CL16=1.1),BP16&gt;=CA16),"Achieved",IF(AND(OR(CL16=1, CL16=1.1),BP16&lt;CA16),"Not Achieved","NA"))</f>
        <v>NA</v>
      </c>
      <c r="CX16" s="383" t="str">
        <f>IF(AND(OR(CM16=1, CM16=1.1),BQ16&gt;=CB16),"Achieved",IF(AND(OR(CM16=1, CM16=1.1),BQ16&lt;CB16),"Not Achieved","NA"))</f>
        <v>NA</v>
      </c>
      <c r="CY16" s="383" t="str">
        <f>IF(AND(OR(CN16=1, CN16=1.1),BR16&gt;=CC16),"Achieved",IF(AND(OR(CN16=1, CN16=1.1),BR16&lt;CC16),"Not Achieved","NA"))</f>
        <v>NA</v>
      </c>
      <c r="CZ16" s="383" t="str">
        <f>IF(AND(OR(CO16=1, CO16=1.1),BS16&gt;=CD16),"Achieved",IF(AND(OR(CO16=1, CO16=1.1),BS16&lt;CD16),"Not Achieved","NA"))</f>
        <v>NA</v>
      </c>
      <c r="DA16" s="383" t="str">
        <f>IF(AND(OR(CP16=1, CP16=1.1),BT16&gt;=CE16),"Achieved",IF(AND(OR(CP16=1, CP16=1.1),BT16&lt;CE16),"Not Achieved","NA"))</f>
        <v>NA</v>
      </c>
      <c r="DI16" s="403"/>
      <c r="DJ16" s="403"/>
      <c r="DK16" s="403"/>
      <c r="DL16" s="403"/>
      <c r="DM16" s="403"/>
      <c r="DN16" s="403"/>
      <c r="DO16" s="403"/>
      <c r="DP16" s="403"/>
      <c r="DQ16" s="403"/>
      <c r="DR16" s="403"/>
      <c r="DS16" s="403"/>
      <c r="DT16" s="403"/>
      <c r="DU16" s="403"/>
      <c r="DV16" s="403"/>
      <c r="DW16" s="403"/>
    </row>
    <row r="17" spans="2:127" ht="13.75" customHeight="1" thickBot="1" x14ac:dyDescent="0.4">
      <c r="B17" s="373"/>
      <c r="C17" s="370"/>
      <c r="D17" s="371"/>
      <c r="E17" s="432" t="s">
        <v>122</v>
      </c>
      <c r="F17" s="425"/>
      <c r="G17" s="426"/>
      <c r="H17" s="192" t="s">
        <v>94</v>
      </c>
      <c r="I17" s="192" t="s">
        <v>94</v>
      </c>
      <c r="J17" s="192" t="s">
        <v>94</v>
      </c>
      <c r="K17" s="192" t="s">
        <v>94</v>
      </c>
      <c r="L17" s="192" t="s">
        <v>94</v>
      </c>
      <c r="M17" s="192" t="s">
        <v>94</v>
      </c>
      <c r="N17" s="192" t="s">
        <v>94</v>
      </c>
      <c r="O17" s="192" t="s">
        <v>94</v>
      </c>
      <c r="P17" s="192" t="s">
        <v>94</v>
      </c>
      <c r="Q17" s="192" t="s">
        <v>94</v>
      </c>
      <c r="R17" s="379" t="s">
        <v>94</v>
      </c>
      <c r="Y17" s="192" t="s">
        <v>94</v>
      </c>
      <c r="Z17" s="192" t="s">
        <v>94</v>
      </c>
      <c r="AA17" s="192" t="s">
        <v>94</v>
      </c>
      <c r="AB17" s="192" t="s">
        <v>94</v>
      </c>
      <c r="AC17" s="192" t="s">
        <v>94</v>
      </c>
      <c r="AD17" s="192" t="s">
        <v>94</v>
      </c>
      <c r="AE17" s="192" t="s">
        <v>94</v>
      </c>
      <c r="AF17" s="192" t="s">
        <v>94</v>
      </c>
      <c r="AG17" s="192" t="s">
        <v>94</v>
      </c>
      <c r="AH17" s="379" t="s">
        <v>94</v>
      </c>
      <c r="AK17" s="427" t="str">
        <f>IFERROR(IF(I17="---","",IF(Y17="---","No Target Set",IF(BV17=BK17,"On Target",IF(BV17&gt;BK17,"Behind",IF(BV17&lt;BK17,"On Target"))))),"")</f>
        <v/>
      </c>
      <c r="AL17" s="427" t="str">
        <f>IFERROR(IF(J17="---","",IF(Z17="---","No Target Set",IF(BW17=BL17,"On Target",IF(BW17&gt;BL17,"Behind",IF(BW17&lt;BL17,"On Target"))))),"")</f>
        <v/>
      </c>
      <c r="AM17" s="427" t="str">
        <f>IFERROR(IF(K17="---","",IF(AA17="---","No Target Set",IF(BX17=BM17,"On Target",IF(BX17&gt;BM17,"Behind",IF(BX17&lt;BM17,"On Target"))))),"")</f>
        <v/>
      </c>
      <c r="AN17" s="427" t="str">
        <f>IFERROR(IF(L17="---","",IF(AB17="---","No Target Set",IF(BY17=BN17,"On Target",IF(BY17&gt;BN17,"Behind",IF(BY17&lt;BN17,"On Target"))))),"")</f>
        <v/>
      </c>
      <c r="AO17" s="427" t="str">
        <f>IFERROR(IF(M17="---","",IF(AC17="---","No Target Set",IF(BZ17=BO17,"On Target",IF(BZ17&gt;BO17,"Behind",IF(BZ17&lt;BO17,"On Target"))))),"")</f>
        <v/>
      </c>
      <c r="AP17" s="427" t="str">
        <f>IFERROR(IF(N17="---","",IF(AD17="---","No Target Set",IF(CA17=BP17,"On Target",IF(CA17&gt;BP17,"Behind",IF(CA17&lt;BP17,"On Target"))))),"")</f>
        <v/>
      </c>
      <c r="AQ17" s="427" t="str">
        <f>IFERROR(IF(O17="---","",IF(AE17="---","No Target Set",IF(CB17=BQ17,"On Target",IF(CB17&gt;BQ17,"Behind",IF(CB17&lt;BQ17,"On Target"))))),"")</f>
        <v/>
      </c>
      <c r="AR17" s="427" t="str">
        <f>IFERROR(IF(P17="---","",IF(AF17="---","No Target Set",IF(CC17=BR17,"On Target",IF(CC17&gt;BR17,"Behind",IF(CC17&lt;BR17,"On Target"))))),"")</f>
        <v/>
      </c>
      <c r="AS17" s="427" t="str">
        <f>IFERROR(IF(Q17="---","",IF(AG17="---","No Target Set",IF(CD17=BS17,"On Target",IF(CD17&gt;BS17,"Behind",IF(CD17&lt;BS17,"On Target"))))),"")</f>
        <v/>
      </c>
      <c r="AT17" s="427" t="str">
        <f>IFERROR(IF(R17="---","",IF(AH17="---","No Target Set",IF(CE17=BT17,"On Target",IF(CE17&gt;BT17,"Behind",IF(CE17&lt;BT17,"On Target"))))),"")</f>
        <v/>
      </c>
      <c r="AV17" s="428"/>
      <c r="AW17" s="222" t="s">
        <v>123</v>
      </c>
      <c r="AX17" s="383" t="str">
        <f>_xlfn.IFNA(LOOKUP(2,1/(H17:R17&lt;&gt;"---"),H17:R17),"---")</f>
        <v>---</v>
      </c>
      <c r="AY17" s="383" t="e">
        <f>VALUE(IF(AX17="---","",VLOOKUP(AX17,List16782345[],2,FALSE)))</f>
        <v>#VALUE!</v>
      </c>
      <c r="AZ17" s="383" t="str">
        <f>_xlfn.IFNA(LOOKUP(2,1/(H17:Q17&lt;&gt;"---"),X17:AF17),"---")</f>
        <v>---</v>
      </c>
      <c r="BA17" s="383" t="e">
        <f>VALUE(IF(AZ17="---","",VLOOKUP(AZ17,List16782345[],2,FALSE)))</f>
        <v>#VALUE!</v>
      </c>
      <c r="BB17" s="383" t="str">
        <f>_xlfn.IFNA(LOOKUP(2,1/(AK17:AT17&lt;&gt;""),AK17:AT17),"---")</f>
        <v>---</v>
      </c>
      <c r="BC17" s="383" t="str">
        <f>_xlfn.IFNA(LOOKUP(2,1/(H17:R17&lt;&gt;"---"),H$2:R$2),"---")</f>
        <v>---</v>
      </c>
      <c r="BI17" s="222" t="s">
        <v>123</v>
      </c>
      <c r="BJ17" s="383" t="str">
        <f>IF(H17="---","",IF(H17="","",(VLOOKUP(H17,List16782345[],2,FALSE))))</f>
        <v/>
      </c>
      <c r="BK17" s="383" t="str">
        <f>IF(I17="---","",IF(I17="","",(VLOOKUP(I17,List16782345[],2,FALSE))))</f>
        <v/>
      </c>
      <c r="BL17" s="383" t="str">
        <f>IF(J17="---","",IF(J17="","",(VLOOKUP(J17,List16782345[],2,FALSE))))</f>
        <v/>
      </c>
      <c r="BM17" s="383" t="str">
        <f>IF(K17="---","",IF(K17="","",(VLOOKUP(K17,List16782345[],2,FALSE))))</f>
        <v/>
      </c>
      <c r="BN17" s="383" t="str">
        <f>IF(L17="---","",IF(L17="","",(VLOOKUP(L17,List16782345[],2,FALSE))))</f>
        <v/>
      </c>
      <c r="BO17" s="383" t="str">
        <f>IF(M17="---","",IF(M17="","",(VLOOKUP(M17,List16782345[],2,FALSE))))</f>
        <v/>
      </c>
      <c r="BP17" s="383" t="str">
        <f>IF(N17="---","",IF(N17="","",(VLOOKUP(N17,List16782345[],2,FALSE))))</f>
        <v/>
      </c>
      <c r="BQ17" s="383" t="str">
        <f>IF(O17="---","",IF(O17="","",(VLOOKUP(O17,List16782345[],2,FALSE))))</f>
        <v/>
      </c>
      <c r="BR17" s="383" t="str">
        <f>IF(P17="---","",IF(P17="","",(VLOOKUP(P17,List16782345[],2,FALSE))))</f>
        <v/>
      </c>
      <c r="BS17" s="383" t="str">
        <f>IF(Q17="---","",IF(Q17="","",(VLOOKUP(Q17,List16782345[],2,FALSE))))</f>
        <v/>
      </c>
      <c r="BT17" s="383" t="str">
        <f>IF(R17="---","",IF(R17="","",(VLOOKUP(R17,List16782345[],2,FALSE))))</f>
        <v/>
      </c>
      <c r="BU17" s="222" t="s">
        <v>123</v>
      </c>
      <c r="BV17" s="383" t="str">
        <f>IF(Y17="---","",IF(Y17="","",VLOOKUP(Y17,List16782345[],2,FALSE)))</f>
        <v/>
      </c>
      <c r="BW17" s="383" t="str">
        <f>IF(Z17="---","",IF(Z17="","",VLOOKUP(Z17,List16782345[],2,FALSE)))</f>
        <v/>
      </c>
      <c r="BX17" s="383" t="str">
        <f>IF(AA17="---","",IF(AA17="","",VLOOKUP(AA17,List16782345[],2,FALSE)))</f>
        <v/>
      </c>
      <c r="BY17" s="383" t="str">
        <f>IF(AB17="---","",IF(AB17="","",VLOOKUP(AB17,List16782345[],2,FALSE)))</f>
        <v/>
      </c>
      <c r="BZ17" s="383" t="str">
        <f>IF(AC17="---","",IF(AC17="","",VLOOKUP(AC17,List16782345[],2,FALSE)))</f>
        <v/>
      </c>
      <c r="CA17" s="383" t="str">
        <f>IF(AD17="---","",IF(AD17="","",VLOOKUP(AD17,List16782345[],2,FALSE)))</f>
        <v/>
      </c>
      <c r="CB17" s="383" t="str">
        <f>IF(AE17="---","",IF(AE17="","",VLOOKUP(AE17,List16782345[],2,FALSE)))</f>
        <v/>
      </c>
      <c r="CC17" s="383" t="str">
        <f>IF(AF17="---","",IF(AF17="","",VLOOKUP(AF17,List16782345[],2,FALSE)))</f>
        <v/>
      </c>
      <c r="CD17" s="383" t="str">
        <f>IF(AG17="---","",IF(AG17="","",VLOOKUP(AG17,List16782345[],2,FALSE)))</f>
        <v/>
      </c>
      <c r="CE17" s="383" t="str">
        <f>IF(AH17="---","",IF(AH17="","",VLOOKUP(AH17,List16782345[],2,FALSE)))</f>
        <v/>
      </c>
      <c r="CF17" s="222" t="s">
        <v>123</v>
      </c>
      <c r="CG17" s="383" t="str">
        <f>IFERROR(
    IF(H17="---", "NA",
        IF(Y17="---", "NA",
            IF(BJ17 &gt; BK17,
                IF(BV17 &gt; BJ17, 1.1, 0.1),
                IF(BV17 &gt; BJ17, 1, 0)
            )
        )
    ),
    -1
)</f>
        <v>NA</v>
      </c>
      <c r="CH17" s="383" t="str">
        <f>IFERROR(
    IF(I17="---", "NA",
        IF(Z17="---", "NA",IF(J17="---","NA",
            IF(BK17 &gt; BL17,
                IF(MIN(BV17, BK17) = BW17, 0.1,
                    IF(MIN(BV17, BK17) &lt; BW17, 1.1)
                ),
                IF(MIN(BV17, BK17) = BW17, 0,
                    IF(MIN(BV17, BK17) &lt; BW17, 1)
                )
            ))
        )
    ),
-5)</f>
        <v>NA</v>
      </c>
      <c r="CI17" s="383" t="str">
        <f>IFERROR(
    IF(J17="---", "NA",
        IF(AA17="---", "NA",IF(K17="---","NA",
            IF(BL17 &gt; BM17,
                IF(MIN(BW17, BL17) = BX17, 0.1,
                    IF(MIN(BW17, BL17) &lt; BX17, 1.1)
                ),
                IF(MIN(BW17, BL17) = BX17, 0,
                    IF(MIN(BW17, BL17) &lt; BX17, 1)
                )
            ))
        )
    ),
-5)</f>
        <v>NA</v>
      </c>
      <c r="CJ17" s="383" t="str">
        <f>IFERROR(
    IF(K17="---", "NA",
        IF(AB17="---", "NA",IF(L17="---","NA",
            IF(BM17 &gt; BN17,
                IF(MIN(BX17, BM17) = BY17, 0.1,
                    IF(MIN(BX17, BM17) &lt; BY17, 1.1)
                ),
                IF(MIN(BX17, BM17) = BY17, 0,
                    IF(MIN(BX17, BM17) &lt; BY17, 1)
                )
            ))
        )
    ),
-5)</f>
        <v>NA</v>
      </c>
      <c r="CK17" s="383" t="str">
        <f>IFERROR(
    IF(L17="---", "NA",
        IF(AC17="---", "NA",IF(M17="---","NA",
            IF(BN17 &gt; BO17,
                IF(MIN(BY17, BN17) = BZ17, 0.1,
                    IF(MIN(BY17, BN17) &lt; BZ17, 1.1)
                ),
                IF(MIN(BY17, BN17) = BZ17, 0,
                    IF(MIN(BY17, BN17) &lt; BZ17, 1)
                )
            ))
        )
    ),
-5)</f>
        <v>NA</v>
      </c>
      <c r="CL17" s="383" t="str">
        <f>IFERROR(
    IF(M17="---", "NA",
        IF(AD17="---", "NA",IF(N17="---","NA",
            IF(BO17 &gt; BP17,
                IF(MIN(BZ17, BO17) = CA17, 0.1,
                    IF(MIN(BZ17, BO17) &lt; CA17, 1.1)
                ),
                IF(MIN(BZ17, BO17) = CA17, 0,
                    IF(MIN(BZ17, BO17) &lt; CA17, 1)
                )
            ))
        )
    ),
-5)</f>
        <v>NA</v>
      </c>
      <c r="CM17" s="383" t="str">
        <f>IFERROR(
    IF(N17="---", "NA",
        IF(AE17="---", "NA",IF(O17="---","NA",
            IF(BP17 &gt; BQ17,
                IF(MIN(CA17, BP17) = CB17, 0.1,
                    IF(MIN(CA17, BP17) &lt; CB17, 1.1)
                ),
                IF(MIN(CA17, BP17) = CB17, 0,
                    IF(MIN(CA17, BP17) &lt; CB17, 1)
                )
            ))
        )
    ),
-5)</f>
        <v>NA</v>
      </c>
      <c r="CN17" s="383" t="str">
        <f>IFERROR(
    IF(O17="---", "NA",
        IF(AF17="---", "NA",IF(P17="---","NA",
            IF(BQ17 &gt; BR17,
                IF(MIN(CB17, BQ17) = CC17, 0.1,
                    IF(MIN(CB17, BQ17) &lt; CC17, 1.1)
                ),
                IF(MIN(CB17, BQ17) = CC17, 0,
                    IF(MIN(CB17, BQ17) &lt; CC17, 1)
                )
            ))
        )
    ),
-5)</f>
        <v>NA</v>
      </c>
      <c r="CO17" s="383" t="str">
        <f>IFERROR(
    IF(P17="---", "NA",
        IF(AG17="---", "NA",IF(Q17="---","NA",
            IF(BR17 &gt; BS17,
                IF(MIN(CC17, BR17) = CD17, 0.1,
                    IF(MIN(CC17, BR17) &lt; CD17, 1.1)
                ),
                IF(MIN(CC17, BR17) = CD17, 0,
                    IF(MIN(CC17, BR17) &lt; CD17, 1)
                )
            ))
        )
    ),
-5)</f>
        <v>NA</v>
      </c>
      <c r="CP17" s="383" t="str">
        <f>IFERROR(
    IF(Q17="---", "NA",
        IF(AH17="---", "NA",IF(R17="---","NA",
            IF(BS17 &gt; BT17,
                IF(MIN(CD17, BS17) = CE17, 0.1,
                    IF(MIN(CD17, BS17) &lt; CE17, 1.1)
                ),
                IF(MIN(CD17, BS17) = CE17, 0,
                    IF(MIN(CD17, BS17) &lt; CE17, 1)
                )
            ))
        )
    ),
-5)</f>
        <v>NA</v>
      </c>
      <c r="CQ17" s="222" t="s">
        <v>123</v>
      </c>
      <c r="CR17" s="383" t="str">
        <f>IF(AND(OR(CG17=1, CG17=1.1),BK17&gt;=BV17),"Achieved",IF(AND(OR(CG17=1, CG17=1.1),BK17&lt;BV17),"Not Achieved","NA"))</f>
        <v>NA</v>
      </c>
      <c r="CS17" s="383" t="str">
        <f>IF(AND(OR(CH17=1, CH17=1.1),BL17&gt;=BW17),"Achieved",IF(AND(OR(CH17=1, CH17=1.1),BL17&lt;BW17),"Not Achieved","NA"))</f>
        <v>NA</v>
      </c>
      <c r="CT17" s="383" t="str">
        <f>IF(AND(OR(CI17=1, CI17=1.1),BM17&gt;=BX17),"Achieved",IF(AND(OR(CI17=1, CI17=1.1),BM17&lt;BX17),"Not Achieved","NA"))</f>
        <v>NA</v>
      </c>
      <c r="CU17" s="383" t="str">
        <f>IF(AND(OR(CJ17=1, CJ17=1.1),BN17&gt;=BY17),"Achieved",IF(AND(OR(CJ17=1, CJ17=1.1),BN17&lt;BY17),"Not Achieved","NA"))</f>
        <v>NA</v>
      </c>
      <c r="CV17" s="383" t="str">
        <f>IF(AND(OR(CK17=1, CK17=1.1),BO17&gt;=BZ17),"Achieved",IF(AND(OR(CK17=1, CK17=1.1),BO17&lt;BZ17),"Not Achieved","NA"))</f>
        <v>NA</v>
      </c>
      <c r="CW17" s="383" t="str">
        <f>IF(AND(OR(CL17=1, CL17=1.1),BP17&gt;=CA17),"Achieved",IF(AND(OR(CL17=1, CL17=1.1),BP17&lt;CA17),"Not Achieved","NA"))</f>
        <v>NA</v>
      </c>
      <c r="CX17" s="383" t="str">
        <f>IF(AND(OR(CM17=1, CM17=1.1),BQ17&gt;=CB17),"Achieved",IF(AND(OR(CM17=1, CM17=1.1),BQ17&lt;CB17),"Not Achieved","NA"))</f>
        <v>NA</v>
      </c>
      <c r="CY17" s="383" t="str">
        <f>IF(AND(OR(CN17=1, CN17=1.1),BR17&gt;=CC17),"Achieved",IF(AND(OR(CN17=1, CN17=1.1),BR17&lt;CC17),"Not Achieved","NA"))</f>
        <v>NA</v>
      </c>
      <c r="CZ17" s="383" t="str">
        <f>IF(AND(OR(CO17=1, CO17=1.1),BS17&gt;=CD17),"Achieved",IF(AND(OR(CO17=1, CO17=1.1),BS17&lt;CD17),"Not Achieved","NA"))</f>
        <v>NA</v>
      </c>
      <c r="DA17" s="383" t="str">
        <f>IF(AND(OR(CP17=1, CP17=1.1),BT17&gt;=CE17),"Achieved",IF(AND(OR(CP17=1, CP17=1.1),BT17&lt;CE17),"Not Achieved","NA"))</f>
        <v>NA</v>
      </c>
      <c r="DI17" s="403"/>
      <c r="DJ17" s="403"/>
      <c r="DK17" s="403"/>
      <c r="DL17" s="403"/>
      <c r="DM17" s="403"/>
      <c r="DN17" s="403"/>
      <c r="DO17" s="403"/>
      <c r="DP17" s="403"/>
      <c r="DQ17" s="403"/>
      <c r="DR17" s="403"/>
      <c r="DS17" s="403"/>
      <c r="DT17" s="403"/>
      <c r="DU17" s="403"/>
      <c r="DV17" s="403"/>
      <c r="DW17" s="403"/>
    </row>
    <row r="18" spans="2:127" ht="13.75" customHeight="1" thickBot="1" x14ac:dyDescent="0.4">
      <c r="B18" s="373"/>
      <c r="C18" s="366" t="s">
        <v>124</v>
      </c>
      <c r="D18" s="367"/>
      <c r="E18" s="432" t="s">
        <v>125</v>
      </c>
      <c r="F18" s="425"/>
      <c r="G18" s="426"/>
      <c r="H18" s="192" t="s">
        <v>94</v>
      </c>
      <c r="I18" s="192" t="s">
        <v>94</v>
      </c>
      <c r="J18" s="192" t="s">
        <v>94</v>
      </c>
      <c r="K18" s="192" t="s">
        <v>94</v>
      </c>
      <c r="L18" s="192" t="s">
        <v>94</v>
      </c>
      <c r="M18" s="192" t="s">
        <v>94</v>
      </c>
      <c r="N18" s="192" t="s">
        <v>94</v>
      </c>
      <c r="O18" s="192" t="s">
        <v>94</v>
      </c>
      <c r="P18" s="192" t="s">
        <v>94</v>
      </c>
      <c r="Q18" s="192" t="s">
        <v>94</v>
      </c>
      <c r="R18" s="379" t="s">
        <v>94</v>
      </c>
      <c r="Y18" s="192" t="s">
        <v>94</v>
      </c>
      <c r="Z18" s="192" t="s">
        <v>94</v>
      </c>
      <c r="AA18" s="192" t="s">
        <v>94</v>
      </c>
      <c r="AB18" s="192" t="s">
        <v>94</v>
      </c>
      <c r="AC18" s="192" t="s">
        <v>94</v>
      </c>
      <c r="AD18" s="192" t="s">
        <v>94</v>
      </c>
      <c r="AE18" s="192" t="s">
        <v>94</v>
      </c>
      <c r="AF18" s="192" t="s">
        <v>94</v>
      </c>
      <c r="AG18" s="192" t="s">
        <v>94</v>
      </c>
      <c r="AH18" s="379" t="s">
        <v>94</v>
      </c>
      <c r="AK18" s="427" t="str">
        <f>IFERROR(IF(I18="---","",IF(Y18="---","No Target Set",IF(BV18=BK18,"On Target",IF(BV18&gt;BK18,"Behind",IF(BV18&lt;BK18,"On Target"))))),"")</f>
        <v/>
      </c>
      <c r="AL18" s="427" t="str">
        <f>IFERROR(IF(J18="---","",IF(Z18="---","No Target Set",IF(BW18=BL18,"On Target",IF(BW18&gt;BL18,"Behind",IF(BW18&lt;BL18,"On Target"))))),"")</f>
        <v/>
      </c>
      <c r="AM18" s="427" t="str">
        <f>IFERROR(IF(K18="---","",IF(AA18="---","No Target Set",IF(BX18=BM18,"On Target",IF(BX18&gt;BM18,"Behind",IF(BX18&lt;BM18,"On Target"))))),"")</f>
        <v/>
      </c>
      <c r="AN18" s="427" t="str">
        <f>IFERROR(IF(L18="---","",IF(AB18="---","No Target Set",IF(BY18=BN18,"On Target",IF(BY18&gt;BN18,"Behind",IF(BY18&lt;BN18,"On Target"))))),"")</f>
        <v/>
      </c>
      <c r="AO18" s="427" t="str">
        <f>IFERROR(IF(M18="---","",IF(AC18="---","No Target Set",IF(BZ18=BO18,"On Target",IF(BZ18&gt;BO18,"Behind",IF(BZ18&lt;BO18,"On Target"))))),"")</f>
        <v/>
      </c>
      <c r="AP18" s="427" t="str">
        <f>IFERROR(IF(N18="---","",IF(AD18="---","No Target Set",IF(CA18=BP18,"On Target",IF(CA18&gt;BP18,"Behind",IF(CA18&lt;BP18,"On Target"))))),"")</f>
        <v/>
      </c>
      <c r="AQ18" s="427" t="str">
        <f>IFERROR(IF(O18="---","",IF(AE18="---","No Target Set",IF(CB18=BQ18,"On Target",IF(CB18&gt;BQ18,"Behind",IF(CB18&lt;BQ18,"On Target"))))),"")</f>
        <v/>
      </c>
      <c r="AR18" s="427" t="str">
        <f>IFERROR(IF(P18="---","",IF(AF18="---","No Target Set",IF(CC18=BR18,"On Target",IF(CC18&gt;BR18,"Behind",IF(CC18&lt;BR18,"On Target"))))),"")</f>
        <v/>
      </c>
      <c r="AS18" s="427" t="str">
        <f>IFERROR(IF(Q18="---","",IF(AG18="---","No Target Set",IF(CD18=BS18,"On Target",IF(CD18&gt;BS18,"Behind",IF(CD18&lt;BS18,"On Target"))))),"")</f>
        <v/>
      </c>
      <c r="AT18" s="427" t="str">
        <f>IFERROR(IF(R18="---","",IF(AH18="---","No Target Set",IF(CE18=BT18,"On Target",IF(CE18&gt;BT18,"Behind",IF(CE18&lt;BT18,"On Target"))))),"")</f>
        <v/>
      </c>
      <c r="AV18" s="428"/>
      <c r="AW18" s="222" t="s">
        <v>126</v>
      </c>
      <c r="AX18" s="383" t="str">
        <f>_xlfn.IFNA(LOOKUP(2,1/(H18:R18&lt;&gt;"---"),H18:R18),"---")</f>
        <v>---</v>
      </c>
      <c r="AY18" s="383" t="e">
        <f>VALUE(IF(AX18="---","",VLOOKUP(AX18,List16782345[],2,FALSE)))</f>
        <v>#VALUE!</v>
      </c>
      <c r="AZ18" s="383" t="str">
        <f>_xlfn.IFNA(LOOKUP(2,1/(H18:Q18&lt;&gt;"---"),X18:AF18),"---")</f>
        <v>---</v>
      </c>
      <c r="BA18" s="383" t="e">
        <f>VALUE(IF(AZ18="---","",VLOOKUP(AZ18,List16782345[],2,FALSE)))</f>
        <v>#VALUE!</v>
      </c>
      <c r="BB18" s="383" t="str">
        <f>_xlfn.IFNA(LOOKUP(2,1/(AK18:AT18&lt;&gt;""),AK18:AT18),"---")</f>
        <v>---</v>
      </c>
      <c r="BC18" s="383" t="str">
        <f>_xlfn.IFNA(LOOKUP(2,1/(H18:R18&lt;&gt;"---"),H$2:R$2),"---")</f>
        <v>---</v>
      </c>
      <c r="BI18" s="222" t="s">
        <v>126</v>
      </c>
      <c r="BJ18" s="383" t="str">
        <f>IF(H18="---","",IF(H18="","",(VLOOKUP(H18,List16782345[],2,FALSE))))</f>
        <v/>
      </c>
      <c r="BK18" s="383" t="str">
        <f>IF(I18="---","",IF(I18="","",(VLOOKUP(I18,List16782345[],2,FALSE))))</f>
        <v/>
      </c>
      <c r="BL18" s="383" t="str">
        <f>IF(J18="---","",IF(J18="","",(VLOOKUP(J18,List16782345[],2,FALSE))))</f>
        <v/>
      </c>
      <c r="BM18" s="383" t="str">
        <f>IF(K18="---","",IF(K18="","",(VLOOKUP(K18,List16782345[],2,FALSE))))</f>
        <v/>
      </c>
      <c r="BN18" s="383" t="str">
        <f>IF(L18="---","",IF(L18="","",(VLOOKUP(L18,List16782345[],2,FALSE))))</f>
        <v/>
      </c>
      <c r="BO18" s="383" t="str">
        <f>IF(M18="---","",IF(M18="","",(VLOOKUP(M18,List16782345[],2,FALSE))))</f>
        <v/>
      </c>
      <c r="BP18" s="383" t="str">
        <f>IF(N18="---","",IF(N18="","",(VLOOKUP(N18,List16782345[],2,FALSE))))</f>
        <v/>
      </c>
      <c r="BQ18" s="383" t="str">
        <f>IF(O18="---","",IF(O18="","",(VLOOKUP(O18,List16782345[],2,FALSE))))</f>
        <v/>
      </c>
      <c r="BR18" s="383" t="str">
        <f>IF(P18="---","",IF(P18="","",(VLOOKUP(P18,List16782345[],2,FALSE))))</f>
        <v/>
      </c>
      <c r="BS18" s="383" t="str">
        <f>IF(Q18="---","",IF(Q18="","",(VLOOKUP(Q18,List16782345[],2,FALSE))))</f>
        <v/>
      </c>
      <c r="BT18" s="383" t="str">
        <f>IF(R18="---","",IF(R18="","",(VLOOKUP(R18,List16782345[],2,FALSE))))</f>
        <v/>
      </c>
      <c r="BU18" s="222" t="s">
        <v>126</v>
      </c>
      <c r="BV18" s="383" t="str">
        <f>IF(Y18="---","",IF(Y18="","",VLOOKUP(Y18,List16782345[],2,FALSE)))</f>
        <v/>
      </c>
      <c r="BW18" s="383" t="str">
        <f>IF(Z18="---","",IF(Z18="","",VLOOKUP(Z18,List16782345[],2,FALSE)))</f>
        <v/>
      </c>
      <c r="BX18" s="383" t="str">
        <f>IF(AA18="---","",IF(AA18="","",VLOOKUP(AA18,List16782345[],2,FALSE)))</f>
        <v/>
      </c>
      <c r="BY18" s="383" t="str">
        <f>IF(AB18="---","",IF(AB18="","",VLOOKUP(AB18,List16782345[],2,FALSE)))</f>
        <v/>
      </c>
      <c r="BZ18" s="383" t="str">
        <f>IF(AC18="---","",IF(AC18="","",VLOOKUP(AC18,List16782345[],2,FALSE)))</f>
        <v/>
      </c>
      <c r="CA18" s="383" t="str">
        <f>IF(AD18="---","",IF(AD18="","",VLOOKUP(AD18,List16782345[],2,FALSE)))</f>
        <v/>
      </c>
      <c r="CB18" s="383" t="str">
        <f>IF(AE18="---","",IF(AE18="","",VLOOKUP(AE18,List16782345[],2,FALSE)))</f>
        <v/>
      </c>
      <c r="CC18" s="383" t="str">
        <f>IF(AF18="---","",IF(AF18="","",VLOOKUP(AF18,List16782345[],2,FALSE)))</f>
        <v/>
      </c>
      <c r="CD18" s="383" t="str">
        <f>IF(AG18="---","",IF(AG18="","",VLOOKUP(AG18,List16782345[],2,FALSE)))</f>
        <v/>
      </c>
      <c r="CE18" s="383" t="str">
        <f>IF(AH18="---","",IF(AH18="","",VLOOKUP(AH18,List16782345[],2,FALSE)))</f>
        <v/>
      </c>
      <c r="CF18" s="222" t="s">
        <v>126</v>
      </c>
      <c r="CG18" s="383" t="str">
        <f>IFERROR(
    IF(H18="---", "NA",
        IF(Y18="---", "NA",
            IF(BJ18 &gt; BK18,
                IF(BV18 &gt; BJ18, 1.1, 0.1),
                IF(BV18 &gt; BJ18, 1, 0)
            )
        )
    ),
    -1
)</f>
        <v>NA</v>
      </c>
      <c r="CH18" s="383" t="str">
        <f>IFERROR(
    IF(I18="---", "NA",
        IF(Z18="---", "NA",IF(J18="---","NA",
            IF(BK18 &gt; BL18,
                IF(MIN(BV18, BK18) = BW18, 0.1,
                    IF(MIN(BV18, BK18) &lt; BW18, 1.1)
                ),
                IF(MIN(BV18, BK18) = BW18, 0,
                    IF(MIN(BV18, BK18) &lt; BW18, 1)
                )
            ))
        )
    ),
-5)</f>
        <v>NA</v>
      </c>
      <c r="CI18" s="383" t="str">
        <f>IFERROR(
    IF(J18="---", "NA",
        IF(AA18="---", "NA",IF(K18="---","NA",
            IF(BL18 &gt; BM18,
                IF(MIN(BW18, BL18) = BX18, 0.1,
                    IF(MIN(BW18, BL18) &lt; BX18, 1.1)
                ),
                IF(MIN(BW18, BL18) = BX18, 0,
                    IF(MIN(BW18, BL18) &lt; BX18, 1)
                )
            ))
        )
    ),
-5)</f>
        <v>NA</v>
      </c>
      <c r="CJ18" s="383" t="str">
        <f>IFERROR(
    IF(K18="---", "NA",
        IF(AB18="---", "NA",IF(L18="---","NA",
            IF(BM18 &gt; BN18,
                IF(MIN(BX18, BM18) = BY18, 0.1,
                    IF(MIN(BX18, BM18) &lt; BY18, 1.1)
                ),
                IF(MIN(BX18, BM18) = BY18, 0,
                    IF(MIN(BX18, BM18) &lt; BY18, 1)
                )
            ))
        )
    ),
-5)</f>
        <v>NA</v>
      </c>
      <c r="CK18" s="383" t="str">
        <f>IFERROR(
    IF(L18="---", "NA",
        IF(AC18="---", "NA",IF(M18="---","NA",
            IF(BN18 &gt; BO18,
                IF(MIN(BY18, BN18) = BZ18, 0.1,
                    IF(MIN(BY18, BN18) &lt; BZ18, 1.1)
                ),
                IF(MIN(BY18, BN18) = BZ18, 0,
                    IF(MIN(BY18, BN18) &lt; BZ18, 1)
                )
            ))
        )
    ),
-5)</f>
        <v>NA</v>
      </c>
      <c r="CL18" s="383" t="str">
        <f>IFERROR(
    IF(M18="---", "NA",
        IF(AD18="---", "NA",IF(N18="---","NA",
            IF(BO18 &gt; BP18,
                IF(MIN(BZ18, BO18) = CA18, 0.1,
                    IF(MIN(BZ18, BO18) &lt; CA18, 1.1)
                ),
                IF(MIN(BZ18, BO18) = CA18, 0,
                    IF(MIN(BZ18, BO18) &lt; CA18, 1)
                )
            ))
        )
    ),
-5)</f>
        <v>NA</v>
      </c>
      <c r="CM18" s="383" t="str">
        <f>IFERROR(
    IF(N18="---", "NA",
        IF(AE18="---", "NA",IF(O18="---","NA",
            IF(BP18 &gt; BQ18,
                IF(MIN(CA18, BP18) = CB18, 0.1,
                    IF(MIN(CA18, BP18) &lt; CB18, 1.1)
                ),
                IF(MIN(CA18, BP18) = CB18, 0,
                    IF(MIN(CA18, BP18) &lt; CB18, 1)
                )
            ))
        )
    ),
-5)</f>
        <v>NA</v>
      </c>
      <c r="CN18" s="383" t="str">
        <f>IFERROR(
    IF(O18="---", "NA",
        IF(AF18="---", "NA",IF(P18="---","NA",
            IF(BQ18 &gt; BR18,
                IF(MIN(CB18, BQ18) = CC18, 0.1,
                    IF(MIN(CB18, BQ18) &lt; CC18, 1.1)
                ),
                IF(MIN(CB18, BQ18) = CC18, 0,
                    IF(MIN(CB18, BQ18) &lt; CC18, 1)
                )
            ))
        )
    ),
-5)</f>
        <v>NA</v>
      </c>
      <c r="CO18" s="383" t="str">
        <f>IFERROR(
    IF(P18="---", "NA",
        IF(AG18="---", "NA",IF(Q18="---","NA",
            IF(BR18 &gt; BS18,
                IF(MIN(CC18, BR18) = CD18, 0.1,
                    IF(MIN(CC18, BR18) &lt; CD18, 1.1)
                ),
                IF(MIN(CC18, BR18) = CD18, 0,
                    IF(MIN(CC18, BR18) &lt; CD18, 1)
                )
            ))
        )
    ),
-5)</f>
        <v>NA</v>
      </c>
      <c r="CP18" s="383" t="str">
        <f>IFERROR(
    IF(Q18="---", "NA",
        IF(AH18="---", "NA",IF(R18="---","NA",
            IF(BS18 &gt; BT18,
                IF(MIN(CD18, BS18) = CE18, 0.1,
                    IF(MIN(CD18, BS18) &lt; CE18, 1.1)
                ),
                IF(MIN(CD18, BS18) = CE18, 0,
                    IF(MIN(CD18, BS18) &lt; CE18, 1)
                )
            ))
        )
    ),
-5)</f>
        <v>NA</v>
      </c>
      <c r="CQ18" s="222" t="s">
        <v>126</v>
      </c>
      <c r="CR18" s="383" t="str">
        <f>IF(AND(OR(CG18=1, CG18=1.1),BK18&gt;=BV18),"Achieved",IF(AND(OR(CG18=1, CG18=1.1),BK18&lt;BV18),"Not Achieved","NA"))</f>
        <v>NA</v>
      </c>
      <c r="CS18" s="383" t="str">
        <f>IF(AND(OR(CH18=1, CH18=1.1),BL18&gt;=BW18),"Achieved",IF(AND(OR(CH18=1, CH18=1.1),BL18&lt;BW18),"Not Achieved","NA"))</f>
        <v>NA</v>
      </c>
      <c r="CT18" s="383" t="str">
        <f>IF(AND(OR(CI18=1, CI18=1.1),BM18&gt;=BX18),"Achieved",IF(AND(OR(CI18=1, CI18=1.1),BM18&lt;BX18),"Not Achieved","NA"))</f>
        <v>NA</v>
      </c>
      <c r="CU18" s="383" t="str">
        <f>IF(AND(OR(CJ18=1, CJ18=1.1),BN18&gt;=BY18),"Achieved",IF(AND(OR(CJ18=1, CJ18=1.1),BN18&lt;BY18),"Not Achieved","NA"))</f>
        <v>NA</v>
      </c>
      <c r="CV18" s="383" t="str">
        <f>IF(AND(OR(CK18=1, CK18=1.1),BO18&gt;=BZ18),"Achieved",IF(AND(OR(CK18=1, CK18=1.1),BO18&lt;BZ18),"Not Achieved","NA"))</f>
        <v>NA</v>
      </c>
      <c r="CW18" s="383" t="str">
        <f>IF(AND(OR(CL18=1, CL18=1.1),BP18&gt;=CA18),"Achieved",IF(AND(OR(CL18=1, CL18=1.1),BP18&lt;CA18),"Not Achieved","NA"))</f>
        <v>NA</v>
      </c>
      <c r="CX18" s="383" t="str">
        <f>IF(AND(OR(CM18=1, CM18=1.1),BQ18&gt;=CB18),"Achieved",IF(AND(OR(CM18=1, CM18=1.1),BQ18&lt;CB18),"Not Achieved","NA"))</f>
        <v>NA</v>
      </c>
      <c r="CY18" s="383" t="str">
        <f>IF(AND(OR(CN18=1, CN18=1.1),BR18&gt;=CC18),"Achieved",IF(AND(OR(CN18=1, CN18=1.1),BR18&lt;CC18),"Not Achieved","NA"))</f>
        <v>NA</v>
      </c>
      <c r="CZ18" s="383" t="str">
        <f>IF(AND(OR(CO18=1, CO18=1.1),BS18&gt;=CD18),"Achieved",IF(AND(OR(CO18=1, CO18=1.1),BS18&lt;CD18),"Not Achieved","NA"))</f>
        <v>NA</v>
      </c>
      <c r="DA18" s="383" t="str">
        <f>IF(AND(OR(CP18=1, CP18=1.1),BT18&gt;=CE18),"Achieved",IF(AND(OR(CP18=1, CP18=1.1),BT18&lt;CE18),"Not Achieved","NA"))</f>
        <v>NA</v>
      </c>
      <c r="DI18" s="403"/>
      <c r="DJ18" s="403"/>
      <c r="DK18" s="403"/>
      <c r="DL18" s="403"/>
      <c r="DM18" s="403"/>
      <c r="DN18" s="403"/>
      <c r="DO18" s="403"/>
      <c r="DP18" s="403"/>
      <c r="DQ18" s="403"/>
      <c r="DR18" s="403"/>
      <c r="DS18" s="403"/>
      <c r="DT18" s="403"/>
      <c r="DU18" s="403"/>
      <c r="DV18" s="403"/>
      <c r="DW18" s="403"/>
    </row>
    <row r="19" spans="2:127" ht="13.75" customHeight="1" thickBot="1" x14ac:dyDescent="0.4">
      <c r="B19" s="373"/>
      <c r="C19" s="368"/>
      <c r="D19" s="369"/>
      <c r="E19" s="432" t="s">
        <v>127</v>
      </c>
      <c r="F19" s="425"/>
      <c r="G19" s="426"/>
      <c r="H19" s="192" t="s">
        <v>94</v>
      </c>
      <c r="I19" s="192" t="s">
        <v>94</v>
      </c>
      <c r="J19" s="192" t="s">
        <v>94</v>
      </c>
      <c r="K19" s="192" t="s">
        <v>94</v>
      </c>
      <c r="L19" s="192" t="s">
        <v>94</v>
      </c>
      <c r="M19" s="192" t="s">
        <v>94</v>
      </c>
      <c r="N19" s="192" t="s">
        <v>94</v>
      </c>
      <c r="O19" s="192" t="s">
        <v>94</v>
      </c>
      <c r="P19" s="192" t="s">
        <v>94</v>
      </c>
      <c r="Q19" s="192" t="s">
        <v>94</v>
      </c>
      <c r="R19" s="379" t="s">
        <v>94</v>
      </c>
      <c r="Y19" s="192" t="s">
        <v>94</v>
      </c>
      <c r="Z19" s="192" t="s">
        <v>94</v>
      </c>
      <c r="AA19" s="192" t="s">
        <v>94</v>
      </c>
      <c r="AB19" s="192" t="s">
        <v>94</v>
      </c>
      <c r="AC19" s="192" t="s">
        <v>94</v>
      </c>
      <c r="AD19" s="192" t="s">
        <v>94</v>
      </c>
      <c r="AE19" s="192" t="s">
        <v>94</v>
      </c>
      <c r="AF19" s="192" t="s">
        <v>94</v>
      </c>
      <c r="AG19" s="192" t="s">
        <v>94</v>
      </c>
      <c r="AH19" s="379" t="s">
        <v>94</v>
      </c>
      <c r="AK19" s="427" t="str">
        <f>IFERROR(IF(I19="---","",IF(Y19="---","No Target Set",IF(BV19=BK19,"On Target",IF(BV19&gt;BK19,"Behind",IF(BV19&lt;BK19,"On Target"))))),"")</f>
        <v/>
      </c>
      <c r="AL19" s="427" t="str">
        <f>IFERROR(IF(J19="---","",IF(Z19="---","No Target Set",IF(BW19=BL19,"On Target",IF(BW19&gt;BL19,"Behind",IF(BW19&lt;BL19,"On Target"))))),"")</f>
        <v/>
      </c>
      <c r="AM19" s="427" t="str">
        <f>IFERROR(IF(K19="---","",IF(AA19="---","No Target Set",IF(BX19=BM19,"On Target",IF(BX19&gt;BM19,"Behind",IF(BX19&lt;BM19,"On Target"))))),"")</f>
        <v/>
      </c>
      <c r="AN19" s="427" t="str">
        <f>IFERROR(IF(L19="---","",IF(AB19="---","No Target Set",IF(BY19=BN19,"On Target",IF(BY19&gt;BN19,"Behind",IF(BY19&lt;BN19,"On Target"))))),"")</f>
        <v/>
      </c>
      <c r="AO19" s="427" t="str">
        <f>IFERROR(IF(M19="---","",IF(AC19="---","No Target Set",IF(BZ19=BO19,"On Target",IF(BZ19&gt;BO19,"Behind",IF(BZ19&lt;BO19,"On Target"))))),"")</f>
        <v/>
      </c>
      <c r="AP19" s="427" t="str">
        <f>IFERROR(IF(N19="---","",IF(AD19="---","No Target Set",IF(CA19=BP19,"On Target",IF(CA19&gt;BP19,"Behind",IF(CA19&lt;BP19,"On Target"))))),"")</f>
        <v/>
      </c>
      <c r="AQ19" s="427" t="str">
        <f>IFERROR(IF(O19="---","",IF(AE19="---","No Target Set",IF(CB19=BQ19,"On Target",IF(CB19&gt;BQ19,"Behind",IF(CB19&lt;BQ19,"On Target"))))),"")</f>
        <v/>
      </c>
      <c r="AR19" s="427" t="str">
        <f>IFERROR(IF(P19="---","",IF(AF19="---","No Target Set",IF(CC19=BR19,"On Target",IF(CC19&gt;BR19,"Behind",IF(CC19&lt;BR19,"On Target"))))),"")</f>
        <v/>
      </c>
      <c r="AS19" s="427" t="str">
        <f>IFERROR(IF(Q19="---","",IF(AG19="---","No Target Set",IF(CD19=BS19,"On Target",IF(CD19&gt;BS19,"Behind",IF(CD19&lt;BS19,"On Target"))))),"")</f>
        <v/>
      </c>
      <c r="AT19" s="427" t="str">
        <f>IFERROR(IF(R19="---","",IF(AH19="---","No Target Set",IF(CE19=BT19,"On Target",IF(CE19&gt;BT19,"Behind",IF(CE19&lt;BT19,"On Target"))))),"")</f>
        <v/>
      </c>
      <c r="AV19" s="428"/>
      <c r="AW19" s="222" t="s">
        <v>128</v>
      </c>
      <c r="AX19" s="383" t="str">
        <f>_xlfn.IFNA(LOOKUP(2,1/(H19:R19&lt;&gt;"---"),H19:R19),"---")</f>
        <v>---</v>
      </c>
      <c r="AY19" s="383" t="e">
        <f>VALUE(IF(AX19="---","",VLOOKUP(AX19,List16782345[],2,FALSE)))</f>
        <v>#VALUE!</v>
      </c>
      <c r="AZ19" s="383" t="str">
        <f>_xlfn.IFNA(LOOKUP(2,1/(H19:Q19&lt;&gt;"---"),X19:AF19),"---")</f>
        <v>---</v>
      </c>
      <c r="BA19" s="383" t="e">
        <f>VALUE(IF(AZ19="---","",VLOOKUP(AZ19,List16782345[],2,FALSE)))</f>
        <v>#VALUE!</v>
      </c>
      <c r="BB19" s="383" t="str">
        <f>_xlfn.IFNA(LOOKUP(2,1/(AK19:AT19&lt;&gt;""),AK19:AT19),"---")</f>
        <v>---</v>
      </c>
      <c r="BC19" s="383" t="str">
        <f>_xlfn.IFNA(LOOKUP(2,1/(H19:R19&lt;&gt;"---"),H$2:R$2),"---")</f>
        <v>---</v>
      </c>
      <c r="BI19" s="222" t="s">
        <v>128</v>
      </c>
      <c r="BJ19" s="383" t="str">
        <f>IF(H19="---","",IF(H19="","",(VLOOKUP(H19,List16782345[],2,FALSE))))</f>
        <v/>
      </c>
      <c r="BK19" s="383" t="str">
        <f>IF(I19="---","",IF(I19="","",(VLOOKUP(I19,List16782345[],2,FALSE))))</f>
        <v/>
      </c>
      <c r="BL19" s="383" t="str">
        <f>IF(J19="---","",IF(J19="","",(VLOOKUP(J19,List16782345[],2,FALSE))))</f>
        <v/>
      </c>
      <c r="BM19" s="383" t="str">
        <f>IF(K19="---","",IF(K19="","",(VLOOKUP(K19,List16782345[],2,FALSE))))</f>
        <v/>
      </c>
      <c r="BN19" s="383" t="str">
        <f>IF(L19="---","",IF(L19="","",(VLOOKUP(L19,List16782345[],2,FALSE))))</f>
        <v/>
      </c>
      <c r="BO19" s="383" t="str">
        <f>IF(M19="---","",IF(M19="","",(VLOOKUP(M19,List16782345[],2,FALSE))))</f>
        <v/>
      </c>
      <c r="BP19" s="383" t="str">
        <f>IF(N19="---","",IF(N19="","",(VLOOKUP(N19,List16782345[],2,FALSE))))</f>
        <v/>
      </c>
      <c r="BQ19" s="383" t="str">
        <f>IF(O19="---","",IF(O19="","",(VLOOKUP(O19,List16782345[],2,FALSE))))</f>
        <v/>
      </c>
      <c r="BR19" s="383" t="str">
        <f>IF(P19="---","",IF(P19="","",(VLOOKUP(P19,List16782345[],2,FALSE))))</f>
        <v/>
      </c>
      <c r="BS19" s="383" t="str">
        <f>IF(Q19="---","",IF(Q19="","",(VLOOKUP(Q19,List16782345[],2,FALSE))))</f>
        <v/>
      </c>
      <c r="BT19" s="383" t="str">
        <f>IF(R19="---","",IF(R19="","",(VLOOKUP(R19,List16782345[],2,FALSE))))</f>
        <v/>
      </c>
      <c r="BU19" s="222" t="s">
        <v>128</v>
      </c>
      <c r="BV19" s="383" t="str">
        <f>IF(Y19="---","",IF(Y19="","",VLOOKUP(Y19,List16782345[],2,FALSE)))</f>
        <v/>
      </c>
      <c r="BW19" s="383" t="str">
        <f>IF(Z19="---","",IF(Z19="","",VLOOKUP(Z19,List16782345[],2,FALSE)))</f>
        <v/>
      </c>
      <c r="BX19" s="383" t="str">
        <f>IF(AA19="---","",IF(AA19="","",VLOOKUP(AA19,List16782345[],2,FALSE)))</f>
        <v/>
      </c>
      <c r="BY19" s="383" t="str">
        <f>IF(AB19="---","",IF(AB19="","",VLOOKUP(AB19,List16782345[],2,FALSE)))</f>
        <v/>
      </c>
      <c r="BZ19" s="383" t="str">
        <f>IF(AC19="---","",IF(AC19="","",VLOOKUP(AC19,List16782345[],2,FALSE)))</f>
        <v/>
      </c>
      <c r="CA19" s="383" t="str">
        <f>IF(AD19="---","",IF(AD19="","",VLOOKUP(AD19,List16782345[],2,FALSE)))</f>
        <v/>
      </c>
      <c r="CB19" s="383" t="str">
        <f>IF(AE19="---","",IF(AE19="","",VLOOKUP(AE19,List16782345[],2,FALSE)))</f>
        <v/>
      </c>
      <c r="CC19" s="383" t="str">
        <f>IF(AF19="---","",IF(AF19="","",VLOOKUP(AF19,List16782345[],2,FALSE)))</f>
        <v/>
      </c>
      <c r="CD19" s="383" t="str">
        <f>IF(AG19="---","",IF(AG19="","",VLOOKUP(AG19,List16782345[],2,FALSE)))</f>
        <v/>
      </c>
      <c r="CE19" s="383" t="str">
        <f>IF(AH19="---","",IF(AH19="","",VLOOKUP(AH19,List16782345[],2,FALSE)))</f>
        <v/>
      </c>
      <c r="CF19" s="222" t="s">
        <v>128</v>
      </c>
      <c r="CG19" s="383" t="str">
        <f>IFERROR(
    IF(H19="---", "NA",
        IF(Y19="---", "NA",
            IF(BJ19 &gt; BK19,
                IF(BV19 &gt; BJ19, 1.1, 0.1),
                IF(BV19 &gt; BJ19, 1, 0)
            )
        )
    ),
    -1
)</f>
        <v>NA</v>
      </c>
      <c r="CH19" s="383" t="str">
        <f>IFERROR(
    IF(I19="---", "NA",
        IF(Z19="---", "NA",IF(J19="---","NA",
            IF(BK19 &gt; BL19,
                IF(MIN(BV19, BK19) = BW19, 0.1,
                    IF(MIN(BV19, BK19) &lt; BW19, 1.1)
                ),
                IF(MIN(BV19, BK19) = BW19, 0,
                    IF(MIN(BV19, BK19) &lt; BW19, 1)
                )
            ))
        )
    ),
-5)</f>
        <v>NA</v>
      </c>
      <c r="CI19" s="383" t="str">
        <f>IFERROR(
    IF(J19="---", "NA",
        IF(AA19="---", "NA",IF(K19="---","NA",
            IF(BL19 &gt; BM19,
                IF(MIN(BW19, BL19) = BX19, 0.1,
                    IF(MIN(BW19, BL19) &lt; BX19, 1.1)
                ),
                IF(MIN(BW19, BL19) = BX19, 0,
                    IF(MIN(BW19, BL19) &lt; BX19, 1)
                )
            ))
        )
    ),
-5)</f>
        <v>NA</v>
      </c>
      <c r="CJ19" s="383" t="str">
        <f>IFERROR(
    IF(K19="---", "NA",
        IF(AB19="---", "NA",IF(L19="---","NA",
            IF(BM19 &gt; BN19,
                IF(MIN(BX19, BM19) = BY19, 0.1,
                    IF(MIN(BX19, BM19) &lt; BY19, 1.1)
                ),
                IF(MIN(BX19, BM19) = BY19, 0,
                    IF(MIN(BX19, BM19) &lt; BY19, 1)
                )
            ))
        )
    ),
-5)</f>
        <v>NA</v>
      </c>
      <c r="CK19" s="383" t="str">
        <f>IFERROR(
    IF(L19="---", "NA",
        IF(AC19="---", "NA",IF(M19="---","NA",
            IF(BN19 &gt; BO19,
                IF(MIN(BY19, BN19) = BZ19, 0.1,
                    IF(MIN(BY19, BN19) &lt; BZ19, 1.1)
                ),
                IF(MIN(BY19, BN19) = BZ19, 0,
                    IF(MIN(BY19, BN19) &lt; BZ19, 1)
                )
            ))
        )
    ),
-5)</f>
        <v>NA</v>
      </c>
      <c r="CL19" s="383" t="str">
        <f>IFERROR(
    IF(M19="---", "NA",
        IF(AD19="---", "NA",IF(N19="---","NA",
            IF(BO19 &gt; BP19,
                IF(MIN(BZ19, BO19) = CA19, 0.1,
                    IF(MIN(BZ19, BO19) &lt; CA19, 1.1)
                ),
                IF(MIN(BZ19, BO19) = CA19, 0,
                    IF(MIN(BZ19, BO19) &lt; CA19, 1)
                )
            ))
        )
    ),
-5)</f>
        <v>NA</v>
      </c>
      <c r="CM19" s="383" t="str">
        <f>IFERROR(
    IF(N19="---", "NA",
        IF(AE19="---", "NA",IF(O19="---","NA",
            IF(BP19 &gt; BQ19,
                IF(MIN(CA19, BP19) = CB19, 0.1,
                    IF(MIN(CA19, BP19) &lt; CB19, 1.1)
                ),
                IF(MIN(CA19, BP19) = CB19, 0,
                    IF(MIN(CA19, BP19) &lt; CB19, 1)
                )
            ))
        )
    ),
-5)</f>
        <v>NA</v>
      </c>
      <c r="CN19" s="383" t="str">
        <f>IFERROR(
    IF(O19="---", "NA",
        IF(AF19="---", "NA",IF(P19="---","NA",
            IF(BQ19 &gt; BR19,
                IF(MIN(CB19, BQ19) = CC19, 0.1,
                    IF(MIN(CB19, BQ19) &lt; CC19, 1.1)
                ),
                IF(MIN(CB19, BQ19) = CC19, 0,
                    IF(MIN(CB19, BQ19) &lt; CC19, 1)
                )
            ))
        )
    ),
-5)</f>
        <v>NA</v>
      </c>
      <c r="CO19" s="383" t="str">
        <f>IFERROR(
    IF(P19="---", "NA",
        IF(AG19="---", "NA",IF(Q19="---","NA",
            IF(BR19 &gt; BS19,
                IF(MIN(CC19, BR19) = CD19, 0.1,
                    IF(MIN(CC19, BR19) &lt; CD19, 1.1)
                ),
                IF(MIN(CC19, BR19) = CD19, 0,
                    IF(MIN(CC19, BR19) &lt; CD19, 1)
                )
            ))
        )
    ),
-5)</f>
        <v>NA</v>
      </c>
      <c r="CP19" s="383" t="str">
        <f>IFERROR(
    IF(Q19="---", "NA",
        IF(AH19="---", "NA",IF(R19="---","NA",
            IF(BS19 &gt; BT19,
                IF(MIN(CD19, BS19) = CE19, 0.1,
                    IF(MIN(CD19, BS19) &lt; CE19, 1.1)
                ),
                IF(MIN(CD19, BS19) = CE19, 0,
                    IF(MIN(CD19, BS19) &lt; CE19, 1)
                )
            ))
        )
    ),
-5)</f>
        <v>NA</v>
      </c>
      <c r="CQ19" s="222" t="s">
        <v>128</v>
      </c>
      <c r="CR19" s="383" t="str">
        <f>IF(AND(OR(CG19=1, CG19=1.1),BK19&gt;=BV19),"Achieved",IF(AND(OR(CG19=1, CG19=1.1),BK19&lt;BV19),"Not Achieved","NA"))</f>
        <v>NA</v>
      </c>
      <c r="CS19" s="383" t="str">
        <f>IF(AND(OR(CH19=1, CH19=1.1),BL19&gt;=BW19),"Achieved",IF(AND(OR(CH19=1, CH19=1.1),BL19&lt;BW19),"Not Achieved","NA"))</f>
        <v>NA</v>
      </c>
      <c r="CT19" s="383" t="str">
        <f>IF(AND(OR(CI19=1, CI19=1.1),BM19&gt;=BX19),"Achieved",IF(AND(OR(CI19=1, CI19=1.1),BM19&lt;BX19),"Not Achieved","NA"))</f>
        <v>NA</v>
      </c>
      <c r="CU19" s="383" t="str">
        <f>IF(AND(OR(CJ19=1, CJ19=1.1),BN19&gt;=BY19),"Achieved",IF(AND(OR(CJ19=1, CJ19=1.1),BN19&lt;BY19),"Not Achieved","NA"))</f>
        <v>NA</v>
      </c>
      <c r="CV19" s="383" t="str">
        <f>IF(AND(OR(CK19=1, CK19=1.1),BO19&gt;=BZ19),"Achieved",IF(AND(OR(CK19=1, CK19=1.1),BO19&lt;BZ19),"Not Achieved","NA"))</f>
        <v>NA</v>
      </c>
      <c r="CW19" s="383" t="str">
        <f>IF(AND(OR(CL19=1, CL19=1.1),BP19&gt;=CA19),"Achieved",IF(AND(OR(CL19=1, CL19=1.1),BP19&lt;CA19),"Not Achieved","NA"))</f>
        <v>NA</v>
      </c>
      <c r="CX19" s="383" t="str">
        <f>IF(AND(OR(CM19=1, CM19=1.1),BQ19&gt;=CB19),"Achieved",IF(AND(OR(CM19=1, CM19=1.1),BQ19&lt;CB19),"Not Achieved","NA"))</f>
        <v>NA</v>
      </c>
      <c r="CY19" s="383" t="str">
        <f>IF(AND(OR(CN19=1, CN19=1.1),BR19&gt;=CC19),"Achieved",IF(AND(OR(CN19=1, CN19=1.1),BR19&lt;CC19),"Not Achieved","NA"))</f>
        <v>NA</v>
      </c>
      <c r="CZ19" s="383" t="str">
        <f>IF(AND(OR(CO19=1, CO19=1.1),BS19&gt;=CD19),"Achieved",IF(AND(OR(CO19=1, CO19=1.1),BS19&lt;CD19),"Not Achieved","NA"))</f>
        <v>NA</v>
      </c>
      <c r="DA19" s="383" t="str">
        <f>IF(AND(OR(CP19=1, CP19=1.1),BT19&gt;=CE19),"Achieved",IF(AND(OR(CP19=1, CP19=1.1),BT19&lt;CE19),"Not Achieved","NA"))</f>
        <v>NA</v>
      </c>
      <c r="DI19" s="403"/>
      <c r="DJ19" s="403"/>
      <c r="DK19" s="403"/>
      <c r="DL19" s="403"/>
      <c r="DM19" s="403"/>
      <c r="DN19" s="403"/>
      <c r="DO19" s="403"/>
      <c r="DP19" s="403"/>
      <c r="DQ19" s="403"/>
      <c r="DR19" s="403"/>
      <c r="DS19" s="403"/>
      <c r="DT19" s="403"/>
      <c r="DU19" s="403"/>
      <c r="DV19" s="403"/>
      <c r="DW19" s="403"/>
    </row>
    <row r="20" spans="2:127" s="385" customFormat="1" ht="13.75" customHeight="1" thickBot="1" x14ac:dyDescent="0.4">
      <c r="B20" s="373"/>
      <c r="C20" s="370"/>
      <c r="D20" s="371"/>
      <c r="E20" s="432" t="s">
        <v>129</v>
      </c>
      <c r="F20" s="425"/>
      <c r="G20" s="426"/>
      <c r="H20" s="192" t="s">
        <v>94</v>
      </c>
      <c r="I20" s="192" t="s">
        <v>94</v>
      </c>
      <c r="J20" s="192" t="s">
        <v>94</v>
      </c>
      <c r="K20" s="192" t="s">
        <v>94</v>
      </c>
      <c r="L20" s="192" t="s">
        <v>94</v>
      </c>
      <c r="M20" s="192" t="s">
        <v>94</v>
      </c>
      <c r="N20" s="192" t="s">
        <v>94</v>
      </c>
      <c r="O20" s="192" t="s">
        <v>94</v>
      </c>
      <c r="P20" s="192" t="s">
        <v>94</v>
      </c>
      <c r="Q20" s="192" t="s">
        <v>94</v>
      </c>
      <c r="R20" s="379" t="s">
        <v>94</v>
      </c>
      <c r="S20" s="384"/>
      <c r="T20" s="384"/>
      <c r="U20" s="384"/>
      <c r="V20" s="384"/>
      <c r="W20" s="384"/>
      <c r="X20" s="384"/>
      <c r="Y20" s="192" t="s">
        <v>94</v>
      </c>
      <c r="Z20" s="192" t="s">
        <v>94</v>
      </c>
      <c r="AA20" s="192" t="s">
        <v>94</v>
      </c>
      <c r="AB20" s="192" t="s">
        <v>94</v>
      </c>
      <c r="AC20" s="192" t="s">
        <v>94</v>
      </c>
      <c r="AD20" s="192" t="s">
        <v>94</v>
      </c>
      <c r="AE20" s="192" t="s">
        <v>94</v>
      </c>
      <c r="AF20" s="192" t="s">
        <v>94</v>
      </c>
      <c r="AG20" s="192" t="s">
        <v>94</v>
      </c>
      <c r="AH20" s="379" t="s">
        <v>94</v>
      </c>
      <c r="AK20" s="427" t="str">
        <f>IFERROR(IF(I20="---","",IF(Y20="---","No Target Set",IF(BV20=BK20,"On Target",IF(BV20&gt;BK20,"Behind",IF(BV20&lt;BK20,"On Target"))))),"")</f>
        <v/>
      </c>
      <c r="AL20" s="427" t="str">
        <f>IFERROR(IF(J20="---","",IF(Z20="---","No Target Set",IF(BW20=BL20,"On Target",IF(BW20&gt;BL20,"Behind",IF(BW20&lt;BL20,"On Target"))))),"")</f>
        <v/>
      </c>
      <c r="AM20" s="427" t="str">
        <f>IFERROR(IF(K20="---","",IF(AA20="---","No Target Set",IF(BX20=BM20,"On Target",IF(BX20&gt;BM20,"Behind",IF(BX20&lt;BM20,"On Target"))))),"")</f>
        <v/>
      </c>
      <c r="AN20" s="427" t="str">
        <f>IFERROR(IF(L20="---","",IF(AB20="---","No Target Set",IF(BY20=BN20,"On Target",IF(BY20&gt;BN20,"Behind",IF(BY20&lt;BN20,"On Target"))))),"")</f>
        <v/>
      </c>
      <c r="AO20" s="427" t="str">
        <f>IFERROR(IF(M20="---","",IF(AC20="---","No Target Set",IF(BZ20=BO20,"On Target",IF(BZ20&gt;BO20,"Behind",IF(BZ20&lt;BO20,"On Target"))))),"")</f>
        <v/>
      </c>
      <c r="AP20" s="427" t="str">
        <f>IFERROR(IF(N20="---","",IF(AD20="---","No Target Set",IF(CA20=BP20,"On Target",IF(CA20&gt;BP20,"Behind",IF(CA20&lt;BP20,"On Target"))))),"")</f>
        <v/>
      </c>
      <c r="AQ20" s="427" t="str">
        <f>IFERROR(IF(O20="---","",IF(AE20="---","No Target Set",IF(CB20=BQ20,"On Target",IF(CB20&gt;BQ20,"Behind",IF(CB20&lt;BQ20,"On Target"))))),"")</f>
        <v/>
      </c>
      <c r="AR20" s="427" t="str">
        <f>IFERROR(IF(P20="---","",IF(AF20="---","No Target Set",IF(CC20=BR20,"On Target",IF(CC20&gt;BR20,"Behind",IF(CC20&lt;BR20,"On Target"))))),"")</f>
        <v/>
      </c>
      <c r="AS20" s="427" t="str">
        <f>IFERROR(IF(Q20="---","",IF(AG20="---","No Target Set",IF(CD20=BS20,"On Target",IF(CD20&gt;BS20,"Behind",IF(CD20&lt;BS20,"On Target"))))),"")</f>
        <v/>
      </c>
      <c r="AT20" s="427" t="str">
        <f>IFERROR(IF(R20="---","",IF(AH20="---","No Target Set",IF(CE20=BT20,"On Target",IF(CE20&gt;BT20,"Behind",IF(CE20&lt;BT20,"On Target"))))),"")</f>
        <v/>
      </c>
      <c r="AU20" s="384"/>
      <c r="AV20" s="428"/>
      <c r="AW20" s="222" t="s">
        <v>130</v>
      </c>
      <c r="AX20" s="383" t="str">
        <f>_xlfn.IFNA(LOOKUP(2,1/(H20:R20&lt;&gt;"---"),H20:R20),"---")</f>
        <v>---</v>
      </c>
      <c r="AY20" s="383" t="e">
        <f>VALUE(IF(AX20="---","",VLOOKUP(AX20,List16782345[],2,FALSE)))</f>
        <v>#VALUE!</v>
      </c>
      <c r="AZ20" s="383" t="str">
        <f>_xlfn.IFNA(LOOKUP(2,1/(H20:Q20&lt;&gt;"---"),X20:AF20),"---")</f>
        <v>---</v>
      </c>
      <c r="BA20" s="383" t="e">
        <f>VALUE(IF(AZ20="---","",VLOOKUP(AZ20,List16782345[],2,FALSE)))</f>
        <v>#VALUE!</v>
      </c>
      <c r="BB20" s="383" t="str">
        <f>_xlfn.IFNA(LOOKUP(2,1/(AK20:AT20&lt;&gt;""),AK20:AT20),"---")</f>
        <v>---</v>
      </c>
      <c r="BC20" s="383" t="str">
        <f>_xlfn.IFNA(LOOKUP(2,1/(H20:R20&lt;&gt;"---"),H$2:R$2),"---")</f>
        <v>---</v>
      </c>
      <c r="BD20" s="384"/>
      <c r="BE20" s="384"/>
      <c r="BF20" s="384"/>
      <c r="BG20" s="384"/>
      <c r="BH20" s="384"/>
      <c r="BI20" s="222" t="s">
        <v>130</v>
      </c>
      <c r="BJ20" s="383" t="str">
        <f>IF(H20="---","",IF(H20="","",(VLOOKUP(H20,List16782345[],2,FALSE))))</f>
        <v/>
      </c>
      <c r="BK20" s="383" t="str">
        <f>IF(I20="---","",IF(I20="","",(VLOOKUP(I20,List16782345[],2,FALSE))))</f>
        <v/>
      </c>
      <c r="BL20" s="383" t="str">
        <f>IF(J20="---","",IF(J20="","",(VLOOKUP(J20,List16782345[],2,FALSE))))</f>
        <v/>
      </c>
      <c r="BM20" s="383" t="str">
        <f>IF(K20="---","",IF(K20="","",(VLOOKUP(K20,List16782345[],2,FALSE))))</f>
        <v/>
      </c>
      <c r="BN20" s="383" t="str">
        <f>IF(L20="---","",IF(L20="","",(VLOOKUP(L20,List16782345[],2,FALSE))))</f>
        <v/>
      </c>
      <c r="BO20" s="383" t="str">
        <f>IF(M20="---","",IF(M20="","",(VLOOKUP(M20,List16782345[],2,FALSE))))</f>
        <v/>
      </c>
      <c r="BP20" s="383" t="str">
        <f>IF(N20="---","",IF(N20="","",(VLOOKUP(N20,List16782345[],2,FALSE))))</f>
        <v/>
      </c>
      <c r="BQ20" s="383" t="str">
        <f>IF(O20="---","",IF(O20="","",(VLOOKUP(O20,List16782345[],2,FALSE))))</f>
        <v/>
      </c>
      <c r="BR20" s="383" t="str">
        <f>IF(P20="---","",IF(P20="","",(VLOOKUP(P20,List16782345[],2,FALSE))))</f>
        <v/>
      </c>
      <c r="BS20" s="383" t="str">
        <f>IF(Q20="---","",IF(Q20="","",(VLOOKUP(Q20,List16782345[],2,FALSE))))</f>
        <v/>
      </c>
      <c r="BT20" s="383" t="str">
        <f>IF(R20="---","",IF(R20="","",(VLOOKUP(R20,List16782345[],2,FALSE))))</f>
        <v/>
      </c>
      <c r="BU20" s="222" t="s">
        <v>130</v>
      </c>
      <c r="BV20" s="383" t="str">
        <f>IF(Y20="---","",IF(Y20="","",VLOOKUP(Y20,List16782345[],2,FALSE)))</f>
        <v/>
      </c>
      <c r="BW20" s="383" t="str">
        <f>IF(Z20="---","",IF(Z20="","",VLOOKUP(Z20,List16782345[],2,FALSE)))</f>
        <v/>
      </c>
      <c r="BX20" s="383" t="str">
        <f>IF(AA20="---","",IF(AA20="","",VLOOKUP(AA20,List16782345[],2,FALSE)))</f>
        <v/>
      </c>
      <c r="BY20" s="383" t="str">
        <f>IF(AB20="---","",IF(AB20="","",VLOOKUP(AB20,List16782345[],2,FALSE)))</f>
        <v/>
      </c>
      <c r="BZ20" s="383" t="str">
        <f>IF(AC20="---","",IF(AC20="","",VLOOKUP(AC20,List16782345[],2,FALSE)))</f>
        <v/>
      </c>
      <c r="CA20" s="383" t="str">
        <f>IF(AD20="---","",IF(AD20="","",VLOOKUP(AD20,List16782345[],2,FALSE)))</f>
        <v/>
      </c>
      <c r="CB20" s="383" t="str">
        <f>IF(AE20="---","",IF(AE20="","",VLOOKUP(AE20,List16782345[],2,FALSE)))</f>
        <v/>
      </c>
      <c r="CC20" s="383" t="str">
        <f>IF(AF20="---","",IF(AF20="","",VLOOKUP(AF20,List16782345[],2,FALSE)))</f>
        <v/>
      </c>
      <c r="CD20" s="383" t="str">
        <f>IF(AG20="---","",IF(AG20="","",VLOOKUP(AG20,List16782345[],2,FALSE)))</f>
        <v/>
      </c>
      <c r="CE20" s="383" t="str">
        <f>IF(AH20="---","",IF(AH20="","",VLOOKUP(AH20,List16782345[],2,FALSE)))</f>
        <v/>
      </c>
      <c r="CF20" s="222" t="s">
        <v>130</v>
      </c>
      <c r="CG20" s="383" t="str">
        <f>IFERROR(
    IF(H20="---", "NA",
        IF(Y20="---", "NA",
            IF(BJ20 &gt; BK20,
                IF(BV20 &gt; BJ20, 1.1, 0.1),
                IF(BV20 &gt; BJ20, 1, 0)
            )
        )
    ),
    -1
)</f>
        <v>NA</v>
      </c>
      <c r="CH20" s="383" t="str">
        <f>IFERROR(
    IF(I20="---", "NA",
        IF(Z20="---", "NA",IF(J20="---","NA",
            IF(BK20 &gt; BL20,
                IF(MIN(BV20, BK20) = BW20, 0.1,
                    IF(MIN(BV20, BK20) &lt; BW20, 1.1)
                ),
                IF(MIN(BV20, BK20) = BW20, 0,
                    IF(MIN(BV20, BK20) &lt; BW20, 1)
                )
            ))
        )
    ),
-5)</f>
        <v>NA</v>
      </c>
      <c r="CI20" s="383" t="str">
        <f>IFERROR(
    IF(J20="---", "NA",
        IF(AA20="---", "NA",IF(K20="---","NA",
            IF(BL20 &gt; BM20,
                IF(MIN(BW20, BL20) = BX20, 0.1,
                    IF(MIN(BW20, BL20) &lt; BX20, 1.1)
                ),
                IF(MIN(BW20, BL20) = BX20, 0,
                    IF(MIN(BW20, BL20) &lt; BX20, 1)
                )
            ))
        )
    ),
-5)</f>
        <v>NA</v>
      </c>
      <c r="CJ20" s="383" t="str">
        <f>IFERROR(
    IF(K20="---", "NA",
        IF(AB20="---", "NA",IF(L20="---","NA",
            IF(BM20 &gt; BN20,
                IF(MIN(BX20, BM20) = BY20, 0.1,
                    IF(MIN(BX20, BM20) &lt; BY20, 1.1)
                ),
                IF(MIN(BX20, BM20) = BY20, 0,
                    IF(MIN(BX20, BM20) &lt; BY20, 1)
                )
            ))
        )
    ),
-5)</f>
        <v>NA</v>
      </c>
      <c r="CK20" s="383" t="str">
        <f>IFERROR(
    IF(L20="---", "NA",
        IF(AC20="---", "NA",IF(M20="---","NA",
            IF(BN20 &gt; BO20,
                IF(MIN(BY20, BN20) = BZ20, 0.1,
                    IF(MIN(BY20, BN20) &lt; BZ20, 1.1)
                ),
                IF(MIN(BY20, BN20) = BZ20, 0,
                    IF(MIN(BY20, BN20) &lt; BZ20, 1)
                )
            ))
        )
    ),
-5)</f>
        <v>NA</v>
      </c>
      <c r="CL20" s="383" t="str">
        <f>IFERROR(
    IF(M20="---", "NA",
        IF(AD20="---", "NA",IF(N20="---","NA",
            IF(BO20 &gt; BP20,
                IF(MIN(BZ20, BO20) = CA20, 0.1,
                    IF(MIN(BZ20, BO20) &lt; CA20, 1.1)
                ),
                IF(MIN(BZ20, BO20) = CA20, 0,
                    IF(MIN(BZ20, BO20) &lt; CA20, 1)
                )
            ))
        )
    ),
-5)</f>
        <v>NA</v>
      </c>
      <c r="CM20" s="383" t="str">
        <f>IFERROR(
    IF(N20="---", "NA",
        IF(AE20="---", "NA",IF(O20="---","NA",
            IF(BP20 &gt; BQ20,
                IF(MIN(CA20, BP20) = CB20, 0.1,
                    IF(MIN(CA20, BP20) &lt; CB20, 1.1)
                ),
                IF(MIN(CA20, BP20) = CB20, 0,
                    IF(MIN(CA20, BP20) &lt; CB20, 1)
                )
            ))
        )
    ),
-5)</f>
        <v>NA</v>
      </c>
      <c r="CN20" s="383" t="str">
        <f>IFERROR(
    IF(O20="---", "NA",
        IF(AF20="---", "NA",IF(P20="---","NA",
            IF(BQ20 &gt; BR20,
                IF(MIN(CB20, BQ20) = CC20, 0.1,
                    IF(MIN(CB20, BQ20) &lt; CC20, 1.1)
                ),
                IF(MIN(CB20, BQ20) = CC20, 0,
                    IF(MIN(CB20, BQ20) &lt; CC20, 1)
                )
            ))
        )
    ),
-5)</f>
        <v>NA</v>
      </c>
      <c r="CO20" s="383" t="str">
        <f>IFERROR(
    IF(P20="---", "NA",
        IF(AG20="---", "NA",IF(Q20="---","NA",
            IF(BR20 &gt; BS20,
                IF(MIN(CC20, BR20) = CD20, 0.1,
                    IF(MIN(CC20, BR20) &lt; CD20, 1.1)
                ),
                IF(MIN(CC20, BR20) = CD20, 0,
                    IF(MIN(CC20, BR20) &lt; CD20, 1)
                )
            ))
        )
    ),
-5)</f>
        <v>NA</v>
      </c>
      <c r="CP20" s="383" t="str">
        <f>IFERROR(
    IF(Q20="---", "NA",
        IF(AH20="---", "NA",IF(R20="---","NA",
            IF(BS20 &gt; BT20,
                IF(MIN(CD20, BS20) = CE20, 0.1,
                    IF(MIN(CD20, BS20) &lt; CE20, 1.1)
                ),
                IF(MIN(CD20, BS20) = CE20, 0,
                    IF(MIN(CD20, BS20) &lt; CE20, 1)
                )
            ))
        )
    ),
-5)</f>
        <v>NA</v>
      </c>
      <c r="CQ20" s="222" t="s">
        <v>130</v>
      </c>
      <c r="CR20" s="383" t="str">
        <f>IF(AND(OR(CG20=1, CG20=1.1),BK20&gt;=BV20),"Achieved",IF(AND(OR(CG20=1, CG20=1.1),BK20&lt;BV20),"Not Achieved","NA"))</f>
        <v>NA</v>
      </c>
      <c r="CS20" s="383" t="str">
        <f>IF(AND(OR(CH20=1, CH20=1.1),BL20&gt;=BW20),"Achieved",IF(AND(OR(CH20=1, CH20=1.1),BL20&lt;BW20),"Not Achieved","NA"))</f>
        <v>NA</v>
      </c>
      <c r="CT20" s="383" t="str">
        <f>IF(AND(OR(CI20=1, CI20=1.1),BM20&gt;=BX20),"Achieved",IF(AND(OR(CI20=1, CI20=1.1),BM20&lt;BX20),"Not Achieved","NA"))</f>
        <v>NA</v>
      </c>
      <c r="CU20" s="383" t="str">
        <f>IF(AND(OR(CJ20=1, CJ20=1.1),BN20&gt;=BY20),"Achieved",IF(AND(OR(CJ20=1, CJ20=1.1),BN20&lt;BY20),"Not Achieved","NA"))</f>
        <v>NA</v>
      </c>
      <c r="CV20" s="383" t="str">
        <f>IF(AND(OR(CK20=1, CK20=1.1),BO20&gt;=BZ20),"Achieved",IF(AND(OR(CK20=1, CK20=1.1),BO20&lt;BZ20),"Not Achieved","NA"))</f>
        <v>NA</v>
      </c>
      <c r="CW20" s="383" t="str">
        <f>IF(AND(OR(CL20=1, CL20=1.1),BP20&gt;=CA20),"Achieved",IF(AND(OR(CL20=1, CL20=1.1),BP20&lt;CA20),"Not Achieved","NA"))</f>
        <v>NA</v>
      </c>
      <c r="CX20" s="383" t="str">
        <f>IF(AND(OR(CM20=1, CM20=1.1),BQ20&gt;=CB20),"Achieved",IF(AND(OR(CM20=1, CM20=1.1),BQ20&lt;CB20),"Not Achieved","NA"))</f>
        <v>NA</v>
      </c>
      <c r="CY20" s="383" t="str">
        <f>IF(AND(OR(CN20=1, CN20=1.1),BR20&gt;=CC20),"Achieved",IF(AND(OR(CN20=1, CN20=1.1),BR20&lt;CC20),"Not Achieved","NA"))</f>
        <v>NA</v>
      </c>
      <c r="CZ20" s="383" t="str">
        <f>IF(AND(OR(CO20=1, CO20=1.1),BS20&gt;=CD20),"Achieved",IF(AND(OR(CO20=1, CO20=1.1),BS20&lt;CD20),"Not Achieved","NA"))</f>
        <v>NA</v>
      </c>
      <c r="DA20" s="383" t="str">
        <f>IF(AND(OR(CP20=1, CP20=1.1),BT20&gt;=CE20),"Achieved",IF(AND(OR(CP20=1, CP20=1.1),BT20&lt;CE20),"Not Achieved","NA"))</f>
        <v>NA</v>
      </c>
      <c r="DI20" s="433"/>
      <c r="DJ20" s="433"/>
      <c r="DK20" s="433"/>
      <c r="DL20" s="433"/>
      <c r="DM20" s="433"/>
      <c r="DN20" s="433"/>
      <c r="DO20" s="433"/>
      <c r="DP20" s="433"/>
      <c r="DQ20" s="433"/>
      <c r="DR20" s="433"/>
      <c r="DS20" s="433"/>
      <c r="DT20" s="433"/>
      <c r="DU20" s="433"/>
      <c r="DV20" s="433"/>
      <c r="DW20" s="433"/>
    </row>
    <row r="21" spans="2:127" s="385" customFormat="1" ht="13.75" customHeight="1" thickBot="1" x14ac:dyDescent="0.4">
      <c r="B21" s="373"/>
      <c r="C21" s="366" t="s">
        <v>131</v>
      </c>
      <c r="D21" s="367"/>
      <c r="E21" s="432" t="s">
        <v>132</v>
      </c>
      <c r="F21" s="425"/>
      <c r="G21" s="426"/>
      <c r="H21" s="192" t="s">
        <v>94</v>
      </c>
      <c r="I21" s="192" t="s">
        <v>94</v>
      </c>
      <c r="J21" s="192" t="s">
        <v>94</v>
      </c>
      <c r="K21" s="192" t="s">
        <v>94</v>
      </c>
      <c r="L21" s="192" t="s">
        <v>94</v>
      </c>
      <c r="M21" s="192" t="s">
        <v>94</v>
      </c>
      <c r="N21" s="192" t="s">
        <v>94</v>
      </c>
      <c r="O21" s="192" t="s">
        <v>94</v>
      </c>
      <c r="P21" s="192" t="s">
        <v>94</v>
      </c>
      <c r="Q21" s="192" t="s">
        <v>94</v>
      </c>
      <c r="R21" s="379" t="s">
        <v>94</v>
      </c>
      <c r="S21" s="384"/>
      <c r="T21" s="384"/>
      <c r="U21" s="384"/>
      <c r="V21" s="384"/>
      <c r="W21" s="384"/>
      <c r="X21" s="384"/>
      <c r="Y21" s="192" t="s">
        <v>94</v>
      </c>
      <c r="Z21" s="192" t="s">
        <v>94</v>
      </c>
      <c r="AA21" s="192" t="s">
        <v>94</v>
      </c>
      <c r="AB21" s="192" t="s">
        <v>94</v>
      </c>
      <c r="AC21" s="192" t="s">
        <v>94</v>
      </c>
      <c r="AD21" s="192" t="s">
        <v>94</v>
      </c>
      <c r="AE21" s="192" t="s">
        <v>94</v>
      </c>
      <c r="AF21" s="192" t="s">
        <v>94</v>
      </c>
      <c r="AG21" s="192" t="s">
        <v>94</v>
      </c>
      <c r="AH21" s="379" t="s">
        <v>94</v>
      </c>
      <c r="AK21" s="427" t="str">
        <f>IFERROR(IF(I21="---","",IF(Y21="---","No Target Set",IF(BV21=BK21,"On Target",IF(BV21&gt;BK21,"Behind",IF(BV21&lt;BK21,"On Target"))))),"")</f>
        <v/>
      </c>
      <c r="AL21" s="427" t="str">
        <f>IFERROR(IF(J21="---","",IF(Z21="---","No Target Set",IF(BW21=BL21,"On Target",IF(BW21&gt;BL21,"Behind",IF(BW21&lt;BL21,"On Target"))))),"")</f>
        <v/>
      </c>
      <c r="AM21" s="427" t="str">
        <f>IFERROR(IF(K21="---","",IF(AA21="---","No Target Set",IF(BX21=BM21,"On Target",IF(BX21&gt;BM21,"Behind",IF(BX21&lt;BM21,"On Target"))))),"")</f>
        <v/>
      </c>
      <c r="AN21" s="427" t="str">
        <f>IFERROR(IF(L21="---","",IF(AB21="---","No Target Set",IF(BY21=BN21,"On Target",IF(BY21&gt;BN21,"Behind",IF(BY21&lt;BN21,"On Target"))))),"")</f>
        <v/>
      </c>
      <c r="AO21" s="427" t="str">
        <f>IFERROR(IF(M21="---","",IF(AC21="---","No Target Set",IF(BZ21=BO21,"On Target",IF(BZ21&gt;BO21,"Behind",IF(BZ21&lt;BO21,"On Target"))))),"")</f>
        <v/>
      </c>
      <c r="AP21" s="427" t="str">
        <f>IFERROR(IF(N21="---","",IF(AD21="---","No Target Set",IF(CA21=BP21,"On Target",IF(CA21&gt;BP21,"Behind",IF(CA21&lt;BP21,"On Target"))))),"")</f>
        <v/>
      </c>
      <c r="AQ21" s="427" t="str">
        <f>IFERROR(IF(O21="---","",IF(AE21="---","No Target Set",IF(CB21=BQ21,"On Target",IF(CB21&gt;BQ21,"Behind",IF(CB21&lt;BQ21,"On Target"))))),"")</f>
        <v/>
      </c>
      <c r="AR21" s="427" t="str">
        <f>IFERROR(IF(P21="---","",IF(AF21="---","No Target Set",IF(CC21=BR21,"On Target",IF(CC21&gt;BR21,"Behind",IF(CC21&lt;BR21,"On Target"))))),"")</f>
        <v/>
      </c>
      <c r="AS21" s="427" t="str">
        <f>IFERROR(IF(Q21="---","",IF(AG21="---","No Target Set",IF(CD21=BS21,"On Target",IF(CD21&gt;BS21,"Behind",IF(CD21&lt;BS21,"On Target"))))),"")</f>
        <v/>
      </c>
      <c r="AT21" s="427" t="str">
        <f>IFERROR(IF(R21="---","",IF(AH21="---","No Target Set",IF(CE21=BT21,"On Target",IF(CE21&gt;BT21,"Behind",IF(CE21&lt;BT21,"On Target"))))),"")</f>
        <v/>
      </c>
      <c r="AU21" s="384"/>
      <c r="AV21" s="428"/>
      <c r="AW21" s="222" t="s">
        <v>133</v>
      </c>
      <c r="AX21" s="383" t="str">
        <f>_xlfn.IFNA(LOOKUP(2,1/(H21:R21&lt;&gt;"---"),H21:R21),"---")</f>
        <v>---</v>
      </c>
      <c r="AY21" s="383" t="e">
        <f>VALUE(IF(AX21="---","",VLOOKUP(AX21,List16782345[],2,FALSE)))</f>
        <v>#VALUE!</v>
      </c>
      <c r="AZ21" s="383" t="str">
        <f>_xlfn.IFNA(LOOKUP(2,1/(H21:Q21&lt;&gt;"---"),X21:AF21),"---")</f>
        <v>---</v>
      </c>
      <c r="BA21" s="383" t="e">
        <f>VALUE(IF(AZ21="---","",VLOOKUP(AZ21,List16782345[],2,FALSE)))</f>
        <v>#VALUE!</v>
      </c>
      <c r="BB21" s="383" t="str">
        <f>_xlfn.IFNA(LOOKUP(2,1/(AK21:AT21&lt;&gt;""),AK21:AT21),"---")</f>
        <v>---</v>
      </c>
      <c r="BC21" s="383" t="str">
        <f>_xlfn.IFNA(LOOKUP(2,1/(H21:R21&lt;&gt;"---"),H$2:R$2),"---")</f>
        <v>---</v>
      </c>
      <c r="BD21" s="384"/>
      <c r="BE21" s="384"/>
      <c r="BF21" s="384"/>
      <c r="BG21" s="384"/>
      <c r="BH21" s="384"/>
      <c r="BI21" s="222" t="s">
        <v>133</v>
      </c>
      <c r="BJ21" s="383" t="str">
        <f>IF(H21="---","",IF(H21="","",(VLOOKUP(H21,List16782345[],2,FALSE))))</f>
        <v/>
      </c>
      <c r="BK21" s="383" t="str">
        <f>IF(I21="---","",IF(I21="","",(VLOOKUP(I21,List16782345[],2,FALSE))))</f>
        <v/>
      </c>
      <c r="BL21" s="383" t="str">
        <f>IF(J21="---","",IF(J21="","",(VLOOKUP(J21,List16782345[],2,FALSE))))</f>
        <v/>
      </c>
      <c r="BM21" s="383" t="str">
        <f>IF(K21="---","",IF(K21="","",(VLOOKUP(K21,List16782345[],2,FALSE))))</f>
        <v/>
      </c>
      <c r="BN21" s="383" t="str">
        <f>IF(L21="---","",IF(L21="","",(VLOOKUP(L21,List16782345[],2,FALSE))))</f>
        <v/>
      </c>
      <c r="BO21" s="383" t="str">
        <f>IF(M21="---","",IF(M21="","",(VLOOKUP(M21,List16782345[],2,FALSE))))</f>
        <v/>
      </c>
      <c r="BP21" s="383" t="str">
        <f>IF(N21="---","",IF(N21="","",(VLOOKUP(N21,List16782345[],2,FALSE))))</f>
        <v/>
      </c>
      <c r="BQ21" s="383" t="str">
        <f>IF(O21="---","",IF(O21="","",(VLOOKUP(O21,List16782345[],2,FALSE))))</f>
        <v/>
      </c>
      <c r="BR21" s="383" t="str">
        <f>IF(P21="---","",IF(P21="","",(VLOOKUP(P21,List16782345[],2,FALSE))))</f>
        <v/>
      </c>
      <c r="BS21" s="383" t="str">
        <f>IF(Q21="---","",IF(Q21="","",(VLOOKUP(Q21,List16782345[],2,FALSE))))</f>
        <v/>
      </c>
      <c r="BT21" s="383" t="str">
        <f>IF(R21="---","",IF(R21="","",(VLOOKUP(R21,List16782345[],2,FALSE))))</f>
        <v/>
      </c>
      <c r="BU21" s="222" t="s">
        <v>133</v>
      </c>
      <c r="BV21" s="383" t="str">
        <f>IF(Y21="---","",IF(Y21="","",VLOOKUP(Y21,List16782345[],2,FALSE)))</f>
        <v/>
      </c>
      <c r="BW21" s="383" t="str">
        <f>IF(Z21="---","",IF(Z21="","",VLOOKUP(Z21,List16782345[],2,FALSE)))</f>
        <v/>
      </c>
      <c r="BX21" s="383" t="str">
        <f>IF(AA21="---","",IF(AA21="","",VLOOKUP(AA21,List16782345[],2,FALSE)))</f>
        <v/>
      </c>
      <c r="BY21" s="383" t="str">
        <f>IF(AB21="---","",IF(AB21="","",VLOOKUP(AB21,List16782345[],2,FALSE)))</f>
        <v/>
      </c>
      <c r="BZ21" s="383" t="str">
        <f>IF(AC21="---","",IF(AC21="","",VLOOKUP(AC21,List16782345[],2,FALSE)))</f>
        <v/>
      </c>
      <c r="CA21" s="383" t="str">
        <f>IF(AD21="---","",IF(AD21="","",VLOOKUP(AD21,List16782345[],2,FALSE)))</f>
        <v/>
      </c>
      <c r="CB21" s="383" t="str">
        <f>IF(AE21="---","",IF(AE21="","",VLOOKUP(AE21,List16782345[],2,FALSE)))</f>
        <v/>
      </c>
      <c r="CC21" s="383" t="str">
        <f>IF(AF21="---","",IF(AF21="","",VLOOKUP(AF21,List16782345[],2,FALSE)))</f>
        <v/>
      </c>
      <c r="CD21" s="383" t="str">
        <f>IF(AG21="---","",IF(AG21="","",VLOOKUP(AG21,List16782345[],2,FALSE)))</f>
        <v/>
      </c>
      <c r="CE21" s="383" t="str">
        <f>IF(AH21="---","",IF(AH21="","",VLOOKUP(AH21,List16782345[],2,FALSE)))</f>
        <v/>
      </c>
      <c r="CF21" s="222" t="s">
        <v>133</v>
      </c>
      <c r="CG21" s="383" t="str">
        <f>IFERROR(
    IF(H21="---", "NA",
        IF(Y21="---", "NA",
            IF(BJ21 &gt; BK21,
                IF(BV21 &gt; BJ21, 1.1, 0.1),
                IF(BV21 &gt; BJ21, 1, 0)
            )
        )
    ),
    -1
)</f>
        <v>NA</v>
      </c>
      <c r="CH21" s="383" t="str">
        <f>IFERROR(
    IF(I21="---", "NA",
        IF(Z21="---", "NA",IF(J21="---","NA",
            IF(BK21 &gt; BL21,
                IF(MIN(BV21, BK21) = BW21, 0.1,
                    IF(MIN(BV21, BK21) &lt; BW21, 1.1)
                ),
                IF(MIN(BV21, BK21) = BW21, 0,
                    IF(MIN(BV21, BK21) &lt; BW21, 1)
                )
            ))
        )
    ),
-5)</f>
        <v>NA</v>
      </c>
      <c r="CI21" s="383" t="str">
        <f>IFERROR(
    IF(J21="---", "NA",
        IF(AA21="---", "NA",IF(K21="---","NA",
            IF(BL21 &gt; BM21,
                IF(MIN(BW21, BL21) = BX21, 0.1,
                    IF(MIN(BW21, BL21) &lt; BX21, 1.1)
                ),
                IF(MIN(BW21, BL21) = BX21, 0,
                    IF(MIN(BW21, BL21) &lt; BX21, 1)
                )
            ))
        )
    ),
-5)</f>
        <v>NA</v>
      </c>
      <c r="CJ21" s="383" t="str">
        <f>IFERROR(
    IF(K21="---", "NA",
        IF(AB21="---", "NA",IF(L21="---","NA",
            IF(BM21 &gt; BN21,
                IF(MIN(BX21, BM21) = BY21, 0.1,
                    IF(MIN(BX21, BM21) &lt; BY21, 1.1)
                ),
                IF(MIN(BX21, BM21) = BY21, 0,
                    IF(MIN(BX21, BM21) &lt; BY21, 1)
                )
            ))
        )
    ),
-5)</f>
        <v>NA</v>
      </c>
      <c r="CK21" s="383" t="str">
        <f>IFERROR(
    IF(L21="---", "NA",
        IF(AC21="---", "NA",IF(M21="---","NA",
            IF(BN21 &gt; BO21,
                IF(MIN(BY21, BN21) = BZ21, 0.1,
                    IF(MIN(BY21, BN21) &lt; BZ21, 1.1)
                ),
                IF(MIN(BY21, BN21) = BZ21, 0,
                    IF(MIN(BY21, BN21) &lt; BZ21, 1)
                )
            ))
        )
    ),
-5)</f>
        <v>NA</v>
      </c>
      <c r="CL21" s="383" t="str">
        <f>IFERROR(
    IF(M21="---", "NA",
        IF(AD21="---", "NA",IF(N21="---","NA",
            IF(BO21 &gt; BP21,
                IF(MIN(BZ21, BO21) = CA21, 0.1,
                    IF(MIN(BZ21, BO21) &lt; CA21, 1.1)
                ),
                IF(MIN(BZ21, BO21) = CA21, 0,
                    IF(MIN(BZ21, BO21) &lt; CA21, 1)
                )
            ))
        )
    ),
-5)</f>
        <v>NA</v>
      </c>
      <c r="CM21" s="383" t="str">
        <f>IFERROR(
    IF(N21="---", "NA",
        IF(AE21="---", "NA",IF(O21="---","NA",
            IF(BP21 &gt; BQ21,
                IF(MIN(CA21, BP21) = CB21, 0.1,
                    IF(MIN(CA21, BP21) &lt; CB21, 1.1)
                ),
                IF(MIN(CA21, BP21) = CB21, 0,
                    IF(MIN(CA21, BP21) &lt; CB21, 1)
                )
            ))
        )
    ),
-5)</f>
        <v>NA</v>
      </c>
      <c r="CN21" s="383" t="str">
        <f>IFERROR(
    IF(O21="---", "NA",
        IF(AF21="---", "NA",IF(P21="---","NA",
            IF(BQ21 &gt; BR21,
                IF(MIN(CB21, BQ21) = CC21, 0.1,
                    IF(MIN(CB21, BQ21) &lt; CC21, 1.1)
                ),
                IF(MIN(CB21, BQ21) = CC21, 0,
                    IF(MIN(CB21, BQ21) &lt; CC21, 1)
                )
            ))
        )
    ),
-5)</f>
        <v>NA</v>
      </c>
      <c r="CO21" s="383" t="str">
        <f>IFERROR(
    IF(P21="---", "NA",
        IF(AG21="---", "NA",IF(Q21="---","NA",
            IF(BR21 &gt; BS21,
                IF(MIN(CC21, BR21) = CD21, 0.1,
                    IF(MIN(CC21, BR21) &lt; CD21, 1.1)
                ),
                IF(MIN(CC21, BR21) = CD21, 0,
                    IF(MIN(CC21, BR21) &lt; CD21, 1)
                )
            ))
        )
    ),
-5)</f>
        <v>NA</v>
      </c>
      <c r="CP21" s="383" t="str">
        <f>IFERROR(
    IF(Q21="---", "NA",
        IF(AH21="---", "NA",IF(R21="---","NA",
            IF(BS21 &gt; BT21,
                IF(MIN(CD21, BS21) = CE21, 0.1,
                    IF(MIN(CD21, BS21) &lt; CE21, 1.1)
                ),
                IF(MIN(CD21, BS21) = CE21, 0,
                    IF(MIN(CD21, BS21) &lt; CE21, 1)
                )
            ))
        )
    ),
-5)</f>
        <v>NA</v>
      </c>
      <c r="CQ21" s="222" t="s">
        <v>133</v>
      </c>
      <c r="CR21" s="383" t="str">
        <f>IF(AND(OR(CG21=1, CG21=1.1),BK21&gt;=BV21),"Achieved",IF(AND(OR(CG21=1, CG21=1.1),BK21&lt;BV21),"Not Achieved","NA"))</f>
        <v>NA</v>
      </c>
      <c r="CS21" s="383" t="str">
        <f>IF(AND(OR(CH21=1, CH21=1.1),BL21&gt;=BW21),"Achieved",IF(AND(OR(CH21=1, CH21=1.1),BL21&lt;BW21),"Not Achieved","NA"))</f>
        <v>NA</v>
      </c>
      <c r="CT21" s="383" t="str">
        <f>IF(AND(OR(CI21=1, CI21=1.1),BM21&gt;=BX21),"Achieved",IF(AND(OR(CI21=1, CI21=1.1),BM21&lt;BX21),"Not Achieved","NA"))</f>
        <v>NA</v>
      </c>
      <c r="CU21" s="383" t="str">
        <f>IF(AND(OR(CJ21=1, CJ21=1.1),BN21&gt;=BY21),"Achieved",IF(AND(OR(CJ21=1, CJ21=1.1),BN21&lt;BY21),"Not Achieved","NA"))</f>
        <v>NA</v>
      </c>
      <c r="CV21" s="383" t="str">
        <f>IF(AND(OR(CK21=1, CK21=1.1),BO21&gt;=BZ21),"Achieved",IF(AND(OR(CK21=1, CK21=1.1),BO21&lt;BZ21),"Not Achieved","NA"))</f>
        <v>NA</v>
      </c>
      <c r="CW21" s="383" t="str">
        <f>IF(AND(OR(CL21=1, CL21=1.1),BP21&gt;=CA21),"Achieved",IF(AND(OR(CL21=1, CL21=1.1),BP21&lt;CA21),"Not Achieved","NA"))</f>
        <v>NA</v>
      </c>
      <c r="CX21" s="383" t="str">
        <f>IF(AND(OR(CM21=1, CM21=1.1),BQ21&gt;=CB21),"Achieved",IF(AND(OR(CM21=1, CM21=1.1),BQ21&lt;CB21),"Not Achieved","NA"))</f>
        <v>NA</v>
      </c>
      <c r="CY21" s="383" t="str">
        <f>IF(AND(OR(CN21=1, CN21=1.1),BR21&gt;=CC21),"Achieved",IF(AND(OR(CN21=1, CN21=1.1),BR21&lt;CC21),"Not Achieved","NA"))</f>
        <v>NA</v>
      </c>
      <c r="CZ21" s="383" t="str">
        <f>IF(AND(OR(CO21=1, CO21=1.1),BS21&gt;=CD21),"Achieved",IF(AND(OR(CO21=1, CO21=1.1),BS21&lt;CD21),"Not Achieved","NA"))</f>
        <v>NA</v>
      </c>
      <c r="DA21" s="383" t="str">
        <f>IF(AND(OR(CP21=1, CP21=1.1),BT21&gt;=CE21),"Achieved",IF(AND(OR(CP21=1, CP21=1.1),BT21&lt;CE21),"Not Achieved","NA"))</f>
        <v>NA</v>
      </c>
      <c r="DI21" s="433"/>
      <c r="DJ21" s="433"/>
      <c r="DK21" s="433"/>
      <c r="DL21" s="433"/>
      <c r="DM21" s="433"/>
      <c r="DN21" s="433"/>
      <c r="DO21" s="433"/>
      <c r="DP21" s="433"/>
      <c r="DQ21" s="433"/>
      <c r="DR21" s="433"/>
      <c r="DS21" s="433"/>
      <c r="DT21" s="433"/>
      <c r="DU21" s="433"/>
      <c r="DV21" s="433"/>
      <c r="DW21" s="433"/>
    </row>
    <row r="22" spans="2:127" s="385" customFormat="1" ht="13.75" customHeight="1" thickBot="1" x14ac:dyDescent="0.4">
      <c r="B22" s="373"/>
      <c r="C22" s="368"/>
      <c r="D22" s="369"/>
      <c r="E22" s="432" t="s">
        <v>134</v>
      </c>
      <c r="F22" s="425"/>
      <c r="G22" s="426"/>
      <c r="H22" s="192" t="s">
        <v>94</v>
      </c>
      <c r="I22" s="192" t="s">
        <v>94</v>
      </c>
      <c r="J22" s="192" t="s">
        <v>94</v>
      </c>
      <c r="K22" s="192" t="s">
        <v>94</v>
      </c>
      <c r="L22" s="192" t="s">
        <v>94</v>
      </c>
      <c r="M22" s="192" t="s">
        <v>94</v>
      </c>
      <c r="N22" s="192" t="s">
        <v>94</v>
      </c>
      <c r="O22" s="192" t="s">
        <v>94</v>
      </c>
      <c r="P22" s="192" t="s">
        <v>94</v>
      </c>
      <c r="Q22" s="192" t="s">
        <v>94</v>
      </c>
      <c r="R22" s="379" t="s">
        <v>94</v>
      </c>
      <c r="S22" s="384"/>
      <c r="T22" s="384"/>
      <c r="U22" s="384"/>
      <c r="V22" s="384"/>
      <c r="W22" s="384"/>
      <c r="X22" s="384"/>
      <c r="Y22" s="192" t="s">
        <v>94</v>
      </c>
      <c r="Z22" s="192" t="s">
        <v>94</v>
      </c>
      <c r="AA22" s="192" t="s">
        <v>94</v>
      </c>
      <c r="AB22" s="192" t="s">
        <v>94</v>
      </c>
      <c r="AC22" s="192" t="s">
        <v>94</v>
      </c>
      <c r="AD22" s="192" t="s">
        <v>94</v>
      </c>
      <c r="AE22" s="192" t="s">
        <v>94</v>
      </c>
      <c r="AF22" s="192" t="s">
        <v>94</v>
      </c>
      <c r="AG22" s="192" t="s">
        <v>94</v>
      </c>
      <c r="AH22" s="379" t="s">
        <v>94</v>
      </c>
      <c r="AK22" s="427" t="str">
        <f>IFERROR(IF(I22="---","",IF(Y22="---","No Target Set",IF(BV22=BK22,"On Target",IF(BV22&gt;BK22,"Behind",IF(BV22&lt;BK22,"On Target"))))),"")</f>
        <v/>
      </c>
      <c r="AL22" s="427" t="str">
        <f>IFERROR(IF(J22="---","",IF(Z22="---","No Target Set",IF(BW22=BL22,"On Target",IF(BW22&gt;BL22,"Behind",IF(BW22&lt;BL22,"On Target"))))),"")</f>
        <v/>
      </c>
      <c r="AM22" s="427" t="str">
        <f>IFERROR(IF(K22="---","",IF(AA22="---","No Target Set",IF(BX22=BM22,"On Target",IF(BX22&gt;BM22,"Behind",IF(BX22&lt;BM22,"On Target"))))),"")</f>
        <v/>
      </c>
      <c r="AN22" s="427" t="str">
        <f>IFERROR(IF(L22="---","",IF(AB22="---","No Target Set",IF(BY22=BN22,"On Target",IF(BY22&gt;BN22,"Behind",IF(BY22&lt;BN22,"On Target"))))),"")</f>
        <v/>
      </c>
      <c r="AO22" s="427" t="str">
        <f>IFERROR(IF(M22="---","",IF(AC22="---","No Target Set",IF(BZ22=BO22,"On Target",IF(BZ22&gt;BO22,"Behind",IF(BZ22&lt;BO22,"On Target"))))),"")</f>
        <v/>
      </c>
      <c r="AP22" s="427" t="str">
        <f>IFERROR(IF(N22="---","",IF(AD22="---","No Target Set",IF(CA22=BP22,"On Target",IF(CA22&gt;BP22,"Behind",IF(CA22&lt;BP22,"On Target"))))),"")</f>
        <v/>
      </c>
      <c r="AQ22" s="427" t="str">
        <f>IFERROR(IF(O22="---","",IF(AE22="---","No Target Set",IF(CB22=BQ22,"On Target",IF(CB22&gt;BQ22,"Behind",IF(CB22&lt;BQ22,"On Target"))))),"")</f>
        <v/>
      </c>
      <c r="AR22" s="427" t="str">
        <f>IFERROR(IF(P22="---","",IF(AF22="---","No Target Set",IF(CC22=BR22,"On Target",IF(CC22&gt;BR22,"Behind",IF(CC22&lt;BR22,"On Target"))))),"")</f>
        <v/>
      </c>
      <c r="AS22" s="427" t="str">
        <f>IFERROR(IF(Q22="---","",IF(AG22="---","No Target Set",IF(CD22=BS22,"On Target",IF(CD22&gt;BS22,"Behind",IF(CD22&lt;BS22,"On Target"))))),"")</f>
        <v/>
      </c>
      <c r="AT22" s="427" t="str">
        <f>IFERROR(IF(R22="---","",IF(AH22="---","No Target Set",IF(CE22=BT22,"On Target",IF(CE22&gt;BT22,"Behind",IF(CE22&lt;BT22,"On Target"))))),"")</f>
        <v/>
      </c>
      <c r="AU22" s="384"/>
      <c r="AV22" s="428"/>
      <c r="AW22" s="222" t="s">
        <v>135</v>
      </c>
      <c r="AX22" s="383" t="str">
        <f>_xlfn.IFNA(LOOKUP(2,1/(H22:R22&lt;&gt;"---"),H22:R22),"---")</f>
        <v>---</v>
      </c>
      <c r="AY22" s="383" t="e">
        <f>VALUE(IF(AX22="---","",VLOOKUP(AX22,List16782345[],2,FALSE)))</f>
        <v>#VALUE!</v>
      </c>
      <c r="AZ22" s="383" t="str">
        <f>_xlfn.IFNA(LOOKUP(2,1/(H22:Q22&lt;&gt;"---"),X22:AF22),"---")</f>
        <v>---</v>
      </c>
      <c r="BA22" s="383" t="e">
        <f>VALUE(IF(AZ22="---","",VLOOKUP(AZ22,List16782345[],2,FALSE)))</f>
        <v>#VALUE!</v>
      </c>
      <c r="BB22" s="383" t="str">
        <f>_xlfn.IFNA(LOOKUP(2,1/(AK22:AT22&lt;&gt;""),AK22:AT22),"---")</f>
        <v>---</v>
      </c>
      <c r="BC22" s="383" t="str">
        <f>_xlfn.IFNA(LOOKUP(2,1/(H22:R22&lt;&gt;"---"),H$2:R$2),"---")</f>
        <v>---</v>
      </c>
      <c r="BD22" s="384"/>
      <c r="BE22" s="384"/>
      <c r="BF22" s="384"/>
      <c r="BG22" s="384"/>
      <c r="BH22" s="384"/>
      <c r="BI22" s="222" t="s">
        <v>135</v>
      </c>
      <c r="BJ22" s="383" t="str">
        <f>IF(H22="---","",IF(H22="","",(VLOOKUP(H22,List16782345[],2,FALSE))))</f>
        <v/>
      </c>
      <c r="BK22" s="383" t="str">
        <f>IF(I22="---","",IF(I22="","",(VLOOKUP(I22,List16782345[],2,FALSE))))</f>
        <v/>
      </c>
      <c r="BL22" s="383" t="str">
        <f>IF(J22="---","",IF(J22="","",(VLOOKUP(J22,List16782345[],2,FALSE))))</f>
        <v/>
      </c>
      <c r="BM22" s="383" t="str">
        <f>IF(K22="---","",IF(K22="","",(VLOOKUP(K22,List16782345[],2,FALSE))))</f>
        <v/>
      </c>
      <c r="BN22" s="383" t="str">
        <f>IF(L22="---","",IF(L22="","",(VLOOKUP(L22,List16782345[],2,FALSE))))</f>
        <v/>
      </c>
      <c r="BO22" s="383" t="str">
        <f>IF(M22="---","",IF(M22="","",(VLOOKUP(M22,List16782345[],2,FALSE))))</f>
        <v/>
      </c>
      <c r="BP22" s="383" t="str">
        <f>IF(N22="---","",IF(N22="","",(VLOOKUP(N22,List16782345[],2,FALSE))))</f>
        <v/>
      </c>
      <c r="BQ22" s="383" t="str">
        <f>IF(O22="---","",IF(O22="","",(VLOOKUP(O22,List16782345[],2,FALSE))))</f>
        <v/>
      </c>
      <c r="BR22" s="383" t="str">
        <f>IF(P22="---","",IF(P22="","",(VLOOKUP(P22,List16782345[],2,FALSE))))</f>
        <v/>
      </c>
      <c r="BS22" s="383" t="str">
        <f>IF(Q22="---","",IF(Q22="","",(VLOOKUP(Q22,List16782345[],2,FALSE))))</f>
        <v/>
      </c>
      <c r="BT22" s="383" t="str">
        <f>IF(R22="---","",IF(R22="","",(VLOOKUP(R22,List16782345[],2,FALSE))))</f>
        <v/>
      </c>
      <c r="BU22" s="222" t="s">
        <v>135</v>
      </c>
      <c r="BV22" s="383" t="str">
        <f>IF(Y22="---","",IF(Y22="","",VLOOKUP(Y22,List16782345[],2,FALSE)))</f>
        <v/>
      </c>
      <c r="BW22" s="383" t="str">
        <f>IF(Z22="---","",IF(Z22="","",VLOOKUP(Z22,List16782345[],2,FALSE)))</f>
        <v/>
      </c>
      <c r="BX22" s="383" t="str">
        <f>IF(AA22="---","",IF(AA22="","",VLOOKUP(AA22,List16782345[],2,FALSE)))</f>
        <v/>
      </c>
      <c r="BY22" s="383" t="str">
        <f>IF(AB22="---","",IF(AB22="","",VLOOKUP(AB22,List16782345[],2,FALSE)))</f>
        <v/>
      </c>
      <c r="BZ22" s="383" t="str">
        <f>IF(AC22="---","",IF(AC22="","",VLOOKUP(AC22,List16782345[],2,FALSE)))</f>
        <v/>
      </c>
      <c r="CA22" s="383" t="str">
        <f>IF(AD22="---","",IF(AD22="","",VLOOKUP(AD22,List16782345[],2,FALSE)))</f>
        <v/>
      </c>
      <c r="CB22" s="383" t="str">
        <f>IF(AE22="---","",IF(AE22="","",VLOOKUP(AE22,List16782345[],2,FALSE)))</f>
        <v/>
      </c>
      <c r="CC22" s="383" t="str">
        <f>IF(AF22="---","",IF(AF22="","",VLOOKUP(AF22,List16782345[],2,FALSE)))</f>
        <v/>
      </c>
      <c r="CD22" s="383" t="str">
        <f>IF(AG22="---","",IF(AG22="","",VLOOKUP(AG22,List16782345[],2,FALSE)))</f>
        <v/>
      </c>
      <c r="CE22" s="383" t="str">
        <f>IF(AH22="---","",IF(AH22="","",VLOOKUP(AH22,List16782345[],2,FALSE)))</f>
        <v/>
      </c>
      <c r="CF22" s="222" t="s">
        <v>135</v>
      </c>
      <c r="CG22" s="383" t="str">
        <f>IFERROR(
    IF(H22="---", "NA",
        IF(Y22="---", "NA",
            IF(BJ22 &gt; BK22,
                IF(BV22 &gt; BJ22, 1.1, 0.1),
                IF(BV22 &gt; BJ22, 1, 0)
            )
        )
    ),
    -1
)</f>
        <v>NA</v>
      </c>
      <c r="CH22" s="383" t="str">
        <f>IFERROR(
    IF(I22="---", "NA",
        IF(Z22="---", "NA",IF(J22="---","NA",
            IF(BK22 &gt; BL22,
                IF(MIN(BV22, BK22) = BW22, 0.1,
                    IF(MIN(BV22, BK22) &lt; BW22, 1.1)
                ),
                IF(MIN(BV22, BK22) = BW22, 0,
                    IF(MIN(BV22, BK22) &lt; BW22, 1)
                )
            ))
        )
    ),
-5)</f>
        <v>NA</v>
      </c>
      <c r="CI22" s="383" t="str">
        <f>IFERROR(
    IF(J22="---", "NA",
        IF(AA22="---", "NA",IF(K22="---","NA",
            IF(BL22 &gt; BM22,
                IF(MIN(BW22, BL22) = BX22, 0.1,
                    IF(MIN(BW22, BL22) &lt; BX22, 1.1)
                ),
                IF(MIN(BW22, BL22) = BX22, 0,
                    IF(MIN(BW22, BL22) &lt; BX22, 1)
                )
            ))
        )
    ),
-5)</f>
        <v>NA</v>
      </c>
      <c r="CJ22" s="383" t="str">
        <f>IFERROR(
    IF(K22="---", "NA",
        IF(AB22="---", "NA",IF(L22="---","NA",
            IF(BM22 &gt; BN22,
                IF(MIN(BX22, BM22) = BY22, 0.1,
                    IF(MIN(BX22, BM22) &lt; BY22, 1.1)
                ),
                IF(MIN(BX22, BM22) = BY22, 0,
                    IF(MIN(BX22, BM22) &lt; BY22, 1)
                )
            ))
        )
    ),
-5)</f>
        <v>NA</v>
      </c>
      <c r="CK22" s="383" t="str">
        <f>IFERROR(
    IF(L22="---", "NA",
        IF(AC22="---", "NA",IF(M22="---","NA",
            IF(BN22 &gt; BO22,
                IF(MIN(BY22, BN22) = BZ22, 0.1,
                    IF(MIN(BY22, BN22) &lt; BZ22, 1.1)
                ),
                IF(MIN(BY22, BN22) = BZ22, 0,
                    IF(MIN(BY22, BN22) &lt; BZ22, 1)
                )
            ))
        )
    ),
-5)</f>
        <v>NA</v>
      </c>
      <c r="CL22" s="383" t="str">
        <f>IFERROR(
    IF(M22="---", "NA",
        IF(AD22="---", "NA",IF(N22="---","NA",
            IF(BO22 &gt; BP22,
                IF(MIN(BZ22, BO22) = CA22, 0.1,
                    IF(MIN(BZ22, BO22) &lt; CA22, 1.1)
                ),
                IF(MIN(BZ22, BO22) = CA22, 0,
                    IF(MIN(BZ22, BO22) &lt; CA22, 1)
                )
            ))
        )
    ),
-5)</f>
        <v>NA</v>
      </c>
      <c r="CM22" s="383" t="str">
        <f>IFERROR(
    IF(N22="---", "NA",
        IF(AE22="---", "NA",IF(O22="---","NA",
            IF(BP22 &gt; BQ22,
                IF(MIN(CA22, BP22) = CB22, 0.1,
                    IF(MIN(CA22, BP22) &lt; CB22, 1.1)
                ),
                IF(MIN(CA22, BP22) = CB22, 0,
                    IF(MIN(CA22, BP22) &lt; CB22, 1)
                )
            ))
        )
    ),
-5)</f>
        <v>NA</v>
      </c>
      <c r="CN22" s="383" t="str">
        <f>IFERROR(
    IF(O22="---", "NA",
        IF(AF22="---", "NA",IF(P22="---","NA",
            IF(BQ22 &gt; BR22,
                IF(MIN(CB22, BQ22) = CC22, 0.1,
                    IF(MIN(CB22, BQ22) &lt; CC22, 1.1)
                ),
                IF(MIN(CB22, BQ22) = CC22, 0,
                    IF(MIN(CB22, BQ22) &lt; CC22, 1)
                )
            ))
        )
    ),
-5)</f>
        <v>NA</v>
      </c>
      <c r="CO22" s="383" t="str">
        <f>IFERROR(
    IF(P22="---", "NA",
        IF(AG22="---", "NA",IF(Q22="---","NA",
            IF(BR22 &gt; BS22,
                IF(MIN(CC22, BR22) = CD22, 0.1,
                    IF(MIN(CC22, BR22) &lt; CD22, 1.1)
                ),
                IF(MIN(CC22, BR22) = CD22, 0,
                    IF(MIN(CC22, BR22) &lt; CD22, 1)
                )
            ))
        )
    ),
-5)</f>
        <v>NA</v>
      </c>
      <c r="CP22" s="383" t="str">
        <f>IFERROR(
    IF(Q22="---", "NA",
        IF(AH22="---", "NA",IF(R22="---","NA",
            IF(BS22 &gt; BT22,
                IF(MIN(CD22, BS22) = CE22, 0.1,
                    IF(MIN(CD22, BS22) &lt; CE22, 1.1)
                ),
                IF(MIN(CD22, BS22) = CE22, 0,
                    IF(MIN(CD22, BS22) &lt; CE22, 1)
                )
            ))
        )
    ),
-5)</f>
        <v>NA</v>
      </c>
      <c r="CQ22" s="222" t="s">
        <v>135</v>
      </c>
      <c r="CR22" s="383" t="str">
        <f>IF(AND(OR(CG22=1, CG22=1.1),BK22&gt;=BV22),"Achieved",IF(AND(OR(CG22=1, CG22=1.1),BK22&lt;BV22),"Not Achieved","NA"))</f>
        <v>NA</v>
      </c>
      <c r="CS22" s="383" t="str">
        <f>IF(AND(OR(CH22=1, CH22=1.1),BL22&gt;=BW22),"Achieved",IF(AND(OR(CH22=1, CH22=1.1),BL22&lt;BW22),"Not Achieved","NA"))</f>
        <v>NA</v>
      </c>
      <c r="CT22" s="383" t="str">
        <f>IF(AND(OR(CI22=1, CI22=1.1),BM22&gt;=BX22),"Achieved",IF(AND(OR(CI22=1, CI22=1.1),BM22&lt;BX22),"Not Achieved","NA"))</f>
        <v>NA</v>
      </c>
      <c r="CU22" s="383" t="str">
        <f>IF(AND(OR(CJ22=1, CJ22=1.1),BN22&gt;=BY22),"Achieved",IF(AND(OR(CJ22=1, CJ22=1.1),BN22&lt;BY22),"Not Achieved","NA"))</f>
        <v>NA</v>
      </c>
      <c r="CV22" s="383" t="str">
        <f>IF(AND(OR(CK22=1, CK22=1.1),BO22&gt;=BZ22),"Achieved",IF(AND(OR(CK22=1, CK22=1.1),BO22&lt;BZ22),"Not Achieved","NA"))</f>
        <v>NA</v>
      </c>
      <c r="CW22" s="383" t="str">
        <f>IF(AND(OR(CL22=1, CL22=1.1),BP22&gt;=CA22),"Achieved",IF(AND(OR(CL22=1, CL22=1.1),BP22&lt;CA22),"Not Achieved","NA"))</f>
        <v>NA</v>
      </c>
      <c r="CX22" s="383" t="str">
        <f>IF(AND(OR(CM22=1, CM22=1.1),BQ22&gt;=CB22),"Achieved",IF(AND(OR(CM22=1, CM22=1.1),BQ22&lt;CB22),"Not Achieved","NA"))</f>
        <v>NA</v>
      </c>
      <c r="CY22" s="383" t="str">
        <f>IF(AND(OR(CN22=1, CN22=1.1),BR22&gt;=CC22),"Achieved",IF(AND(OR(CN22=1, CN22=1.1),BR22&lt;CC22),"Not Achieved","NA"))</f>
        <v>NA</v>
      </c>
      <c r="CZ22" s="383" t="str">
        <f>IF(AND(OR(CO22=1, CO22=1.1),BS22&gt;=CD22),"Achieved",IF(AND(OR(CO22=1, CO22=1.1),BS22&lt;CD22),"Not Achieved","NA"))</f>
        <v>NA</v>
      </c>
      <c r="DA22" s="383" t="str">
        <f>IF(AND(OR(CP22=1, CP22=1.1),BT22&gt;=CE22),"Achieved",IF(AND(OR(CP22=1, CP22=1.1),BT22&lt;CE22),"Not Achieved","NA"))</f>
        <v>NA</v>
      </c>
      <c r="DI22" s="433"/>
      <c r="DJ22" s="433"/>
      <c r="DK22" s="433"/>
      <c r="DL22" s="433"/>
      <c r="DM22" s="433"/>
      <c r="DN22" s="433"/>
      <c r="DO22" s="433"/>
      <c r="DP22" s="433"/>
      <c r="DQ22" s="433"/>
      <c r="DR22" s="433"/>
      <c r="DS22" s="433"/>
      <c r="DT22" s="433"/>
      <c r="DU22" s="433"/>
      <c r="DV22" s="433"/>
      <c r="DW22" s="433"/>
    </row>
    <row r="23" spans="2:127" s="385" customFormat="1" ht="13.75" customHeight="1" thickBot="1" x14ac:dyDescent="0.4">
      <c r="B23" s="373"/>
      <c r="C23" s="370"/>
      <c r="D23" s="371"/>
      <c r="E23" s="432" t="s">
        <v>136</v>
      </c>
      <c r="F23" s="425"/>
      <c r="G23" s="426"/>
      <c r="H23" s="192" t="s">
        <v>94</v>
      </c>
      <c r="I23" s="192" t="s">
        <v>94</v>
      </c>
      <c r="J23" s="192" t="s">
        <v>94</v>
      </c>
      <c r="K23" s="192" t="s">
        <v>94</v>
      </c>
      <c r="L23" s="192" t="s">
        <v>94</v>
      </c>
      <c r="M23" s="192" t="s">
        <v>94</v>
      </c>
      <c r="N23" s="192" t="s">
        <v>94</v>
      </c>
      <c r="O23" s="192" t="s">
        <v>94</v>
      </c>
      <c r="P23" s="192" t="s">
        <v>94</v>
      </c>
      <c r="Q23" s="192" t="s">
        <v>94</v>
      </c>
      <c r="R23" s="379" t="s">
        <v>94</v>
      </c>
      <c r="S23" s="384"/>
      <c r="T23" s="384"/>
      <c r="U23" s="384"/>
      <c r="V23" s="384"/>
      <c r="W23" s="384"/>
      <c r="X23" s="384"/>
      <c r="Y23" s="192" t="s">
        <v>94</v>
      </c>
      <c r="Z23" s="192" t="s">
        <v>94</v>
      </c>
      <c r="AA23" s="192" t="s">
        <v>94</v>
      </c>
      <c r="AB23" s="192" t="s">
        <v>94</v>
      </c>
      <c r="AC23" s="192" t="s">
        <v>94</v>
      </c>
      <c r="AD23" s="192" t="s">
        <v>94</v>
      </c>
      <c r="AE23" s="192" t="s">
        <v>94</v>
      </c>
      <c r="AF23" s="192" t="s">
        <v>94</v>
      </c>
      <c r="AG23" s="192" t="s">
        <v>94</v>
      </c>
      <c r="AH23" s="379" t="s">
        <v>94</v>
      </c>
      <c r="AK23" s="427" t="str">
        <f>IFERROR(IF(I23="---","",IF(Y23="---","No Target Set",IF(BV23=BK23,"On Target",IF(BV23&gt;BK23,"Behind",IF(BV23&lt;BK23,"On Target"))))),"")</f>
        <v/>
      </c>
      <c r="AL23" s="427" t="str">
        <f>IFERROR(IF(J23="---","",IF(Z23="---","No Target Set",IF(BW23=BL23,"On Target",IF(BW23&gt;BL23,"Behind",IF(BW23&lt;BL23,"On Target"))))),"")</f>
        <v/>
      </c>
      <c r="AM23" s="427" t="str">
        <f>IFERROR(IF(K23="---","",IF(AA23="---","No Target Set",IF(BX23=BM23,"On Target",IF(BX23&gt;BM23,"Behind",IF(BX23&lt;BM23,"On Target"))))),"")</f>
        <v/>
      </c>
      <c r="AN23" s="427" t="str">
        <f>IFERROR(IF(L23="---","",IF(AB23="---","No Target Set",IF(BY23=BN23,"On Target",IF(BY23&gt;BN23,"Behind",IF(BY23&lt;BN23,"On Target"))))),"")</f>
        <v/>
      </c>
      <c r="AO23" s="427" t="str">
        <f>IFERROR(IF(M23="---","",IF(AC23="---","No Target Set",IF(BZ23=BO23,"On Target",IF(BZ23&gt;BO23,"Behind",IF(BZ23&lt;BO23,"On Target"))))),"")</f>
        <v/>
      </c>
      <c r="AP23" s="427" t="str">
        <f>IFERROR(IF(N23="---","",IF(AD23="---","No Target Set",IF(CA23=BP23,"On Target",IF(CA23&gt;BP23,"Behind",IF(CA23&lt;BP23,"On Target"))))),"")</f>
        <v/>
      </c>
      <c r="AQ23" s="427" t="str">
        <f>IFERROR(IF(O23="---","",IF(AE23="---","No Target Set",IF(CB23=BQ23,"On Target",IF(CB23&gt;BQ23,"Behind",IF(CB23&lt;BQ23,"On Target"))))),"")</f>
        <v/>
      </c>
      <c r="AR23" s="427" t="str">
        <f>IFERROR(IF(P23="---","",IF(AF23="---","No Target Set",IF(CC23=BR23,"On Target",IF(CC23&gt;BR23,"Behind",IF(CC23&lt;BR23,"On Target"))))),"")</f>
        <v/>
      </c>
      <c r="AS23" s="427" t="str">
        <f>IFERROR(IF(Q23="---","",IF(AG23="---","No Target Set",IF(CD23=BS23,"On Target",IF(CD23&gt;BS23,"Behind",IF(CD23&lt;BS23,"On Target"))))),"")</f>
        <v/>
      </c>
      <c r="AT23" s="427" t="str">
        <f>IFERROR(IF(R23="---","",IF(AH23="---","No Target Set",IF(CE23=BT23,"On Target",IF(CE23&gt;BT23,"Behind",IF(CE23&lt;BT23,"On Target"))))),"")</f>
        <v/>
      </c>
      <c r="AU23" s="384"/>
      <c r="AV23" s="428"/>
      <c r="AW23" s="222" t="s">
        <v>137</v>
      </c>
      <c r="AX23" s="383" t="str">
        <f>_xlfn.IFNA(LOOKUP(2,1/(H23:R23&lt;&gt;"---"),H23:R23),"---")</f>
        <v>---</v>
      </c>
      <c r="AY23" s="383" t="e">
        <f>VALUE(IF(AX23="---","",VLOOKUP(AX23,List16782345[],2,FALSE)))</f>
        <v>#VALUE!</v>
      </c>
      <c r="AZ23" s="383" t="str">
        <f>_xlfn.IFNA(LOOKUP(2,1/(H23:Q23&lt;&gt;"---"),X23:AF23),"---")</f>
        <v>---</v>
      </c>
      <c r="BA23" s="383" t="e">
        <f>VALUE(IF(AZ23="---","",VLOOKUP(AZ23,List16782345[],2,FALSE)))</f>
        <v>#VALUE!</v>
      </c>
      <c r="BB23" s="383" t="str">
        <f>_xlfn.IFNA(LOOKUP(2,1/(AK23:AT23&lt;&gt;""),AK23:AT23),"---")</f>
        <v>---</v>
      </c>
      <c r="BC23" s="383" t="str">
        <f>_xlfn.IFNA(LOOKUP(2,1/(H23:R23&lt;&gt;"---"),H$2:R$2),"---")</f>
        <v>---</v>
      </c>
      <c r="BD23" s="384"/>
      <c r="BE23" s="384"/>
      <c r="BF23" s="384"/>
      <c r="BG23" s="384"/>
      <c r="BH23" s="384"/>
      <c r="BI23" s="222" t="s">
        <v>137</v>
      </c>
      <c r="BJ23" s="383" t="str">
        <f>IF(H23="---","",IF(H23="","",(VLOOKUP(H23,List16782345[],2,FALSE))))</f>
        <v/>
      </c>
      <c r="BK23" s="383" t="str">
        <f>IF(I23="---","",IF(I23="","",(VLOOKUP(I23,List16782345[],2,FALSE))))</f>
        <v/>
      </c>
      <c r="BL23" s="383" t="str">
        <f>IF(J23="---","",IF(J23="","",(VLOOKUP(J23,List16782345[],2,FALSE))))</f>
        <v/>
      </c>
      <c r="BM23" s="383" t="str">
        <f>IF(K23="---","",IF(K23="","",(VLOOKUP(K23,List16782345[],2,FALSE))))</f>
        <v/>
      </c>
      <c r="BN23" s="383" t="str">
        <f>IF(L23="---","",IF(L23="","",(VLOOKUP(L23,List16782345[],2,FALSE))))</f>
        <v/>
      </c>
      <c r="BO23" s="383" t="str">
        <f>IF(M23="---","",IF(M23="","",(VLOOKUP(M23,List16782345[],2,FALSE))))</f>
        <v/>
      </c>
      <c r="BP23" s="383" t="str">
        <f>IF(N23="---","",IF(N23="","",(VLOOKUP(N23,List16782345[],2,FALSE))))</f>
        <v/>
      </c>
      <c r="BQ23" s="383" t="str">
        <f>IF(O23="---","",IF(O23="","",(VLOOKUP(O23,List16782345[],2,FALSE))))</f>
        <v/>
      </c>
      <c r="BR23" s="383" t="str">
        <f>IF(P23="---","",IF(P23="","",(VLOOKUP(P23,List16782345[],2,FALSE))))</f>
        <v/>
      </c>
      <c r="BS23" s="383" t="str">
        <f>IF(Q23="---","",IF(Q23="","",(VLOOKUP(Q23,List16782345[],2,FALSE))))</f>
        <v/>
      </c>
      <c r="BT23" s="383" t="str">
        <f>IF(R23="---","",IF(R23="","",(VLOOKUP(R23,List16782345[],2,FALSE))))</f>
        <v/>
      </c>
      <c r="BU23" s="222" t="s">
        <v>137</v>
      </c>
      <c r="BV23" s="383" t="str">
        <f>IF(Y23="---","",IF(Y23="","",VLOOKUP(Y23,List16782345[],2,FALSE)))</f>
        <v/>
      </c>
      <c r="BW23" s="383" t="str">
        <f>IF(Z23="---","",IF(Z23="","",VLOOKUP(Z23,List16782345[],2,FALSE)))</f>
        <v/>
      </c>
      <c r="BX23" s="383" t="str">
        <f>IF(AA23="---","",IF(AA23="","",VLOOKUP(AA23,List16782345[],2,FALSE)))</f>
        <v/>
      </c>
      <c r="BY23" s="383" t="str">
        <f>IF(AB23="---","",IF(AB23="","",VLOOKUP(AB23,List16782345[],2,FALSE)))</f>
        <v/>
      </c>
      <c r="BZ23" s="383" t="str">
        <f>IF(AC23="---","",IF(AC23="","",VLOOKUP(AC23,List16782345[],2,FALSE)))</f>
        <v/>
      </c>
      <c r="CA23" s="383" t="str">
        <f>IF(AD23="---","",IF(AD23="","",VLOOKUP(AD23,List16782345[],2,FALSE)))</f>
        <v/>
      </c>
      <c r="CB23" s="383" t="str">
        <f>IF(AE23="---","",IF(AE23="","",VLOOKUP(AE23,List16782345[],2,FALSE)))</f>
        <v/>
      </c>
      <c r="CC23" s="383" t="str">
        <f>IF(AF23="---","",IF(AF23="","",VLOOKUP(AF23,List16782345[],2,FALSE)))</f>
        <v/>
      </c>
      <c r="CD23" s="383" t="str">
        <f>IF(AG23="---","",IF(AG23="","",VLOOKUP(AG23,List16782345[],2,FALSE)))</f>
        <v/>
      </c>
      <c r="CE23" s="383" t="str">
        <f>IF(AH23="---","",IF(AH23="","",VLOOKUP(AH23,List16782345[],2,FALSE)))</f>
        <v/>
      </c>
      <c r="CF23" s="222" t="s">
        <v>137</v>
      </c>
      <c r="CG23" s="383" t="str">
        <f>IFERROR(
    IF(H23="---", "NA",
        IF(Y23="---", "NA",
            IF(BJ23 &gt; BK23,
                IF(BV23 &gt; BJ23, 1.1, 0.1),
                IF(BV23 &gt; BJ23, 1, 0)
            )
        )
    ),
    -1
)</f>
        <v>NA</v>
      </c>
      <c r="CH23" s="383" t="str">
        <f>IFERROR(
    IF(I23="---", "NA",
        IF(Z23="---", "NA",IF(J23="---","NA",
            IF(BK23 &gt; BL23,
                IF(MIN(BV23, BK23) = BW23, 0.1,
                    IF(MIN(BV23, BK23) &lt; BW23, 1.1)
                ),
                IF(MIN(BV23, BK23) = BW23, 0,
                    IF(MIN(BV23, BK23) &lt; BW23, 1)
                )
            ))
        )
    ),
-5)</f>
        <v>NA</v>
      </c>
      <c r="CI23" s="383" t="str">
        <f>IFERROR(
    IF(J23="---", "NA",
        IF(AA23="---", "NA",IF(K23="---","NA",
            IF(BL23 &gt; BM23,
                IF(MIN(BW23, BL23) = BX23, 0.1,
                    IF(MIN(BW23, BL23) &lt; BX23, 1.1)
                ),
                IF(MIN(BW23, BL23) = BX23, 0,
                    IF(MIN(BW23, BL23) &lt; BX23, 1)
                )
            ))
        )
    ),
-5)</f>
        <v>NA</v>
      </c>
      <c r="CJ23" s="383" t="str">
        <f>IFERROR(
    IF(K23="---", "NA",
        IF(AB23="---", "NA",IF(L23="---","NA",
            IF(BM23 &gt; BN23,
                IF(MIN(BX23, BM23) = BY23, 0.1,
                    IF(MIN(BX23, BM23) &lt; BY23, 1.1)
                ),
                IF(MIN(BX23, BM23) = BY23, 0,
                    IF(MIN(BX23, BM23) &lt; BY23, 1)
                )
            ))
        )
    ),
-5)</f>
        <v>NA</v>
      </c>
      <c r="CK23" s="383" t="str">
        <f>IFERROR(
    IF(L23="---", "NA",
        IF(AC23="---", "NA",IF(M23="---","NA",
            IF(BN23 &gt; BO23,
                IF(MIN(BY23, BN23) = BZ23, 0.1,
                    IF(MIN(BY23, BN23) &lt; BZ23, 1.1)
                ),
                IF(MIN(BY23, BN23) = BZ23, 0,
                    IF(MIN(BY23, BN23) &lt; BZ23, 1)
                )
            ))
        )
    ),
-5)</f>
        <v>NA</v>
      </c>
      <c r="CL23" s="383" t="str">
        <f>IFERROR(
    IF(M23="---", "NA",
        IF(AD23="---", "NA",IF(N23="---","NA",
            IF(BO23 &gt; BP23,
                IF(MIN(BZ23, BO23) = CA23, 0.1,
                    IF(MIN(BZ23, BO23) &lt; CA23, 1.1)
                ),
                IF(MIN(BZ23, BO23) = CA23, 0,
                    IF(MIN(BZ23, BO23) &lt; CA23, 1)
                )
            ))
        )
    ),
-5)</f>
        <v>NA</v>
      </c>
      <c r="CM23" s="383" t="str">
        <f>IFERROR(
    IF(N23="---", "NA",
        IF(AE23="---", "NA",IF(O23="---","NA",
            IF(BP23 &gt; BQ23,
                IF(MIN(CA23, BP23) = CB23, 0.1,
                    IF(MIN(CA23, BP23) &lt; CB23, 1.1)
                ),
                IF(MIN(CA23, BP23) = CB23, 0,
                    IF(MIN(CA23, BP23) &lt; CB23, 1)
                )
            ))
        )
    ),
-5)</f>
        <v>NA</v>
      </c>
      <c r="CN23" s="383" t="str">
        <f>IFERROR(
    IF(O23="---", "NA",
        IF(AF23="---", "NA",IF(P23="---","NA",
            IF(BQ23 &gt; BR23,
                IF(MIN(CB23, BQ23) = CC23, 0.1,
                    IF(MIN(CB23, BQ23) &lt; CC23, 1.1)
                ),
                IF(MIN(CB23, BQ23) = CC23, 0,
                    IF(MIN(CB23, BQ23) &lt; CC23, 1)
                )
            ))
        )
    ),
-5)</f>
        <v>NA</v>
      </c>
      <c r="CO23" s="383" t="str">
        <f>IFERROR(
    IF(P23="---", "NA",
        IF(AG23="---", "NA",IF(Q23="---","NA",
            IF(BR23 &gt; BS23,
                IF(MIN(CC23, BR23) = CD23, 0.1,
                    IF(MIN(CC23, BR23) &lt; CD23, 1.1)
                ),
                IF(MIN(CC23, BR23) = CD23, 0,
                    IF(MIN(CC23, BR23) &lt; CD23, 1)
                )
            ))
        )
    ),
-5)</f>
        <v>NA</v>
      </c>
      <c r="CP23" s="383" t="str">
        <f>IFERROR(
    IF(Q23="---", "NA",
        IF(AH23="---", "NA",IF(R23="---","NA",
            IF(BS23 &gt; BT23,
                IF(MIN(CD23, BS23) = CE23, 0.1,
                    IF(MIN(CD23, BS23) &lt; CE23, 1.1)
                ),
                IF(MIN(CD23, BS23) = CE23, 0,
                    IF(MIN(CD23, BS23) &lt; CE23, 1)
                )
            ))
        )
    ),
-5)</f>
        <v>NA</v>
      </c>
      <c r="CQ23" s="222" t="s">
        <v>137</v>
      </c>
      <c r="CR23" s="383" t="str">
        <f>IF(AND(OR(CG23=1, CG23=1.1),BK23&gt;=BV23),"Achieved",IF(AND(OR(CG23=1, CG23=1.1),BK23&lt;BV23),"Not Achieved","NA"))</f>
        <v>NA</v>
      </c>
      <c r="CS23" s="383" t="str">
        <f>IF(AND(OR(CH23=1, CH23=1.1),BL23&gt;=BW23),"Achieved",IF(AND(OR(CH23=1, CH23=1.1),BL23&lt;BW23),"Not Achieved","NA"))</f>
        <v>NA</v>
      </c>
      <c r="CT23" s="383" t="str">
        <f>IF(AND(OR(CI23=1, CI23=1.1),BM23&gt;=BX23),"Achieved",IF(AND(OR(CI23=1, CI23=1.1),BM23&lt;BX23),"Not Achieved","NA"))</f>
        <v>NA</v>
      </c>
      <c r="CU23" s="383" t="str">
        <f>IF(AND(OR(CJ23=1, CJ23=1.1),BN23&gt;=BY23),"Achieved",IF(AND(OR(CJ23=1, CJ23=1.1),BN23&lt;BY23),"Not Achieved","NA"))</f>
        <v>NA</v>
      </c>
      <c r="CV23" s="383" t="str">
        <f>IF(AND(OR(CK23=1, CK23=1.1),BO23&gt;=BZ23),"Achieved",IF(AND(OR(CK23=1, CK23=1.1),BO23&lt;BZ23),"Not Achieved","NA"))</f>
        <v>NA</v>
      </c>
      <c r="CW23" s="383" t="str">
        <f>IF(AND(OR(CL23=1, CL23=1.1),BP23&gt;=CA23),"Achieved",IF(AND(OR(CL23=1, CL23=1.1),BP23&lt;CA23),"Not Achieved","NA"))</f>
        <v>NA</v>
      </c>
      <c r="CX23" s="383" t="str">
        <f>IF(AND(OR(CM23=1, CM23=1.1),BQ23&gt;=CB23),"Achieved",IF(AND(OR(CM23=1, CM23=1.1),BQ23&lt;CB23),"Not Achieved","NA"))</f>
        <v>NA</v>
      </c>
      <c r="CY23" s="383" t="str">
        <f>IF(AND(OR(CN23=1, CN23=1.1),BR23&gt;=CC23),"Achieved",IF(AND(OR(CN23=1, CN23=1.1),BR23&lt;CC23),"Not Achieved","NA"))</f>
        <v>NA</v>
      </c>
      <c r="CZ23" s="383" t="str">
        <f>IF(AND(OR(CO23=1, CO23=1.1),BS23&gt;=CD23),"Achieved",IF(AND(OR(CO23=1, CO23=1.1),BS23&lt;CD23),"Not Achieved","NA"))</f>
        <v>NA</v>
      </c>
      <c r="DA23" s="383" t="str">
        <f>IF(AND(OR(CP23=1, CP23=1.1),BT23&gt;=CE23),"Achieved",IF(AND(OR(CP23=1, CP23=1.1),BT23&lt;CE23),"Not Achieved","NA"))</f>
        <v>NA</v>
      </c>
      <c r="DI23" s="433"/>
      <c r="DJ23" s="433"/>
      <c r="DK23" s="433"/>
      <c r="DL23" s="433"/>
      <c r="DM23" s="433"/>
      <c r="DN23" s="433"/>
      <c r="DO23" s="433"/>
      <c r="DP23" s="433"/>
      <c r="DQ23" s="433"/>
      <c r="DR23" s="433"/>
      <c r="DS23" s="433"/>
      <c r="DT23" s="433"/>
      <c r="DU23" s="433"/>
      <c r="DV23" s="433"/>
      <c r="DW23" s="433"/>
    </row>
    <row r="24" spans="2:127" s="385" customFormat="1" ht="13.75" customHeight="1" thickBot="1" x14ac:dyDescent="0.4">
      <c r="B24" s="373"/>
      <c r="C24" s="366" t="s">
        <v>138</v>
      </c>
      <c r="D24" s="367"/>
      <c r="E24" s="432" t="s">
        <v>139</v>
      </c>
      <c r="F24" s="425"/>
      <c r="G24" s="426"/>
      <c r="H24" s="192" t="s">
        <v>94</v>
      </c>
      <c r="I24" s="192" t="s">
        <v>94</v>
      </c>
      <c r="J24" s="192" t="s">
        <v>94</v>
      </c>
      <c r="K24" s="192" t="s">
        <v>94</v>
      </c>
      <c r="L24" s="192" t="s">
        <v>94</v>
      </c>
      <c r="M24" s="192" t="s">
        <v>94</v>
      </c>
      <c r="N24" s="192" t="s">
        <v>94</v>
      </c>
      <c r="O24" s="192" t="s">
        <v>94</v>
      </c>
      <c r="P24" s="192" t="s">
        <v>94</v>
      </c>
      <c r="Q24" s="192" t="s">
        <v>94</v>
      </c>
      <c r="R24" s="379" t="s">
        <v>94</v>
      </c>
      <c r="S24" s="384"/>
      <c r="T24" s="384"/>
      <c r="U24" s="384"/>
      <c r="V24" s="384"/>
      <c r="W24" s="384"/>
      <c r="X24" s="384"/>
      <c r="Y24" s="192" t="s">
        <v>94</v>
      </c>
      <c r="Z24" s="192" t="s">
        <v>94</v>
      </c>
      <c r="AA24" s="192" t="s">
        <v>94</v>
      </c>
      <c r="AB24" s="192" t="s">
        <v>94</v>
      </c>
      <c r="AC24" s="192" t="s">
        <v>94</v>
      </c>
      <c r="AD24" s="192" t="s">
        <v>94</v>
      </c>
      <c r="AE24" s="192" t="s">
        <v>94</v>
      </c>
      <c r="AF24" s="192" t="s">
        <v>94</v>
      </c>
      <c r="AG24" s="192" t="s">
        <v>94</v>
      </c>
      <c r="AH24" s="379" t="s">
        <v>94</v>
      </c>
      <c r="AK24" s="427" t="str">
        <f>IFERROR(IF(I24="---","",IF(Y24="---","No Target Set",IF(BV24=BK24,"On Target",IF(BV24&gt;BK24,"Behind",IF(BV24&lt;BK24,"On Target"))))),"")</f>
        <v/>
      </c>
      <c r="AL24" s="427" t="str">
        <f>IFERROR(IF(J24="---","",IF(Z24="---","No Target Set",IF(BW24=BL24,"On Target",IF(BW24&gt;BL24,"Behind",IF(BW24&lt;BL24,"On Target"))))),"")</f>
        <v/>
      </c>
      <c r="AM24" s="427" t="str">
        <f>IFERROR(IF(K24="---","",IF(AA24="---","No Target Set",IF(BX24=BM24,"On Target",IF(BX24&gt;BM24,"Behind",IF(BX24&lt;BM24,"On Target"))))),"")</f>
        <v/>
      </c>
      <c r="AN24" s="427" t="str">
        <f>IFERROR(IF(L24="---","",IF(AB24="---","No Target Set",IF(BY24=BN24,"On Target",IF(BY24&gt;BN24,"Behind",IF(BY24&lt;BN24,"On Target"))))),"")</f>
        <v/>
      </c>
      <c r="AO24" s="427" t="str">
        <f>IFERROR(IF(M24="---","",IF(AC24="---","No Target Set",IF(BZ24=BO24,"On Target",IF(BZ24&gt;BO24,"Behind",IF(BZ24&lt;BO24,"On Target"))))),"")</f>
        <v/>
      </c>
      <c r="AP24" s="427" t="str">
        <f>IFERROR(IF(N24="---","",IF(AD24="---","No Target Set",IF(CA24=BP24,"On Target",IF(CA24&gt;BP24,"Behind",IF(CA24&lt;BP24,"On Target"))))),"")</f>
        <v/>
      </c>
      <c r="AQ24" s="427" t="str">
        <f>IFERROR(IF(O24="---","",IF(AE24="---","No Target Set",IF(CB24=BQ24,"On Target",IF(CB24&gt;BQ24,"Behind",IF(CB24&lt;BQ24,"On Target"))))),"")</f>
        <v/>
      </c>
      <c r="AR24" s="427" t="str">
        <f>IFERROR(IF(P24="---","",IF(AF24="---","No Target Set",IF(CC24=BR24,"On Target",IF(CC24&gt;BR24,"Behind",IF(CC24&lt;BR24,"On Target"))))),"")</f>
        <v/>
      </c>
      <c r="AS24" s="427" t="str">
        <f>IFERROR(IF(Q24="---","",IF(AG24="---","No Target Set",IF(CD24=BS24,"On Target",IF(CD24&gt;BS24,"Behind",IF(CD24&lt;BS24,"On Target"))))),"")</f>
        <v/>
      </c>
      <c r="AT24" s="427" t="str">
        <f>IFERROR(IF(R24="---","",IF(AH24="---","No Target Set",IF(CE24=BT24,"On Target",IF(CE24&gt;BT24,"Behind",IF(CE24&lt;BT24,"On Target"))))),"")</f>
        <v/>
      </c>
      <c r="AU24" s="384"/>
      <c r="AV24" s="428"/>
      <c r="AW24" s="222" t="s">
        <v>140</v>
      </c>
      <c r="AX24" s="383" t="str">
        <f>_xlfn.IFNA(LOOKUP(2,1/(H24:R24&lt;&gt;"---"),H24:R24),"---")</f>
        <v>---</v>
      </c>
      <c r="AY24" s="383" t="e">
        <f>VALUE(IF(AX24="---","",VLOOKUP(AX24,List16782345[],2,FALSE)))</f>
        <v>#VALUE!</v>
      </c>
      <c r="AZ24" s="383" t="str">
        <f>_xlfn.IFNA(LOOKUP(2,1/(H24:Q24&lt;&gt;"---"),X24:AF24),"---")</f>
        <v>---</v>
      </c>
      <c r="BA24" s="383" t="e">
        <f>VALUE(IF(AZ24="---","",VLOOKUP(AZ24,List16782345[],2,FALSE)))</f>
        <v>#VALUE!</v>
      </c>
      <c r="BB24" s="383" t="str">
        <f>_xlfn.IFNA(LOOKUP(2,1/(AK24:AT24&lt;&gt;""),AK24:AT24),"---")</f>
        <v>---</v>
      </c>
      <c r="BC24" s="383" t="str">
        <f>_xlfn.IFNA(LOOKUP(2,1/(H24:R24&lt;&gt;"---"),H$2:R$2),"---")</f>
        <v>---</v>
      </c>
      <c r="BD24" s="384"/>
      <c r="BE24" s="384"/>
      <c r="BF24" s="384"/>
      <c r="BG24" s="384"/>
      <c r="BH24" s="384"/>
      <c r="BI24" s="222" t="s">
        <v>140</v>
      </c>
      <c r="BJ24" s="383" t="str">
        <f>IF(H24="---","",IF(H24="","",(VLOOKUP(H24,List16782345[],2,FALSE))))</f>
        <v/>
      </c>
      <c r="BK24" s="383" t="str">
        <f>IF(I24="---","",IF(I24="","",(VLOOKUP(I24,List16782345[],2,FALSE))))</f>
        <v/>
      </c>
      <c r="BL24" s="383" t="str">
        <f>IF(J24="---","",IF(J24="","",(VLOOKUP(J24,List16782345[],2,FALSE))))</f>
        <v/>
      </c>
      <c r="BM24" s="383" t="str">
        <f>IF(K24="---","",IF(K24="","",(VLOOKUP(K24,List16782345[],2,FALSE))))</f>
        <v/>
      </c>
      <c r="BN24" s="383" t="str">
        <f>IF(L24="---","",IF(L24="","",(VLOOKUP(L24,List16782345[],2,FALSE))))</f>
        <v/>
      </c>
      <c r="BO24" s="383" t="str">
        <f>IF(M24="---","",IF(M24="","",(VLOOKUP(M24,List16782345[],2,FALSE))))</f>
        <v/>
      </c>
      <c r="BP24" s="383" t="str">
        <f>IF(N24="---","",IF(N24="","",(VLOOKUP(N24,List16782345[],2,FALSE))))</f>
        <v/>
      </c>
      <c r="BQ24" s="383" t="str">
        <f>IF(O24="---","",IF(O24="","",(VLOOKUP(O24,List16782345[],2,FALSE))))</f>
        <v/>
      </c>
      <c r="BR24" s="383" t="str">
        <f>IF(P24="---","",IF(P24="","",(VLOOKUP(P24,List16782345[],2,FALSE))))</f>
        <v/>
      </c>
      <c r="BS24" s="383" t="str">
        <f>IF(Q24="---","",IF(Q24="","",(VLOOKUP(Q24,List16782345[],2,FALSE))))</f>
        <v/>
      </c>
      <c r="BT24" s="383" t="str">
        <f>IF(R24="---","",IF(R24="","",(VLOOKUP(R24,List16782345[],2,FALSE))))</f>
        <v/>
      </c>
      <c r="BU24" s="222" t="s">
        <v>140</v>
      </c>
      <c r="BV24" s="383" t="str">
        <f>IF(Y24="---","",IF(Y24="","",VLOOKUP(Y24,List16782345[],2,FALSE)))</f>
        <v/>
      </c>
      <c r="BW24" s="383" t="str">
        <f>IF(Z24="---","",IF(Z24="","",VLOOKUP(Z24,List16782345[],2,FALSE)))</f>
        <v/>
      </c>
      <c r="BX24" s="383" t="str">
        <f>IF(AA24="---","",IF(AA24="","",VLOOKUP(AA24,List16782345[],2,FALSE)))</f>
        <v/>
      </c>
      <c r="BY24" s="383" t="str">
        <f>IF(AB24="---","",IF(AB24="","",VLOOKUP(AB24,List16782345[],2,FALSE)))</f>
        <v/>
      </c>
      <c r="BZ24" s="383" t="str">
        <f>IF(AC24="---","",IF(AC24="","",VLOOKUP(AC24,List16782345[],2,FALSE)))</f>
        <v/>
      </c>
      <c r="CA24" s="383" t="str">
        <f>IF(AD24="---","",IF(AD24="","",VLOOKUP(AD24,List16782345[],2,FALSE)))</f>
        <v/>
      </c>
      <c r="CB24" s="383" t="str">
        <f>IF(AE24="---","",IF(AE24="","",VLOOKUP(AE24,List16782345[],2,FALSE)))</f>
        <v/>
      </c>
      <c r="CC24" s="383" t="str">
        <f>IF(AF24="---","",IF(AF24="","",VLOOKUP(AF24,List16782345[],2,FALSE)))</f>
        <v/>
      </c>
      <c r="CD24" s="383" t="str">
        <f>IF(AG24="---","",IF(AG24="","",VLOOKUP(AG24,List16782345[],2,FALSE)))</f>
        <v/>
      </c>
      <c r="CE24" s="383" t="str">
        <f>IF(AH24="---","",IF(AH24="","",VLOOKUP(AH24,List16782345[],2,FALSE)))</f>
        <v/>
      </c>
      <c r="CF24" s="222" t="s">
        <v>140</v>
      </c>
      <c r="CG24" s="383" t="str">
        <f>IFERROR(
    IF(H24="---", "NA",
        IF(Y24="---", "NA",
            IF(BJ24 &gt; BK24,
                IF(BV24 &gt; BJ24, 1.1, 0.1),
                IF(BV24 &gt; BJ24, 1, 0)
            )
        )
    ),
    -1
)</f>
        <v>NA</v>
      </c>
      <c r="CH24" s="383" t="str">
        <f>IFERROR(
    IF(I24="---", "NA",
        IF(Z24="---", "NA",IF(J24="---","NA",
            IF(BK24 &gt; BL24,
                IF(MIN(BV24, BK24) = BW24, 0.1,
                    IF(MIN(BV24, BK24) &lt; BW24, 1.1)
                ),
                IF(MIN(BV24, BK24) = BW24, 0,
                    IF(MIN(BV24, BK24) &lt; BW24, 1)
                )
            ))
        )
    ),
-5)</f>
        <v>NA</v>
      </c>
      <c r="CI24" s="383" t="str">
        <f>IFERROR(
    IF(J24="---", "NA",
        IF(AA24="---", "NA",IF(K24="---","NA",
            IF(BL24 &gt; BM24,
                IF(MIN(BW24, BL24) = BX24, 0.1,
                    IF(MIN(BW24, BL24) &lt; BX24, 1.1)
                ),
                IF(MIN(BW24, BL24) = BX24, 0,
                    IF(MIN(BW24, BL24) &lt; BX24, 1)
                )
            ))
        )
    ),
-5)</f>
        <v>NA</v>
      </c>
      <c r="CJ24" s="383" t="str">
        <f>IFERROR(
    IF(K24="---", "NA",
        IF(AB24="---", "NA",IF(L24="---","NA",
            IF(BM24 &gt; BN24,
                IF(MIN(BX24, BM24) = BY24, 0.1,
                    IF(MIN(BX24, BM24) &lt; BY24, 1.1)
                ),
                IF(MIN(BX24, BM24) = BY24, 0,
                    IF(MIN(BX24, BM24) &lt; BY24, 1)
                )
            ))
        )
    ),
-5)</f>
        <v>NA</v>
      </c>
      <c r="CK24" s="383" t="str">
        <f>IFERROR(
    IF(L24="---", "NA",
        IF(AC24="---", "NA",IF(M24="---","NA",
            IF(BN24 &gt; BO24,
                IF(MIN(BY24, BN24) = BZ24, 0.1,
                    IF(MIN(BY24, BN24) &lt; BZ24, 1.1)
                ),
                IF(MIN(BY24, BN24) = BZ24, 0,
                    IF(MIN(BY24, BN24) &lt; BZ24, 1)
                )
            ))
        )
    ),
-5)</f>
        <v>NA</v>
      </c>
      <c r="CL24" s="383" t="str">
        <f>IFERROR(
    IF(M24="---", "NA",
        IF(AD24="---", "NA",IF(N24="---","NA",
            IF(BO24 &gt; BP24,
                IF(MIN(BZ24, BO24) = CA24, 0.1,
                    IF(MIN(BZ24, BO24) &lt; CA24, 1.1)
                ),
                IF(MIN(BZ24, BO24) = CA24, 0,
                    IF(MIN(BZ24, BO24) &lt; CA24, 1)
                )
            ))
        )
    ),
-5)</f>
        <v>NA</v>
      </c>
      <c r="CM24" s="383" t="str">
        <f>IFERROR(
    IF(N24="---", "NA",
        IF(AE24="---", "NA",IF(O24="---","NA",
            IF(BP24 &gt; BQ24,
                IF(MIN(CA24, BP24) = CB24, 0.1,
                    IF(MIN(CA24, BP24) &lt; CB24, 1.1)
                ),
                IF(MIN(CA24, BP24) = CB24, 0,
                    IF(MIN(CA24, BP24) &lt; CB24, 1)
                )
            ))
        )
    ),
-5)</f>
        <v>NA</v>
      </c>
      <c r="CN24" s="383" t="str">
        <f>IFERROR(
    IF(O24="---", "NA",
        IF(AF24="---", "NA",IF(P24="---","NA",
            IF(BQ24 &gt; BR24,
                IF(MIN(CB24, BQ24) = CC24, 0.1,
                    IF(MIN(CB24, BQ24) &lt; CC24, 1.1)
                ),
                IF(MIN(CB24, BQ24) = CC24, 0,
                    IF(MIN(CB24, BQ24) &lt; CC24, 1)
                )
            ))
        )
    ),
-5)</f>
        <v>NA</v>
      </c>
      <c r="CO24" s="383" t="str">
        <f>IFERROR(
    IF(P24="---", "NA",
        IF(AG24="---", "NA",IF(Q24="---","NA",
            IF(BR24 &gt; BS24,
                IF(MIN(CC24, BR24) = CD24, 0.1,
                    IF(MIN(CC24, BR24) &lt; CD24, 1.1)
                ),
                IF(MIN(CC24, BR24) = CD24, 0,
                    IF(MIN(CC24, BR24) &lt; CD24, 1)
                )
            ))
        )
    ),
-5)</f>
        <v>NA</v>
      </c>
      <c r="CP24" s="383" t="str">
        <f>IFERROR(
    IF(Q24="---", "NA",
        IF(AH24="---", "NA",IF(R24="---","NA",
            IF(BS24 &gt; BT24,
                IF(MIN(CD24, BS24) = CE24, 0.1,
                    IF(MIN(CD24, BS24) &lt; CE24, 1.1)
                ),
                IF(MIN(CD24, BS24) = CE24, 0,
                    IF(MIN(CD24, BS24) &lt; CE24, 1)
                )
            ))
        )
    ),
-5)</f>
        <v>NA</v>
      </c>
      <c r="CQ24" s="222" t="s">
        <v>140</v>
      </c>
      <c r="CR24" s="383" t="str">
        <f>IF(AND(OR(CG24=1, CG24=1.1),BK24&gt;=BV24),"Achieved",IF(AND(OR(CG24=1, CG24=1.1),BK24&lt;BV24),"Not Achieved","NA"))</f>
        <v>NA</v>
      </c>
      <c r="CS24" s="383" t="str">
        <f>IF(AND(OR(CH24=1, CH24=1.1),BL24&gt;=BW24),"Achieved",IF(AND(OR(CH24=1, CH24=1.1),BL24&lt;BW24),"Not Achieved","NA"))</f>
        <v>NA</v>
      </c>
      <c r="CT24" s="383" t="str">
        <f>IF(AND(OR(CI24=1, CI24=1.1),BM24&gt;=BX24),"Achieved",IF(AND(OR(CI24=1, CI24=1.1),BM24&lt;BX24),"Not Achieved","NA"))</f>
        <v>NA</v>
      </c>
      <c r="CU24" s="383" t="str">
        <f>IF(AND(OR(CJ24=1, CJ24=1.1),BN24&gt;=BY24),"Achieved",IF(AND(OR(CJ24=1, CJ24=1.1),BN24&lt;BY24),"Not Achieved","NA"))</f>
        <v>NA</v>
      </c>
      <c r="CV24" s="383" t="str">
        <f>IF(AND(OR(CK24=1, CK24=1.1),BO24&gt;=BZ24),"Achieved",IF(AND(OR(CK24=1, CK24=1.1),BO24&lt;BZ24),"Not Achieved","NA"))</f>
        <v>NA</v>
      </c>
      <c r="CW24" s="383" t="str">
        <f>IF(AND(OR(CL24=1, CL24=1.1),BP24&gt;=CA24),"Achieved",IF(AND(OR(CL24=1, CL24=1.1),BP24&lt;CA24),"Not Achieved","NA"))</f>
        <v>NA</v>
      </c>
      <c r="CX24" s="383" t="str">
        <f>IF(AND(OR(CM24=1, CM24=1.1),BQ24&gt;=CB24),"Achieved",IF(AND(OR(CM24=1, CM24=1.1),BQ24&lt;CB24),"Not Achieved","NA"))</f>
        <v>NA</v>
      </c>
      <c r="CY24" s="383" t="str">
        <f>IF(AND(OR(CN24=1, CN24=1.1),BR24&gt;=CC24),"Achieved",IF(AND(OR(CN24=1, CN24=1.1),BR24&lt;CC24),"Not Achieved","NA"))</f>
        <v>NA</v>
      </c>
      <c r="CZ24" s="383" t="str">
        <f>IF(AND(OR(CO24=1, CO24=1.1),BS24&gt;=CD24),"Achieved",IF(AND(OR(CO24=1, CO24=1.1),BS24&lt;CD24),"Not Achieved","NA"))</f>
        <v>NA</v>
      </c>
      <c r="DA24" s="383" t="str">
        <f>IF(AND(OR(CP24=1, CP24=1.1),BT24&gt;=CE24),"Achieved",IF(AND(OR(CP24=1, CP24=1.1),BT24&lt;CE24),"Not Achieved","NA"))</f>
        <v>NA</v>
      </c>
      <c r="DI24" s="433"/>
      <c r="DJ24" s="433"/>
      <c r="DK24" s="433"/>
      <c r="DL24" s="433"/>
      <c r="DM24" s="433"/>
      <c r="DN24" s="433"/>
      <c r="DO24" s="433"/>
      <c r="DP24" s="433"/>
      <c r="DQ24" s="433"/>
      <c r="DR24" s="433"/>
      <c r="DS24" s="433"/>
      <c r="DT24" s="433"/>
      <c r="DU24" s="433"/>
      <c r="DV24" s="433"/>
      <c r="DW24" s="433"/>
    </row>
    <row r="25" spans="2:127" s="385" customFormat="1" ht="13.75" customHeight="1" thickBot="1" x14ac:dyDescent="0.4">
      <c r="B25" s="373"/>
      <c r="C25" s="368"/>
      <c r="D25" s="369"/>
      <c r="E25" s="432" t="s">
        <v>141</v>
      </c>
      <c r="F25" s="425"/>
      <c r="G25" s="426"/>
      <c r="H25" s="192" t="s">
        <v>94</v>
      </c>
      <c r="I25" s="192" t="s">
        <v>94</v>
      </c>
      <c r="J25" s="192" t="s">
        <v>94</v>
      </c>
      <c r="K25" s="192" t="s">
        <v>94</v>
      </c>
      <c r="L25" s="192" t="s">
        <v>94</v>
      </c>
      <c r="M25" s="192" t="s">
        <v>94</v>
      </c>
      <c r="N25" s="192" t="s">
        <v>94</v>
      </c>
      <c r="O25" s="192" t="s">
        <v>94</v>
      </c>
      <c r="P25" s="192" t="s">
        <v>94</v>
      </c>
      <c r="Q25" s="192" t="s">
        <v>94</v>
      </c>
      <c r="R25" s="379" t="s">
        <v>94</v>
      </c>
      <c r="S25" s="384"/>
      <c r="T25" s="384"/>
      <c r="U25" s="384"/>
      <c r="V25" s="384"/>
      <c r="W25" s="384"/>
      <c r="X25" s="384"/>
      <c r="Y25" s="192" t="s">
        <v>94</v>
      </c>
      <c r="Z25" s="192" t="s">
        <v>94</v>
      </c>
      <c r="AA25" s="192" t="s">
        <v>94</v>
      </c>
      <c r="AB25" s="192" t="s">
        <v>94</v>
      </c>
      <c r="AC25" s="192" t="s">
        <v>94</v>
      </c>
      <c r="AD25" s="192" t="s">
        <v>94</v>
      </c>
      <c r="AE25" s="192" t="s">
        <v>94</v>
      </c>
      <c r="AF25" s="192" t="s">
        <v>94</v>
      </c>
      <c r="AG25" s="192" t="s">
        <v>94</v>
      </c>
      <c r="AH25" s="379" t="s">
        <v>94</v>
      </c>
      <c r="AK25" s="427" t="str">
        <f>IFERROR(IF(I25="---","",IF(Y25="---","No Target Set",IF(BV25=BK25,"On Target",IF(BV25&gt;BK25,"Behind",IF(BV25&lt;BK25,"On Target"))))),"")</f>
        <v/>
      </c>
      <c r="AL25" s="427" t="str">
        <f>IFERROR(IF(J25="---","",IF(Z25="---","No Target Set",IF(BW25=BL25,"On Target",IF(BW25&gt;BL25,"Behind",IF(BW25&lt;BL25,"On Target"))))),"")</f>
        <v/>
      </c>
      <c r="AM25" s="427" t="str">
        <f>IFERROR(IF(K25="---","",IF(AA25="---","No Target Set",IF(BX25=BM25,"On Target",IF(BX25&gt;BM25,"Behind",IF(BX25&lt;BM25,"On Target"))))),"")</f>
        <v/>
      </c>
      <c r="AN25" s="427" t="str">
        <f>IFERROR(IF(L25="---","",IF(AB25="---","No Target Set",IF(BY25=BN25,"On Target",IF(BY25&gt;BN25,"Behind",IF(BY25&lt;BN25,"On Target"))))),"")</f>
        <v/>
      </c>
      <c r="AO25" s="427" t="str">
        <f>IFERROR(IF(M25="---","",IF(AC25="---","No Target Set",IF(BZ25=BO25,"On Target",IF(BZ25&gt;BO25,"Behind",IF(BZ25&lt;BO25,"On Target"))))),"")</f>
        <v/>
      </c>
      <c r="AP25" s="427" t="str">
        <f>IFERROR(IF(N25="---","",IF(AD25="---","No Target Set",IF(CA25=BP25,"On Target",IF(CA25&gt;BP25,"Behind",IF(CA25&lt;BP25,"On Target"))))),"")</f>
        <v/>
      </c>
      <c r="AQ25" s="427" t="str">
        <f>IFERROR(IF(O25="---","",IF(AE25="---","No Target Set",IF(CB25=BQ25,"On Target",IF(CB25&gt;BQ25,"Behind",IF(CB25&lt;BQ25,"On Target"))))),"")</f>
        <v/>
      </c>
      <c r="AR25" s="427" t="str">
        <f>IFERROR(IF(P25="---","",IF(AF25="---","No Target Set",IF(CC25=BR25,"On Target",IF(CC25&gt;BR25,"Behind",IF(CC25&lt;BR25,"On Target"))))),"")</f>
        <v/>
      </c>
      <c r="AS25" s="427" t="str">
        <f>IFERROR(IF(Q25="---","",IF(AG25="---","No Target Set",IF(CD25=BS25,"On Target",IF(CD25&gt;BS25,"Behind",IF(CD25&lt;BS25,"On Target"))))),"")</f>
        <v/>
      </c>
      <c r="AT25" s="427" t="str">
        <f>IFERROR(IF(R25="---","",IF(AH25="---","No Target Set",IF(CE25=BT25,"On Target",IF(CE25&gt;BT25,"Behind",IF(CE25&lt;BT25,"On Target"))))),"")</f>
        <v/>
      </c>
      <c r="AU25" s="384"/>
      <c r="AV25" s="428"/>
      <c r="AW25" s="222" t="s">
        <v>142</v>
      </c>
      <c r="AX25" s="383" t="str">
        <f>_xlfn.IFNA(LOOKUP(2,1/(H25:R25&lt;&gt;"---"),H25:R25),"---")</f>
        <v>---</v>
      </c>
      <c r="AY25" s="383" t="e">
        <f>VALUE(IF(AX25="---","",VLOOKUP(AX25,List16782345[],2,FALSE)))</f>
        <v>#VALUE!</v>
      </c>
      <c r="AZ25" s="383" t="str">
        <f>_xlfn.IFNA(LOOKUP(2,1/(H25:Q25&lt;&gt;"---"),X25:AF25),"---")</f>
        <v>---</v>
      </c>
      <c r="BA25" s="383" t="e">
        <f>VALUE(IF(AZ25="---","",VLOOKUP(AZ25,List16782345[],2,FALSE)))</f>
        <v>#VALUE!</v>
      </c>
      <c r="BB25" s="383" t="str">
        <f>_xlfn.IFNA(LOOKUP(2,1/(AK25:AT25&lt;&gt;""),AK25:AT25),"---")</f>
        <v>---</v>
      </c>
      <c r="BC25" s="383" t="str">
        <f>_xlfn.IFNA(LOOKUP(2,1/(H25:R25&lt;&gt;"---"),H$2:R$2),"---")</f>
        <v>---</v>
      </c>
      <c r="BD25" s="384"/>
      <c r="BE25" s="384"/>
      <c r="BF25" s="384"/>
      <c r="BG25" s="384"/>
      <c r="BH25" s="384"/>
      <c r="BI25" s="222" t="s">
        <v>142</v>
      </c>
      <c r="BJ25" s="383" t="str">
        <f>IF(H25="---","",IF(H25="","",(VLOOKUP(H25,List16782345[],2,FALSE))))</f>
        <v/>
      </c>
      <c r="BK25" s="383" t="str">
        <f>IF(I25="---","",IF(I25="","",(VLOOKUP(I25,List16782345[],2,FALSE))))</f>
        <v/>
      </c>
      <c r="BL25" s="383" t="str">
        <f>IF(J25="---","",IF(J25="","",(VLOOKUP(J25,List16782345[],2,FALSE))))</f>
        <v/>
      </c>
      <c r="BM25" s="383" t="str">
        <f>IF(K25="---","",IF(K25="","",(VLOOKUP(K25,List16782345[],2,FALSE))))</f>
        <v/>
      </c>
      <c r="BN25" s="383" t="str">
        <f>IF(L25="---","",IF(L25="","",(VLOOKUP(L25,List16782345[],2,FALSE))))</f>
        <v/>
      </c>
      <c r="BO25" s="383" t="str">
        <f>IF(M25="---","",IF(M25="","",(VLOOKUP(M25,List16782345[],2,FALSE))))</f>
        <v/>
      </c>
      <c r="BP25" s="383" t="str">
        <f>IF(N25="---","",IF(N25="","",(VLOOKUP(N25,List16782345[],2,FALSE))))</f>
        <v/>
      </c>
      <c r="BQ25" s="383" t="str">
        <f>IF(O25="---","",IF(O25="","",(VLOOKUP(O25,List16782345[],2,FALSE))))</f>
        <v/>
      </c>
      <c r="BR25" s="383" t="str">
        <f>IF(P25="---","",IF(P25="","",(VLOOKUP(P25,List16782345[],2,FALSE))))</f>
        <v/>
      </c>
      <c r="BS25" s="383" t="str">
        <f>IF(Q25="---","",IF(Q25="","",(VLOOKUP(Q25,List16782345[],2,FALSE))))</f>
        <v/>
      </c>
      <c r="BT25" s="383" t="str">
        <f>IF(R25="---","",IF(R25="","",(VLOOKUP(R25,List16782345[],2,FALSE))))</f>
        <v/>
      </c>
      <c r="BU25" s="222" t="s">
        <v>142</v>
      </c>
      <c r="BV25" s="383" t="str">
        <f>IF(Y25="---","",IF(Y25="","",VLOOKUP(Y25,List16782345[],2,FALSE)))</f>
        <v/>
      </c>
      <c r="BW25" s="383" t="str">
        <f>IF(Z25="---","",IF(Z25="","",VLOOKUP(Z25,List16782345[],2,FALSE)))</f>
        <v/>
      </c>
      <c r="BX25" s="383" t="str">
        <f>IF(AA25="---","",IF(AA25="","",VLOOKUP(AA25,List16782345[],2,FALSE)))</f>
        <v/>
      </c>
      <c r="BY25" s="383" t="str">
        <f>IF(AB25="---","",IF(AB25="","",VLOOKUP(AB25,List16782345[],2,FALSE)))</f>
        <v/>
      </c>
      <c r="BZ25" s="383" t="str">
        <f>IF(AC25="---","",IF(AC25="","",VLOOKUP(AC25,List16782345[],2,FALSE)))</f>
        <v/>
      </c>
      <c r="CA25" s="383" t="str">
        <f>IF(AD25="---","",IF(AD25="","",VLOOKUP(AD25,List16782345[],2,FALSE)))</f>
        <v/>
      </c>
      <c r="CB25" s="383" t="str">
        <f>IF(AE25="---","",IF(AE25="","",VLOOKUP(AE25,List16782345[],2,FALSE)))</f>
        <v/>
      </c>
      <c r="CC25" s="383" t="str">
        <f>IF(AF25="---","",IF(AF25="","",VLOOKUP(AF25,List16782345[],2,FALSE)))</f>
        <v/>
      </c>
      <c r="CD25" s="383" t="str">
        <f>IF(AG25="---","",IF(AG25="","",VLOOKUP(AG25,List16782345[],2,FALSE)))</f>
        <v/>
      </c>
      <c r="CE25" s="383" t="str">
        <f>IF(AH25="---","",IF(AH25="","",VLOOKUP(AH25,List16782345[],2,FALSE)))</f>
        <v/>
      </c>
      <c r="CF25" s="222" t="s">
        <v>142</v>
      </c>
      <c r="CG25" s="383" t="str">
        <f>IFERROR(
    IF(H25="---", "NA",
        IF(Y25="---", "NA",
            IF(BJ25 &gt; BK25,
                IF(BV25 &gt; BJ25, 1.1, 0.1),
                IF(BV25 &gt; BJ25, 1, 0)
            )
        )
    ),
    -1
)</f>
        <v>NA</v>
      </c>
      <c r="CH25" s="383" t="str">
        <f>IFERROR(
    IF(I25="---", "NA",
        IF(Z25="---", "NA",IF(J25="---","NA",
            IF(BK25 &gt; BL25,
                IF(MIN(BV25, BK25) = BW25, 0.1,
                    IF(MIN(BV25, BK25) &lt; BW25, 1.1)
                ),
                IF(MIN(BV25, BK25) = BW25, 0,
                    IF(MIN(BV25, BK25) &lt; BW25, 1)
                )
            ))
        )
    ),
-5)</f>
        <v>NA</v>
      </c>
      <c r="CI25" s="383" t="str">
        <f>IFERROR(
    IF(J25="---", "NA",
        IF(AA25="---", "NA",IF(K25="---","NA",
            IF(BL25 &gt; BM25,
                IF(MIN(BW25, BL25) = BX25, 0.1,
                    IF(MIN(BW25, BL25) &lt; BX25, 1.1)
                ),
                IF(MIN(BW25, BL25) = BX25, 0,
                    IF(MIN(BW25, BL25) &lt; BX25, 1)
                )
            ))
        )
    ),
-5)</f>
        <v>NA</v>
      </c>
      <c r="CJ25" s="383" t="str">
        <f>IFERROR(
    IF(K25="---", "NA",
        IF(AB25="---", "NA",IF(L25="---","NA",
            IF(BM25 &gt; BN25,
                IF(MIN(BX25, BM25) = BY25, 0.1,
                    IF(MIN(BX25, BM25) &lt; BY25, 1.1)
                ),
                IF(MIN(BX25, BM25) = BY25, 0,
                    IF(MIN(BX25, BM25) &lt; BY25, 1)
                )
            ))
        )
    ),
-5)</f>
        <v>NA</v>
      </c>
      <c r="CK25" s="383" t="str">
        <f>IFERROR(
    IF(L25="---", "NA",
        IF(AC25="---", "NA",IF(M25="---","NA",
            IF(BN25 &gt; BO25,
                IF(MIN(BY25, BN25) = BZ25, 0.1,
                    IF(MIN(BY25, BN25) &lt; BZ25, 1.1)
                ),
                IF(MIN(BY25, BN25) = BZ25, 0,
                    IF(MIN(BY25, BN25) &lt; BZ25, 1)
                )
            ))
        )
    ),
-5)</f>
        <v>NA</v>
      </c>
      <c r="CL25" s="383" t="str">
        <f>IFERROR(
    IF(M25="---", "NA",
        IF(AD25="---", "NA",IF(N25="---","NA",
            IF(BO25 &gt; BP25,
                IF(MIN(BZ25, BO25) = CA25, 0.1,
                    IF(MIN(BZ25, BO25) &lt; CA25, 1.1)
                ),
                IF(MIN(BZ25, BO25) = CA25, 0,
                    IF(MIN(BZ25, BO25) &lt; CA25, 1)
                )
            ))
        )
    ),
-5)</f>
        <v>NA</v>
      </c>
      <c r="CM25" s="383" t="str">
        <f>IFERROR(
    IF(N25="---", "NA",
        IF(AE25="---", "NA",IF(O25="---","NA",
            IF(BP25 &gt; BQ25,
                IF(MIN(CA25, BP25) = CB25, 0.1,
                    IF(MIN(CA25, BP25) &lt; CB25, 1.1)
                ),
                IF(MIN(CA25, BP25) = CB25, 0,
                    IF(MIN(CA25, BP25) &lt; CB25, 1)
                )
            ))
        )
    ),
-5)</f>
        <v>NA</v>
      </c>
      <c r="CN25" s="383" t="str">
        <f>IFERROR(
    IF(O25="---", "NA",
        IF(AF25="---", "NA",IF(P25="---","NA",
            IF(BQ25 &gt; BR25,
                IF(MIN(CB25, BQ25) = CC25, 0.1,
                    IF(MIN(CB25, BQ25) &lt; CC25, 1.1)
                ),
                IF(MIN(CB25, BQ25) = CC25, 0,
                    IF(MIN(CB25, BQ25) &lt; CC25, 1)
                )
            ))
        )
    ),
-5)</f>
        <v>NA</v>
      </c>
      <c r="CO25" s="383" t="str">
        <f>IFERROR(
    IF(P25="---", "NA",
        IF(AG25="---", "NA",IF(Q25="---","NA",
            IF(BR25 &gt; BS25,
                IF(MIN(CC25, BR25) = CD25, 0.1,
                    IF(MIN(CC25, BR25) &lt; CD25, 1.1)
                ),
                IF(MIN(CC25, BR25) = CD25, 0,
                    IF(MIN(CC25, BR25) &lt; CD25, 1)
                )
            ))
        )
    ),
-5)</f>
        <v>NA</v>
      </c>
      <c r="CP25" s="383" t="str">
        <f>IFERROR(
    IF(Q25="---", "NA",
        IF(AH25="---", "NA",IF(R25="---","NA",
            IF(BS25 &gt; BT25,
                IF(MIN(CD25, BS25) = CE25, 0.1,
                    IF(MIN(CD25, BS25) &lt; CE25, 1.1)
                ),
                IF(MIN(CD25, BS25) = CE25, 0,
                    IF(MIN(CD25, BS25) &lt; CE25, 1)
                )
            ))
        )
    ),
-5)</f>
        <v>NA</v>
      </c>
      <c r="CQ25" s="222" t="s">
        <v>142</v>
      </c>
      <c r="CR25" s="383" t="str">
        <f>IF(AND(OR(CG25=1, CG25=1.1),BK25&gt;=BV25),"Achieved",IF(AND(OR(CG25=1, CG25=1.1),BK25&lt;BV25),"Not Achieved","NA"))</f>
        <v>NA</v>
      </c>
      <c r="CS25" s="383" t="str">
        <f>IF(AND(OR(CH25=1, CH25=1.1),BL25&gt;=BW25),"Achieved",IF(AND(OR(CH25=1, CH25=1.1),BL25&lt;BW25),"Not Achieved","NA"))</f>
        <v>NA</v>
      </c>
      <c r="CT25" s="383" t="str">
        <f>IF(AND(OR(CI25=1, CI25=1.1),BM25&gt;=BX25),"Achieved",IF(AND(OR(CI25=1, CI25=1.1),BM25&lt;BX25),"Not Achieved","NA"))</f>
        <v>NA</v>
      </c>
      <c r="CU25" s="383" t="str">
        <f>IF(AND(OR(CJ25=1, CJ25=1.1),BN25&gt;=BY25),"Achieved",IF(AND(OR(CJ25=1, CJ25=1.1),BN25&lt;BY25),"Not Achieved","NA"))</f>
        <v>NA</v>
      </c>
      <c r="CV25" s="383" t="str">
        <f>IF(AND(OR(CK25=1, CK25=1.1),BO25&gt;=BZ25),"Achieved",IF(AND(OR(CK25=1, CK25=1.1),BO25&lt;BZ25),"Not Achieved","NA"))</f>
        <v>NA</v>
      </c>
      <c r="CW25" s="383" t="str">
        <f>IF(AND(OR(CL25=1, CL25=1.1),BP25&gt;=CA25),"Achieved",IF(AND(OR(CL25=1, CL25=1.1),BP25&lt;CA25),"Not Achieved","NA"))</f>
        <v>NA</v>
      </c>
      <c r="CX25" s="383" t="str">
        <f>IF(AND(OR(CM25=1, CM25=1.1),BQ25&gt;=CB25),"Achieved",IF(AND(OR(CM25=1, CM25=1.1),BQ25&lt;CB25),"Not Achieved","NA"))</f>
        <v>NA</v>
      </c>
      <c r="CY25" s="383" t="str">
        <f>IF(AND(OR(CN25=1, CN25=1.1),BR25&gt;=CC25),"Achieved",IF(AND(OR(CN25=1, CN25=1.1),BR25&lt;CC25),"Not Achieved","NA"))</f>
        <v>NA</v>
      </c>
      <c r="CZ25" s="383" t="str">
        <f>IF(AND(OR(CO25=1, CO25=1.1),BS25&gt;=CD25),"Achieved",IF(AND(OR(CO25=1, CO25=1.1),BS25&lt;CD25),"Not Achieved","NA"))</f>
        <v>NA</v>
      </c>
      <c r="DA25" s="383" t="str">
        <f>IF(AND(OR(CP25=1, CP25=1.1),BT25&gt;=CE25),"Achieved",IF(AND(OR(CP25=1, CP25=1.1),BT25&lt;CE25),"Not Achieved","NA"))</f>
        <v>NA</v>
      </c>
      <c r="DI25" s="433"/>
      <c r="DJ25" s="433"/>
      <c r="DK25" s="433"/>
      <c r="DL25" s="433"/>
      <c r="DM25" s="433"/>
      <c r="DN25" s="433"/>
      <c r="DO25" s="433"/>
      <c r="DP25" s="433"/>
      <c r="DQ25" s="433"/>
      <c r="DR25" s="433"/>
      <c r="DS25" s="433"/>
      <c r="DT25" s="433"/>
      <c r="DU25" s="433"/>
      <c r="DV25" s="433"/>
      <c r="DW25" s="433"/>
    </row>
    <row r="26" spans="2:127" s="385" customFormat="1" ht="13.75" customHeight="1" thickBot="1" x14ac:dyDescent="0.4">
      <c r="B26" s="374"/>
      <c r="C26" s="370"/>
      <c r="D26" s="371"/>
      <c r="E26" s="432" t="s">
        <v>143</v>
      </c>
      <c r="F26" s="425"/>
      <c r="G26" s="426"/>
      <c r="H26" s="192" t="s">
        <v>94</v>
      </c>
      <c r="I26" s="192" t="s">
        <v>94</v>
      </c>
      <c r="J26" s="192" t="s">
        <v>94</v>
      </c>
      <c r="K26" s="192" t="s">
        <v>94</v>
      </c>
      <c r="L26" s="192" t="s">
        <v>94</v>
      </c>
      <c r="M26" s="192" t="s">
        <v>94</v>
      </c>
      <c r="N26" s="192" t="s">
        <v>94</v>
      </c>
      <c r="O26" s="192" t="s">
        <v>94</v>
      </c>
      <c r="P26" s="192" t="s">
        <v>94</v>
      </c>
      <c r="Q26" s="192" t="s">
        <v>94</v>
      </c>
      <c r="R26" s="379" t="s">
        <v>94</v>
      </c>
      <c r="S26" s="384"/>
      <c r="T26" s="384"/>
      <c r="U26" s="384"/>
      <c r="V26" s="384"/>
      <c r="W26" s="384"/>
      <c r="X26" s="384"/>
      <c r="Y26" s="192" t="s">
        <v>94</v>
      </c>
      <c r="Z26" s="192" t="s">
        <v>94</v>
      </c>
      <c r="AA26" s="192" t="s">
        <v>94</v>
      </c>
      <c r="AB26" s="192" t="s">
        <v>94</v>
      </c>
      <c r="AC26" s="192" t="s">
        <v>94</v>
      </c>
      <c r="AD26" s="192" t="s">
        <v>94</v>
      </c>
      <c r="AE26" s="192" t="s">
        <v>94</v>
      </c>
      <c r="AF26" s="192" t="s">
        <v>94</v>
      </c>
      <c r="AG26" s="192" t="s">
        <v>94</v>
      </c>
      <c r="AH26" s="379" t="s">
        <v>94</v>
      </c>
      <c r="AK26" s="427" t="str">
        <f>IFERROR(IF(I26="---","",IF(Y26="---","No Target Set",IF(BV26=BK26,"On Target",IF(BV26&gt;BK26,"Behind",IF(BV26&lt;BK26,"On Target"))))),"")</f>
        <v/>
      </c>
      <c r="AL26" s="427" t="str">
        <f>IFERROR(IF(J26="---","",IF(Z26="---","No Target Set",IF(BW26=BL26,"On Target",IF(BW26&gt;BL26,"Behind",IF(BW26&lt;BL26,"On Target"))))),"")</f>
        <v/>
      </c>
      <c r="AM26" s="427" t="str">
        <f>IFERROR(IF(K26="---","",IF(AA26="---","No Target Set",IF(BX26=BM26,"On Target",IF(BX26&gt;BM26,"Behind",IF(BX26&lt;BM26,"On Target"))))),"")</f>
        <v/>
      </c>
      <c r="AN26" s="427" t="str">
        <f>IFERROR(IF(L26="---","",IF(AB26="---","No Target Set",IF(BY26=BN26,"On Target",IF(BY26&gt;BN26,"Behind",IF(BY26&lt;BN26,"On Target"))))),"")</f>
        <v/>
      </c>
      <c r="AO26" s="427" t="str">
        <f>IFERROR(IF(M26="---","",IF(AC26="---","No Target Set",IF(BZ26=BO26,"On Target",IF(BZ26&gt;BO26,"Behind",IF(BZ26&lt;BO26,"On Target"))))),"")</f>
        <v/>
      </c>
      <c r="AP26" s="427" t="str">
        <f>IFERROR(IF(N26="---","",IF(AD26="---","No Target Set",IF(CA26=BP26,"On Target",IF(CA26&gt;BP26,"Behind",IF(CA26&lt;BP26,"On Target"))))),"")</f>
        <v/>
      </c>
      <c r="AQ26" s="427" t="str">
        <f>IFERROR(IF(O26="---","",IF(AE26="---","No Target Set",IF(CB26=BQ26,"On Target",IF(CB26&gt;BQ26,"Behind",IF(CB26&lt;BQ26,"On Target"))))),"")</f>
        <v/>
      </c>
      <c r="AR26" s="427" t="str">
        <f>IFERROR(IF(P26="---","",IF(AF26="---","No Target Set",IF(CC26=BR26,"On Target",IF(CC26&gt;BR26,"Behind",IF(CC26&lt;BR26,"On Target"))))),"")</f>
        <v/>
      </c>
      <c r="AS26" s="427" t="str">
        <f>IFERROR(IF(Q26="---","",IF(AG26="---","No Target Set",IF(CD26=BS26,"On Target",IF(CD26&gt;BS26,"Behind",IF(CD26&lt;BS26,"On Target"))))),"")</f>
        <v/>
      </c>
      <c r="AT26" s="427" t="str">
        <f>IFERROR(IF(R26="---","",IF(AH26="---","No Target Set",IF(CE26=BT26,"On Target",IF(CE26&gt;BT26,"Behind",IF(CE26&lt;BT26,"On Target"))))),"")</f>
        <v/>
      </c>
      <c r="AU26" s="384"/>
      <c r="AV26" s="428"/>
      <c r="AW26" s="222" t="s">
        <v>144</v>
      </c>
      <c r="AX26" s="383" t="str">
        <f>_xlfn.IFNA(LOOKUP(2,1/(H26:R26&lt;&gt;"---"),H26:R26),"---")</f>
        <v>---</v>
      </c>
      <c r="AY26" s="383" t="e">
        <f>VALUE(IF(AX26="---","",VLOOKUP(AX26,List16782345[],2,FALSE)))</f>
        <v>#VALUE!</v>
      </c>
      <c r="AZ26" s="383" t="str">
        <f>_xlfn.IFNA(LOOKUP(2,1/(H26:Q26&lt;&gt;"---"),X26:AF26),"---")</f>
        <v>---</v>
      </c>
      <c r="BA26" s="383" t="e">
        <f>VALUE(IF(AZ26="---","",VLOOKUP(AZ26,List16782345[],2,FALSE)))</f>
        <v>#VALUE!</v>
      </c>
      <c r="BB26" s="383" t="str">
        <f>_xlfn.IFNA(LOOKUP(2,1/(AK26:AT26&lt;&gt;""),AK26:AT26),"---")</f>
        <v>---</v>
      </c>
      <c r="BC26" s="383" t="str">
        <f>_xlfn.IFNA(LOOKUP(2,1/(H26:R26&lt;&gt;"---"),H$2:R$2),"---")</f>
        <v>---</v>
      </c>
      <c r="BD26" s="384"/>
      <c r="BE26" s="384"/>
      <c r="BF26" s="384"/>
      <c r="BG26" s="384"/>
      <c r="BH26" s="384"/>
      <c r="BI26" s="222" t="s">
        <v>144</v>
      </c>
      <c r="BJ26" s="383" t="str">
        <f>IF(H26="---","",IF(H26="","",(VLOOKUP(H26,List16782345[],2,FALSE))))</f>
        <v/>
      </c>
      <c r="BK26" s="383" t="str">
        <f>IF(I26="---","",IF(I26="","",(VLOOKUP(I26,List16782345[],2,FALSE))))</f>
        <v/>
      </c>
      <c r="BL26" s="383" t="str">
        <f>IF(J26="---","",IF(J26="","",(VLOOKUP(J26,List16782345[],2,FALSE))))</f>
        <v/>
      </c>
      <c r="BM26" s="383" t="str">
        <f>IF(K26="---","",IF(K26="","",(VLOOKUP(K26,List16782345[],2,FALSE))))</f>
        <v/>
      </c>
      <c r="BN26" s="383" t="str">
        <f>IF(L26="---","",IF(L26="","",(VLOOKUP(L26,List16782345[],2,FALSE))))</f>
        <v/>
      </c>
      <c r="BO26" s="383" t="str">
        <f>IF(M26="---","",IF(M26="","",(VLOOKUP(M26,List16782345[],2,FALSE))))</f>
        <v/>
      </c>
      <c r="BP26" s="383" t="str">
        <f>IF(N26="---","",IF(N26="","",(VLOOKUP(N26,List16782345[],2,FALSE))))</f>
        <v/>
      </c>
      <c r="BQ26" s="383" t="str">
        <f>IF(O26="---","",IF(O26="","",(VLOOKUP(O26,List16782345[],2,FALSE))))</f>
        <v/>
      </c>
      <c r="BR26" s="383" t="str">
        <f>IF(P26="---","",IF(P26="","",(VLOOKUP(P26,List16782345[],2,FALSE))))</f>
        <v/>
      </c>
      <c r="BS26" s="383" t="str">
        <f>IF(Q26="---","",IF(Q26="","",(VLOOKUP(Q26,List16782345[],2,FALSE))))</f>
        <v/>
      </c>
      <c r="BT26" s="383" t="str">
        <f>IF(R26="---","",IF(R26="","",(VLOOKUP(R26,List16782345[],2,FALSE))))</f>
        <v/>
      </c>
      <c r="BU26" s="222" t="s">
        <v>144</v>
      </c>
      <c r="BV26" s="383" t="str">
        <f>IF(Y26="---","",IF(Y26="","",VLOOKUP(Y26,List16782345[],2,FALSE)))</f>
        <v/>
      </c>
      <c r="BW26" s="383" t="str">
        <f>IF(Z26="---","",IF(Z26="","",VLOOKUP(Z26,List16782345[],2,FALSE)))</f>
        <v/>
      </c>
      <c r="BX26" s="383" t="str">
        <f>IF(AA26="---","",IF(AA26="","",VLOOKUP(AA26,List16782345[],2,FALSE)))</f>
        <v/>
      </c>
      <c r="BY26" s="383" t="str">
        <f>IF(AB26="---","",IF(AB26="","",VLOOKUP(AB26,List16782345[],2,FALSE)))</f>
        <v/>
      </c>
      <c r="BZ26" s="383" t="str">
        <f>IF(AC26="---","",IF(AC26="","",VLOOKUP(AC26,List16782345[],2,FALSE)))</f>
        <v/>
      </c>
      <c r="CA26" s="383" t="str">
        <f>IF(AD26="---","",IF(AD26="","",VLOOKUP(AD26,List16782345[],2,FALSE)))</f>
        <v/>
      </c>
      <c r="CB26" s="383" t="str">
        <f>IF(AE26="---","",IF(AE26="","",VLOOKUP(AE26,List16782345[],2,FALSE)))</f>
        <v/>
      </c>
      <c r="CC26" s="383" t="str">
        <f>IF(AF26="---","",IF(AF26="","",VLOOKUP(AF26,List16782345[],2,FALSE)))</f>
        <v/>
      </c>
      <c r="CD26" s="383" t="str">
        <f>IF(AG26="---","",IF(AG26="","",VLOOKUP(AG26,List16782345[],2,FALSE)))</f>
        <v/>
      </c>
      <c r="CE26" s="383" t="str">
        <f>IF(AH26="---","",IF(AH26="","",VLOOKUP(AH26,List16782345[],2,FALSE)))</f>
        <v/>
      </c>
      <c r="CF26" s="222" t="s">
        <v>144</v>
      </c>
      <c r="CG26" s="383" t="str">
        <f>IFERROR(
    IF(H26="---", "NA",
        IF(Y26="---", "NA",
            IF(BJ26 &gt; BK26,
                IF(BV26 &gt; BJ26, 1.1, 0.1),
                IF(BV26 &gt; BJ26, 1, 0)
            )
        )
    ),
    -1
)</f>
        <v>NA</v>
      </c>
      <c r="CH26" s="383" t="str">
        <f>IFERROR(
    IF(I26="---", "NA",
        IF(Z26="---", "NA",IF(J26="---","NA",
            IF(BK26 &gt; BL26,
                IF(MIN(BV26, BK26) = BW26, 0.1,
                    IF(MIN(BV26, BK26) &lt; BW26, 1.1)
                ),
                IF(MIN(BV26, BK26) = BW26, 0,
                    IF(MIN(BV26, BK26) &lt; BW26, 1)
                )
            ))
        )
    ),
-5)</f>
        <v>NA</v>
      </c>
      <c r="CI26" s="383" t="str">
        <f>IFERROR(
    IF(J26="---", "NA",
        IF(AA26="---", "NA",IF(K26="---","NA",
            IF(BL26 &gt; BM26,
                IF(MIN(BW26, BL26) = BX26, 0.1,
                    IF(MIN(BW26, BL26) &lt; BX26, 1.1)
                ),
                IF(MIN(BW26, BL26) = BX26, 0,
                    IF(MIN(BW26, BL26) &lt; BX26, 1)
                )
            ))
        )
    ),
-5)</f>
        <v>NA</v>
      </c>
      <c r="CJ26" s="383" t="str">
        <f>IFERROR(
    IF(K26="---", "NA",
        IF(AB26="---", "NA",IF(L26="---","NA",
            IF(BM26 &gt; BN26,
                IF(MIN(BX26, BM26) = BY26, 0.1,
                    IF(MIN(BX26, BM26) &lt; BY26, 1.1)
                ),
                IF(MIN(BX26, BM26) = BY26, 0,
                    IF(MIN(BX26, BM26) &lt; BY26, 1)
                )
            ))
        )
    ),
-5)</f>
        <v>NA</v>
      </c>
      <c r="CK26" s="383" t="str">
        <f>IFERROR(
    IF(L26="---", "NA",
        IF(AC26="---", "NA",IF(M26="---","NA",
            IF(BN26 &gt; BO26,
                IF(MIN(BY26, BN26) = BZ26, 0.1,
                    IF(MIN(BY26, BN26) &lt; BZ26, 1.1)
                ),
                IF(MIN(BY26, BN26) = BZ26, 0,
                    IF(MIN(BY26, BN26) &lt; BZ26, 1)
                )
            ))
        )
    ),
-5)</f>
        <v>NA</v>
      </c>
      <c r="CL26" s="383" t="str">
        <f>IFERROR(
    IF(M26="---", "NA",
        IF(AD26="---", "NA",IF(N26="---","NA",
            IF(BO26 &gt; BP26,
                IF(MIN(BZ26, BO26) = CA26, 0.1,
                    IF(MIN(BZ26, BO26) &lt; CA26, 1.1)
                ),
                IF(MIN(BZ26, BO26) = CA26, 0,
                    IF(MIN(BZ26, BO26) &lt; CA26, 1)
                )
            ))
        )
    ),
-5)</f>
        <v>NA</v>
      </c>
      <c r="CM26" s="383" t="str">
        <f>IFERROR(
    IF(N26="---", "NA",
        IF(AE26="---", "NA",IF(O26="---","NA",
            IF(BP26 &gt; BQ26,
                IF(MIN(CA26, BP26) = CB26, 0.1,
                    IF(MIN(CA26, BP26) &lt; CB26, 1.1)
                ),
                IF(MIN(CA26, BP26) = CB26, 0,
                    IF(MIN(CA26, BP26) &lt; CB26, 1)
                )
            ))
        )
    ),
-5)</f>
        <v>NA</v>
      </c>
      <c r="CN26" s="383" t="str">
        <f>IFERROR(
    IF(O26="---", "NA",
        IF(AF26="---", "NA",IF(P26="---","NA",
            IF(BQ26 &gt; BR26,
                IF(MIN(CB26, BQ26) = CC26, 0.1,
                    IF(MIN(CB26, BQ26) &lt; CC26, 1.1)
                ),
                IF(MIN(CB26, BQ26) = CC26, 0,
                    IF(MIN(CB26, BQ26) &lt; CC26, 1)
                )
            ))
        )
    ),
-5)</f>
        <v>NA</v>
      </c>
      <c r="CO26" s="383" t="str">
        <f>IFERROR(
    IF(P26="---", "NA",
        IF(AG26="---", "NA",IF(Q26="---","NA",
            IF(BR26 &gt; BS26,
                IF(MIN(CC26, BR26) = CD26, 0.1,
                    IF(MIN(CC26, BR26) &lt; CD26, 1.1)
                ),
                IF(MIN(CC26, BR26) = CD26, 0,
                    IF(MIN(CC26, BR26) &lt; CD26, 1)
                )
            ))
        )
    ),
-5)</f>
        <v>NA</v>
      </c>
      <c r="CP26" s="383" t="str">
        <f>IFERROR(
    IF(Q26="---", "NA",
        IF(AH26="---", "NA",IF(R26="---","NA",
            IF(BS26 &gt; BT26,
                IF(MIN(CD26, BS26) = CE26, 0.1,
                    IF(MIN(CD26, BS26) &lt; CE26, 1.1)
                ),
                IF(MIN(CD26, BS26) = CE26, 0,
                    IF(MIN(CD26, BS26) &lt; CE26, 1)
                )
            ))
        )
    ),
-5)</f>
        <v>NA</v>
      </c>
      <c r="CQ26" s="222" t="s">
        <v>144</v>
      </c>
      <c r="CR26" s="383" t="str">
        <f>IF(AND(OR(CG26=1, CG26=1.1),BK26&gt;=BV26),"Achieved",IF(AND(OR(CG26=1, CG26=1.1),BK26&lt;BV26),"Not Achieved","NA"))</f>
        <v>NA</v>
      </c>
      <c r="CS26" s="383" t="str">
        <f>IF(AND(OR(CH26=1, CH26=1.1),BL26&gt;=BW26),"Achieved",IF(AND(OR(CH26=1, CH26=1.1),BL26&lt;BW26),"Not Achieved","NA"))</f>
        <v>NA</v>
      </c>
      <c r="CT26" s="383" t="str">
        <f>IF(AND(OR(CI26=1, CI26=1.1),BM26&gt;=BX26),"Achieved",IF(AND(OR(CI26=1, CI26=1.1),BM26&lt;BX26),"Not Achieved","NA"))</f>
        <v>NA</v>
      </c>
      <c r="CU26" s="383" t="str">
        <f>IF(AND(OR(CJ26=1, CJ26=1.1),BN26&gt;=BY26),"Achieved",IF(AND(OR(CJ26=1, CJ26=1.1),BN26&lt;BY26),"Not Achieved","NA"))</f>
        <v>NA</v>
      </c>
      <c r="CV26" s="383" t="str">
        <f>IF(AND(OR(CK26=1, CK26=1.1),BO26&gt;=BZ26),"Achieved",IF(AND(OR(CK26=1, CK26=1.1),BO26&lt;BZ26),"Not Achieved","NA"))</f>
        <v>NA</v>
      </c>
      <c r="CW26" s="383" t="str">
        <f>IF(AND(OR(CL26=1, CL26=1.1),BP26&gt;=CA26),"Achieved",IF(AND(OR(CL26=1, CL26=1.1),BP26&lt;CA26),"Not Achieved","NA"))</f>
        <v>NA</v>
      </c>
      <c r="CX26" s="383" t="str">
        <f>IF(AND(OR(CM26=1, CM26=1.1),BQ26&gt;=CB26),"Achieved",IF(AND(OR(CM26=1, CM26=1.1),BQ26&lt;CB26),"Not Achieved","NA"))</f>
        <v>NA</v>
      </c>
      <c r="CY26" s="383" t="str">
        <f>IF(AND(OR(CN26=1, CN26=1.1),BR26&gt;=CC26),"Achieved",IF(AND(OR(CN26=1, CN26=1.1),BR26&lt;CC26),"Not Achieved","NA"))</f>
        <v>NA</v>
      </c>
      <c r="CZ26" s="383" t="str">
        <f>IF(AND(OR(CO26=1, CO26=1.1),BS26&gt;=CD26),"Achieved",IF(AND(OR(CO26=1, CO26=1.1),BS26&lt;CD26),"Not Achieved","NA"))</f>
        <v>NA</v>
      </c>
      <c r="DA26" s="383" t="str">
        <f>IF(AND(OR(CP26=1, CP26=1.1),BT26&gt;=CE26),"Achieved",IF(AND(OR(CP26=1, CP26=1.1),BT26&lt;CE26),"Not Achieved","NA"))</f>
        <v>NA</v>
      </c>
      <c r="DI26" s="433"/>
      <c r="DJ26" s="433"/>
      <c r="DK26" s="433"/>
      <c r="DL26" s="433"/>
      <c r="DM26" s="433"/>
      <c r="DN26" s="433"/>
      <c r="DO26" s="433"/>
      <c r="DP26" s="433"/>
      <c r="DQ26" s="433"/>
      <c r="DR26" s="433"/>
      <c r="DS26" s="433"/>
      <c r="DT26" s="433"/>
      <c r="DU26" s="433"/>
      <c r="DV26" s="433"/>
      <c r="DW26" s="433"/>
    </row>
    <row r="27" spans="2:127" s="385" customFormat="1" ht="13.75" customHeight="1" thickBot="1" x14ac:dyDescent="0.4">
      <c r="B27" s="372">
        <v>3</v>
      </c>
      <c r="C27" s="366" t="s">
        <v>145</v>
      </c>
      <c r="D27" s="367"/>
      <c r="E27" s="432" t="s">
        <v>146</v>
      </c>
      <c r="F27" s="425"/>
      <c r="G27" s="426"/>
      <c r="H27" s="192" t="s">
        <v>94</v>
      </c>
      <c r="I27" s="192" t="s">
        <v>94</v>
      </c>
      <c r="J27" s="192" t="s">
        <v>94</v>
      </c>
      <c r="K27" s="192" t="s">
        <v>94</v>
      </c>
      <c r="L27" s="192" t="s">
        <v>94</v>
      </c>
      <c r="M27" s="192" t="s">
        <v>94</v>
      </c>
      <c r="N27" s="192" t="s">
        <v>94</v>
      </c>
      <c r="O27" s="192" t="s">
        <v>94</v>
      </c>
      <c r="P27" s="192" t="s">
        <v>94</v>
      </c>
      <c r="Q27" s="192" t="s">
        <v>94</v>
      </c>
      <c r="R27" s="379" t="s">
        <v>94</v>
      </c>
      <c r="S27" s="384"/>
      <c r="T27" s="384"/>
      <c r="U27" s="384"/>
      <c r="V27" s="384"/>
      <c r="W27" s="384"/>
      <c r="X27" s="384"/>
      <c r="Y27" s="192" t="s">
        <v>94</v>
      </c>
      <c r="Z27" s="192" t="s">
        <v>94</v>
      </c>
      <c r="AA27" s="192" t="s">
        <v>94</v>
      </c>
      <c r="AB27" s="192" t="s">
        <v>94</v>
      </c>
      <c r="AC27" s="192" t="s">
        <v>94</v>
      </c>
      <c r="AD27" s="192" t="s">
        <v>94</v>
      </c>
      <c r="AE27" s="192" t="s">
        <v>94</v>
      </c>
      <c r="AF27" s="192" t="s">
        <v>94</v>
      </c>
      <c r="AG27" s="192" t="s">
        <v>94</v>
      </c>
      <c r="AH27" s="379" t="s">
        <v>94</v>
      </c>
      <c r="AK27" s="427" t="str">
        <f>IFERROR(IF(I27="---","",IF(Y27="---","No Target Set",IF(BV27=BK27,"On Target",IF(BV27&gt;BK27,"Behind",IF(BV27&lt;BK27,"On Target"))))),"")</f>
        <v/>
      </c>
      <c r="AL27" s="427" t="str">
        <f>IFERROR(IF(J27="---","",IF(Z27="---","No Target Set",IF(BW27=BL27,"On Target",IF(BW27&gt;BL27,"Behind",IF(BW27&lt;BL27,"On Target"))))),"")</f>
        <v/>
      </c>
      <c r="AM27" s="427" t="str">
        <f>IFERROR(IF(K27="---","",IF(AA27="---","No Target Set",IF(BX27=BM27,"On Target",IF(BX27&gt;BM27,"Behind",IF(BX27&lt;BM27,"On Target"))))),"")</f>
        <v/>
      </c>
      <c r="AN27" s="427" t="str">
        <f>IFERROR(IF(L27="---","",IF(AB27="---","No Target Set",IF(BY27=BN27,"On Target",IF(BY27&gt;BN27,"Behind",IF(BY27&lt;BN27,"On Target"))))),"")</f>
        <v/>
      </c>
      <c r="AO27" s="427" t="str">
        <f>IFERROR(IF(M27="---","",IF(AC27="---","No Target Set",IF(BZ27=BO27,"On Target",IF(BZ27&gt;BO27,"Behind",IF(BZ27&lt;BO27,"On Target"))))),"")</f>
        <v/>
      </c>
      <c r="AP27" s="427" t="str">
        <f>IFERROR(IF(N27="---","",IF(AD27="---","No Target Set",IF(CA27=BP27,"On Target",IF(CA27&gt;BP27,"Behind",IF(CA27&lt;BP27,"On Target"))))),"")</f>
        <v/>
      </c>
      <c r="AQ27" s="427" t="str">
        <f>IFERROR(IF(O27="---","",IF(AE27="---","No Target Set",IF(CB27=BQ27,"On Target",IF(CB27&gt;BQ27,"Behind",IF(CB27&lt;BQ27,"On Target"))))),"")</f>
        <v/>
      </c>
      <c r="AR27" s="427" t="str">
        <f>IFERROR(IF(P27="---","",IF(AF27="---","No Target Set",IF(CC27=BR27,"On Target",IF(CC27&gt;BR27,"Behind",IF(CC27&lt;BR27,"On Target"))))),"")</f>
        <v/>
      </c>
      <c r="AS27" s="427" t="str">
        <f>IFERROR(IF(Q27="---","",IF(AG27="---","No Target Set",IF(CD27=BS27,"On Target",IF(CD27&gt;BS27,"Behind",IF(CD27&lt;BS27,"On Target"))))),"")</f>
        <v/>
      </c>
      <c r="AT27" s="427" t="str">
        <f>IFERROR(IF(R27="---","",IF(AH27="---","No Target Set",IF(CE27=BT27,"On Target",IF(CE27&gt;BT27,"Behind",IF(CE27&lt;BT27,"On Target"))))),"")</f>
        <v/>
      </c>
      <c r="AU27" s="384"/>
      <c r="AV27" s="428"/>
      <c r="AW27" s="222" t="s">
        <v>147</v>
      </c>
      <c r="AX27" s="382" t="str">
        <f>_xlfn.IFNA(LOOKUP(2,1/(H27:R27&lt;&gt;"---"),H27:R27),"---")</f>
        <v>---</v>
      </c>
      <c r="AY27" s="382" t="e">
        <f>VALUE(IF(AX27="---","",VLOOKUP(AX27,List16782345[],2,FALSE)))</f>
        <v>#VALUE!</v>
      </c>
      <c r="AZ27" s="382" t="str">
        <f>_xlfn.IFNA(LOOKUP(2,1/(H27:Q27&lt;&gt;"---"),X27:AF27),"---")</f>
        <v>---</v>
      </c>
      <c r="BA27" s="382" t="e">
        <f>VALUE(IF(AZ27="---","",VLOOKUP(AZ27,List16782345[],2,FALSE)))</f>
        <v>#VALUE!</v>
      </c>
      <c r="BB27" s="382" t="str">
        <f>_xlfn.IFNA(LOOKUP(2,1/(AK27:AT27&lt;&gt;""),AK27:AT27),"---")</f>
        <v>---</v>
      </c>
      <c r="BC27" s="382" t="str">
        <f>_xlfn.IFNA(LOOKUP(2,1/(H27:R27&lt;&gt;"---"),H$2:R$2),"---")</f>
        <v>---</v>
      </c>
      <c r="BD27" s="384"/>
      <c r="BE27" s="384"/>
      <c r="BF27" s="384"/>
      <c r="BG27" s="384"/>
      <c r="BH27" s="384"/>
      <c r="BI27" s="222" t="s">
        <v>147</v>
      </c>
      <c r="BJ27" s="382" t="str">
        <f>IF(H27="---","",IF(H27="","",(VLOOKUP(H27,List16782345[],2,FALSE))))</f>
        <v/>
      </c>
      <c r="BK27" s="382" t="str">
        <f>IF(I27="---","",IF(I27="","",(VLOOKUP(I27,List16782345[],2,FALSE))))</f>
        <v/>
      </c>
      <c r="BL27" s="382" t="str">
        <f>IF(J27="---","",IF(J27="","",(VLOOKUP(J27,List16782345[],2,FALSE))))</f>
        <v/>
      </c>
      <c r="BM27" s="382" t="str">
        <f>IF(K27="---","",IF(K27="","",(VLOOKUP(K27,List16782345[],2,FALSE))))</f>
        <v/>
      </c>
      <c r="BN27" s="382" t="str">
        <f>IF(L27="---","",IF(L27="","",(VLOOKUP(L27,List16782345[],2,FALSE))))</f>
        <v/>
      </c>
      <c r="BO27" s="382" t="str">
        <f>IF(M27="---","",IF(M27="","",(VLOOKUP(M27,List16782345[],2,FALSE))))</f>
        <v/>
      </c>
      <c r="BP27" s="382" t="str">
        <f>IF(N27="---","",IF(N27="","",(VLOOKUP(N27,List16782345[],2,FALSE))))</f>
        <v/>
      </c>
      <c r="BQ27" s="382" t="str">
        <f>IF(O27="---","",IF(O27="","",(VLOOKUP(O27,List16782345[],2,FALSE))))</f>
        <v/>
      </c>
      <c r="BR27" s="382" t="str">
        <f>IF(P27="---","",IF(P27="","",(VLOOKUP(P27,List16782345[],2,FALSE))))</f>
        <v/>
      </c>
      <c r="BS27" s="382" t="str">
        <f>IF(Q27="---","",IF(Q27="","",(VLOOKUP(Q27,List16782345[],2,FALSE))))</f>
        <v/>
      </c>
      <c r="BT27" s="382" t="str">
        <f>IF(R27="---","",IF(R27="","",(VLOOKUP(R27,List16782345[],2,FALSE))))</f>
        <v/>
      </c>
      <c r="BU27" s="222" t="s">
        <v>147</v>
      </c>
      <c r="BV27" s="382" t="str">
        <f>IF(Y27="---","",IF(Y27="","",VLOOKUP(Y27,List16782345[],2,FALSE)))</f>
        <v/>
      </c>
      <c r="BW27" s="382" t="str">
        <f>IF(Z27="---","",IF(Z27="","",VLOOKUP(Z27,List16782345[],2,FALSE)))</f>
        <v/>
      </c>
      <c r="BX27" s="382" t="str">
        <f>IF(AA27="---","",IF(AA27="","",VLOOKUP(AA27,List16782345[],2,FALSE)))</f>
        <v/>
      </c>
      <c r="BY27" s="382" t="str">
        <f>IF(AB27="---","",IF(AB27="","",VLOOKUP(AB27,List16782345[],2,FALSE)))</f>
        <v/>
      </c>
      <c r="BZ27" s="382" t="str">
        <f>IF(AC27="---","",IF(AC27="","",VLOOKUP(AC27,List16782345[],2,FALSE)))</f>
        <v/>
      </c>
      <c r="CA27" s="382" t="str">
        <f>IF(AD27="---","",IF(AD27="","",VLOOKUP(AD27,List16782345[],2,FALSE)))</f>
        <v/>
      </c>
      <c r="CB27" s="382" t="str">
        <f>IF(AE27="---","",IF(AE27="","",VLOOKUP(AE27,List16782345[],2,FALSE)))</f>
        <v/>
      </c>
      <c r="CC27" s="382" t="str">
        <f>IF(AF27="---","",IF(AF27="","",VLOOKUP(AF27,List16782345[],2,FALSE)))</f>
        <v/>
      </c>
      <c r="CD27" s="382" t="str">
        <f>IF(AG27="---","",IF(AG27="","",VLOOKUP(AG27,List16782345[],2,FALSE)))</f>
        <v/>
      </c>
      <c r="CE27" s="382" t="str">
        <f>IF(AH27="---","",IF(AH27="","",VLOOKUP(AH27,List16782345[],2,FALSE)))</f>
        <v/>
      </c>
      <c r="CF27" s="222" t="s">
        <v>147</v>
      </c>
      <c r="CG27" s="382" t="str">
        <f>IFERROR(
    IF(H27="---", "NA",
        IF(Y27="---", "NA",
            IF(BJ27 &gt; BK27,
                IF(BV27 &gt; BJ27, 1.1, 0.1),
                IF(BV27 &gt; BJ27, 1, 0)
            )
        )
    ),
    -1
)</f>
        <v>NA</v>
      </c>
      <c r="CH27" s="382" t="str">
        <f>IFERROR(
    IF(I27="---", "NA",
        IF(Z27="---", "NA",IF(J27="---","NA",
            IF(BK27 &gt; BL27,
                IF(MIN(BV27, BK27) = BW27, 0.1,
                    IF(MIN(BV27, BK27) &lt; BW27, 1.1)
                ),
                IF(MIN(BV27, BK27) = BW27, 0,
                    IF(MIN(BV27, BK27) &lt; BW27, 1)
                )
            ))
        )
    ),
-5)</f>
        <v>NA</v>
      </c>
      <c r="CI27" s="382" t="str">
        <f>IFERROR(
    IF(J27="---", "NA",
        IF(AA27="---", "NA",IF(K27="---","NA",
            IF(BL27 &gt; BM27,
                IF(MIN(BW27, BL27) = BX27, 0.1,
                    IF(MIN(BW27, BL27) &lt; BX27, 1.1)
                ),
                IF(MIN(BW27, BL27) = BX27, 0,
                    IF(MIN(BW27, BL27) &lt; BX27, 1)
                )
            ))
        )
    ),
-5)</f>
        <v>NA</v>
      </c>
      <c r="CJ27" s="382" t="str">
        <f>IFERROR(
    IF(K27="---", "NA",
        IF(AB27="---", "NA",IF(L27="---","NA",
            IF(BM27 &gt; BN27,
                IF(MIN(BX27, BM27) = BY27, 0.1,
                    IF(MIN(BX27, BM27) &lt; BY27, 1.1)
                ),
                IF(MIN(BX27, BM27) = BY27, 0,
                    IF(MIN(BX27, BM27) &lt; BY27, 1)
                )
            ))
        )
    ),
-5)</f>
        <v>NA</v>
      </c>
      <c r="CK27" s="382" t="str">
        <f>IFERROR(
    IF(L27="---", "NA",
        IF(AC27="---", "NA",IF(M27="---","NA",
            IF(BN27 &gt; BO27,
                IF(MIN(BY27, BN27) = BZ27, 0.1,
                    IF(MIN(BY27, BN27) &lt; BZ27, 1.1)
                ),
                IF(MIN(BY27, BN27) = BZ27, 0,
                    IF(MIN(BY27, BN27) &lt; BZ27, 1)
                )
            ))
        )
    ),
-5)</f>
        <v>NA</v>
      </c>
      <c r="CL27" s="382" t="str">
        <f>IFERROR(
    IF(M27="---", "NA",
        IF(AD27="---", "NA",IF(N27="---","NA",
            IF(BO27 &gt; BP27,
                IF(MIN(BZ27, BO27) = CA27, 0.1,
                    IF(MIN(BZ27, BO27) &lt; CA27, 1.1)
                ),
                IF(MIN(BZ27, BO27) = CA27, 0,
                    IF(MIN(BZ27, BO27) &lt; CA27, 1)
                )
            ))
        )
    ),
-5)</f>
        <v>NA</v>
      </c>
      <c r="CM27" s="382" t="str">
        <f>IFERROR(
    IF(N27="---", "NA",
        IF(AE27="---", "NA",IF(O27="---","NA",
            IF(BP27 &gt; BQ27,
                IF(MIN(CA27, BP27) = CB27, 0.1,
                    IF(MIN(CA27, BP27) &lt; CB27, 1.1)
                ),
                IF(MIN(CA27, BP27) = CB27, 0,
                    IF(MIN(CA27, BP27) &lt; CB27, 1)
                )
            ))
        )
    ),
-5)</f>
        <v>NA</v>
      </c>
      <c r="CN27" s="382" t="str">
        <f>IFERROR(
    IF(O27="---", "NA",
        IF(AF27="---", "NA",IF(P27="---","NA",
            IF(BQ27 &gt; BR27,
                IF(MIN(CB27, BQ27) = CC27, 0.1,
                    IF(MIN(CB27, BQ27) &lt; CC27, 1.1)
                ),
                IF(MIN(CB27, BQ27) = CC27, 0,
                    IF(MIN(CB27, BQ27) &lt; CC27, 1)
                )
            ))
        )
    ),
-5)</f>
        <v>NA</v>
      </c>
      <c r="CO27" s="382" t="str">
        <f>IFERROR(
    IF(P27="---", "NA",
        IF(AG27="---", "NA",IF(Q27="---","NA",
            IF(BR27 &gt; BS27,
                IF(MIN(CC27, BR27) = CD27, 0.1,
                    IF(MIN(CC27, BR27) &lt; CD27, 1.1)
                ),
                IF(MIN(CC27, BR27) = CD27, 0,
                    IF(MIN(CC27, BR27) &lt; CD27, 1)
                )
            ))
        )
    ),
-5)</f>
        <v>NA</v>
      </c>
      <c r="CP27" s="382" t="str">
        <f>IFERROR(
    IF(Q27="---", "NA",
        IF(AH27="---", "NA",IF(R27="---","NA",
            IF(BS27 &gt; BT27,
                IF(MIN(CD27, BS27) = CE27, 0.1,
                    IF(MIN(CD27, BS27) &lt; CE27, 1.1)
                ),
                IF(MIN(CD27, BS27) = CE27, 0,
                    IF(MIN(CD27, BS27) &lt; CE27, 1)
                )
            ))
        )
    ),
-5)</f>
        <v>NA</v>
      </c>
      <c r="CQ27" s="222" t="s">
        <v>147</v>
      </c>
      <c r="CR27" s="382" t="str">
        <f>IF(AND(OR(CG27=1, CG27=1.1),BK27&gt;=BV27),"Achieved",IF(AND(OR(CG27=1, CG27=1.1),BK27&lt;BV27),"Not Achieved","NA"))</f>
        <v>NA</v>
      </c>
      <c r="CS27" s="382" t="str">
        <f>IF(AND(OR(CH27=1, CH27=1.1),BL27&gt;=BW27),"Achieved",IF(AND(OR(CH27=1, CH27=1.1),BL27&lt;BW27),"Not Achieved","NA"))</f>
        <v>NA</v>
      </c>
      <c r="CT27" s="382" t="str">
        <f>IF(AND(OR(CI27=1, CI27=1.1),BM27&gt;=BX27),"Achieved",IF(AND(OR(CI27=1, CI27=1.1),BM27&lt;BX27),"Not Achieved","NA"))</f>
        <v>NA</v>
      </c>
      <c r="CU27" s="382" t="str">
        <f>IF(AND(OR(CJ27=1, CJ27=1.1),BN27&gt;=BY27),"Achieved",IF(AND(OR(CJ27=1, CJ27=1.1),BN27&lt;BY27),"Not Achieved","NA"))</f>
        <v>NA</v>
      </c>
      <c r="CV27" s="382" t="str">
        <f>IF(AND(OR(CK27=1, CK27=1.1),BO27&gt;=BZ27),"Achieved",IF(AND(OR(CK27=1, CK27=1.1),BO27&lt;BZ27),"Not Achieved","NA"))</f>
        <v>NA</v>
      </c>
      <c r="CW27" s="382" t="str">
        <f>IF(AND(OR(CL27=1, CL27=1.1),BP27&gt;=CA27),"Achieved",IF(AND(OR(CL27=1, CL27=1.1),BP27&lt;CA27),"Not Achieved","NA"))</f>
        <v>NA</v>
      </c>
      <c r="CX27" s="382" t="str">
        <f>IF(AND(OR(CM27=1, CM27=1.1),BQ27&gt;=CB27),"Achieved",IF(AND(OR(CM27=1, CM27=1.1),BQ27&lt;CB27),"Not Achieved","NA"))</f>
        <v>NA</v>
      </c>
      <c r="CY27" s="382" t="str">
        <f>IF(AND(OR(CN27=1, CN27=1.1),BR27&gt;=CC27),"Achieved",IF(AND(OR(CN27=1, CN27=1.1),BR27&lt;CC27),"Not Achieved","NA"))</f>
        <v>NA</v>
      </c>
      <c r="CZ27" s="382" t="str">
        <f>IF(AND(OR(CO27=1, CO27=1.1),BS27&gt;=CD27),"Achieved",IF(AND(OR(CO27=1, CO27=1.1),BS27&lt;CD27),"Not Achieved","NA"))</f>
        <v>NA</v>
      </c>
      <c r="DA27" s="382" t="str">
        <f>IF(AND(OR(CP27=1, CP27=1.1),BT27&gt;=CE27),"Achieved",IF(AND(OR(CP27=1, CP27=1.1),BT27&lt;CE27),"Not Achieved","NA"))</f>
        <v>NA</v>
      </c>
      <c r="DI27" s="433"/>
      <c r="DJ27" s="433"/>
      <c r="DK27" s="433"/>
      <c r="DL27" s="433"/>
      <c r="DM27" s="433"/>
      <c r="DN27" s="433"/>
      <c r="DO27" s="433"/>
      <c r="DP27" s="433"/>
      <c r="DQ27" s="433"/>
      <c r="DR27" s="433"/>
      <c r="DS27" s="433"/>
      <c r="DT27" s="433"/>
      <c r="DU27" s="433"/>
      <c r="DV27" s="433"/>
      <c r="DW27" s="433"/>
    </row>
    <row r="28" spans="2:127" s="385" customFormat="1" ht="13.75" customHeight="1" thickBot="1" x14ac:dyDescent="0.4">
      <c r="B28" s="373"/>
      <c r="C28" s="368"/>
      <c r="D28" s="369"/>
      <c r="E28" s="432" t="s">
        <v>148</v>
      </c>
      <c r="F28" s="425"/>
      <c r="G28" s="426"/>
      <c r="H28" s="192" t="s">
        <v>94</v>
      </c>
      <c r="I28" s="192" t="s">
        <v>94</v>
      </c>
      <c r="J28" s="192" t="s">
        <v>94</v>
      </c>
      <c r="K28" s="192" t="s">
        <v>94</v>
      </c>
      <c r="L28" s="192" t="s">
        <v>94</v>
      </c>
      <c r="M28" s="192" t="s">
        <v>94</v>
      </c>
      <c r="N28" s="192" t="s">
        <v>94</v>
      </c>
      <c r="O28" s="192" t="s">
        <v>94</v>
      </c>
      <c r="P28" s="192" t="s">
        <v>94</v>
      </c>
      <c r="Q28" s="192" t="s">
        <v>94</v>
      </c>
      <c r="R28" s="379" t="s">
        <v>94</v>
      </c>
      <c r="S28" s="384"/>
      <c r="T28" s="384"/>
      <c r="U28" s="384"/>
      <c r="V28" s="384"/>
      <c r="W28" s="384"/>
      <c r="X28" s="384"/>
      <c r="Y28" s="192" t="s">
        <v>94</v>
      </c>
      <c r="Z28" s="192" t="s">
        <v>94</v>
      </c>
      <c r="AA28" s="192" t="s">
        <v>94</v>
      </c>
      <c r="AB28" s="192" t="s">
        <v>94</v>
      </c>
      <c r="AC28" s="192" t="s">
        <v>94</v>
      </c>
      <c r="AD28" s="192" t="s">
        <v>94</v>
      </c>
      <c r="AE28" s="192" t="s">
        <v>94</v>
      </c>
      <c r="AF28" s="192" t="s">
        <v>94</v>
      </c>
      <c r="AG28" s="192" t="s">
        <v>94</v>
      </c>
      <c r="AH28" s="379" t="s">
        <v>94</v>
      </c>
      <c r="AK28" s="427" t="str">
        <f>IFERROR(IF(I28="---","",IF(Y28="---","No Target Set",IF(BV28=BK28,"On Target",IF(BV28&gt;BK28,"Behind",IF(BV28&lt;BK28,"On Target"))))),"")</f>
        <v/>
      </c>
      <c r="AL28" s="427" t="str">
        <f>IFERROR(IF(J28="---","",IF(Z28="---","No Target Set",IF(BW28=BL28,"On Target",IF(BW28&gt;BL28,"Behind",IF(BW28&lt;BL28,"On Target"))))),"")</f>
        <v/>
      </c>
      <c r="AM28" s="427" t="str">
        <f>IFERROR(IF(K28="---","",IF(AA28="---","No Target Set",IF(BX28=BM28,"On Target",IF(BX28&gt;BM28,"Behind",IF(BX28&lt;BM28,"On Target"))))),"")</f>
        <v/>
      </c>
      <c r="AN28" s="427" t="str">
        <f>IFERROR(IF(L28="---","",IF(AB28="---","No Target Set",IF(BY28=BN28,"On Target",IF(BY28&gt;BN28,"Behind",IF(BY28&lt;BN28,"On Target"))))),"")</f>
        <v/>
      </c>
      <c r="AO28" s="427" t="str">
        <f>IFERROR(IF(M28="---","",IF(AC28="---","No Target Set",IF(BZ28=BO28,"On Target",IF(BZ28&gt;BO28,"Behind",IF(BZ28&lt;BO28,"On Target"))))),"")</f>
        <v/>
      </c>
      <c r="AP28" s="427" t="str">
        <f>IFERROR(IF(N28="---","",IF(AD28="---","No Target Set",IF(CA28=BP28,"On Target",IF(CA28&gt;BP28,"Behind",IF(CA28&lt;BP28,"On Target"))))),"")</f>
        <v/>
      </c>
      <c r="AQ28" s="427" t="str">
        <f>IFERROR(IF(O28="---","",IF(AE28="---","No Target Set",IF(CB28=BQ28,"On Target",IF(CB28&gt;BQ28,"Behind",IF(CB28&lt;BQ28,"On Target"))))),"")</f>
        <v/>
      </c>
      <c r="AR28" s="427" t="str">
        <f>IFERROR(IF(P28="---","",IF(AF28="---","No Target Set",IF(CC28=BR28,"On Target",IF(CC28&gt;BR28,"Behind",IF(CC28&lt;BR28,"On Target"))))),"")</f>
        <v/>
      </c>
      <c r="AS28" s="427" t="str">
        <f>IFERROR(IF(Q28="---","",IF(AG28="---","No Target Set",IF(CD28=BS28,"On Target",IF(CD28&gt;BS28,"Behind",IF(CD28&lt;BS28,"On Target"))))),"")</f>
        <v/>
      </c>
      <c r="AT28" s="427" t="str">
        <f>IFERROR(IF(R28="---","",IF(AH28="---","No Target Set",IF(CE28=BT28,"On Target",IF(CE28&gt;BT28,"Behind",IF(CE28&lt;BT28,"On Target"))))),"")</f>
        <v/>
      </c>
      <c r="AU28" s="384"/>
      <c r="AV28" s="428"/>
      <c r="AW28" s="222" t="s">
        <v>149</v>
      </c>
      <c r="AX28" s="382" t="str">
        <f>_xlfn.IFNA(LOOKUP(2,1/(H28:R28&lt;&gt;"---"),H28:R28),"---")</f>
        <v>---</v>
      </c>
      <c r="AY28" s="382" t="e">
        <f>VALUE(IF(AX28="---","",VLOOKUP(AX28,List16782345[],2,FALSE)))</f>
        <v>#VALUE!</v>
      </c>
      <c r="AZ28" s="382" t="str">
        <f>_xlfn.IFNA(LOOKUP(2,1/(H28:Q28&lt;&gt;"---"),X28:AF28),"---")</f>
        <v>---</v>
      </c>
      <c r="BA28" s="382" t="e">
        <f>VALUE(IF(AZ28="---","",VLOOKUP(AZ28,List16782345[],2,FALSE)))</f>
        <v>#VALUE!</v>
      </c>
      <c r="BB28" s="382" t="str">
        <f>_xlfn.IFNA(LOOKUP(2,1/(AK28:AT28&lt;&gt;""),AK28:AT28),"---")</f>
        <v>---</v>
      </c>
      <c r="BC28" s="382" t="str">
        <f>_xlfn.IFNA(LOOKUP(2,1/(H28:R28&lt;&gt;"---"),H$2:R$2),"---")</f>
        <v>---</v>
      </c>
      <c r="BD28" s="384"/>
      <c r="BE28" s="384"/>
      <c r="BF28" s="384"/>
      <c r="BG28" s="384"/>
      <c r="BH28" s="384"/>
      <c r="BI28" s="222" t="s">
        <v>149</v>
      </c>
      <c r="BJ28" s="382" t="str">
        <f>IF(H28="---","",IF(H28="","",(VLOOKUP(H28,List16782345[],2,FALSE))))</f>
        <v/>
      </c>
      <c r="BK28" s="382" t="str">
        <f>IF(I28="---","",IF(I28="","",(VLOOKUP(I28,List16782345[],2,FALSE))))</f>
        <v/>
      </c>
      <c r="BL28" s="382" t="str">
        <f>IF(J28="---","",IF(J28="","",(VLOOKUP(J28,List16782345[],2,FALSE))))</f>
        <v/>
      </c>
      <c r="BM28" s="382" t="str">
        <f>IF(K28="---","",IF(K28="","",(VLOOKUP(K28,List16782345[],2,FALSE))))</f>
        <v/>
      </c>
      <c r="BN28" s="382" t="str">
        <f>IF(L28="---","",IF(L28="","",(VLOOKUP(L28,List16782345[],2,FALSE))))</f>
        <v/>
      </c>
      <c r="BO28" s="382" t="str">
        <f>IF(M28="---","",IF(M28="","",(VLOOKUP(M28,List16782345[],2,FALSE))))</f>
        <v/>
      </c>
      <c r="BP28" s="382" t="str">
        <f>IF(N28="---","",IF(N28="","",(VLOOKUP(N28,List16782345[],2,FALSE))))</f>
        <v/>
      </c>
      <c r="BQ28" s="382" t="str">
        <f>IF(O28="---","",IF(O28="","",(VLOOKUP(O28,List16782345[],2,FALSE))))</f>
        <v/>
      </c>
      <c r="BR28" s="382" t="str">
        <f>IF(P28="---","",IF(P28="","",(VLOOKUP(P28,List16782345[],2,FALSE))))</f>
        <v/>
      </c>
      <c r="BS28" s="382" t="str">
        <f>IF(Q28="---","",IF(Q28="","",(VLOOKUP(Q28,List16782345[],2,FALSE))))</f>
        <v/>
      </c>
      <c r="BT28" s="382" t="str">
        <f>IF(R28="---","",IF(R28="","",(VLOOKUP(R28,List16782345[],2,FALSE))))</f>
        <v/>
      </c>
      <c r="BU28" s="222" t="s">
        <v>149</v>
      </c>
      <c r="BV28" s="382" t="str">
        <f>IF(Y28="---","",IF(Y28="","",VLOOKUP(Y28,List16782345[],2,FALSE)))</f>
        <v/>
      </c>
      <c r="BW28" s="382" t="str">
        <f>IF(Z28="---","",IF(Z28="","",VLOOKUP(Z28,List16782345[],2,FALSE)))</f>
        <v/>
      </c>
      <c r="BX28" s="382" t="str">
        <f>IF(AA28="---","",IF(AA28="","",VLOOKUP(AA28,List16782345[],2,FALSE)))</f>
        <v/>
      </c>
      <c r="BY28" s="382" t="str">
        <f>IF(AB28="---","",IF(AB28="","",VLOOKUP(AB28,List16782345[],2,FALSE)))</f>
        <v/>
      </c>
      <c r="BZ28" s="382" t="str">
        <f>IF(AC28="---","",IF(AC28="","",VLOOKUP(AC28,List16782345[],2,FALSE)))</f>
        <v/>
      </c>
      <c r="CA28" s="382" t="str">
        <f>IF(AD28="---","",IF(AD28="","",VLOOKUP(AD28,List16782345[],2,FALSE)))</f>
        <v/>
      </c>
      <c r="CB28" s="382" t="str">
        <f>IF(AE28="---","",IF(AE28="","",VLOOKUP(AE28,List16782345[],2,FALSE)))</f>
        <v/>
      </c>
      <c r="CC28" s="382" t="str">
        <f>IF(AF28="---","",IF(AF28="","",VLOOKUP(AF28,List16782345[],2,FALSE)))</f>
        <v/>
      </c>
      <c r="CD28" s="382" t="str">
        <f>IF(AG28="---","",IF(AG28="","",VLOOKUP(AG28,List16782345[],2,FALSE)))</f>
        <v/>
      </c>
      <c r="CE28" s="382" t="str">
        <f>IF(AH28="---","",IF(AH28="","",VLOOKUP(AH28,List16782345[],2,FALSE)))</f>
        <v/>
      </c>
      <c r="CF28" s="222" t="s">
        <v>149</v>
      </c>
      <c r="CG28" s="382" t="str">
        <f>IFERROR(
    IF(H28="---", "NA",
        IF(Y28="---", "NA",
            IF(BJ28 &gt; BK28,
                IF(BV28 &gt; BJ28, 1.1, 0.1),
                IF(BV28 &gt; BJ28, 1, 0)
            )
        )
    ),
    -1
)</f>
        <v>NA</v>
      </c>
      <c r="CH28" s="382" t="str">
        <f>IFERROR(
    IF(I28="---", "NA",
        IF(Z28="---", "NA",IF(J28="---","NA",
            IF(BK28 &gt; BL28,
                IF(MIN(BV28, BK28) = BW28, 0.1,
                    IF(MIN(BV28, BK28) &lt; BW28, 1.1)
                ),
                IF(MIN(BV28, BK28) = BW28, 0,
                    IF(MIN(BV28, BK28) &lt; BW28, 1)
                )
            ))
        )
    ),
-5)</f>
        <v>NA</v>
      </c>
      <c r="CI28" s="382" t="str">
        <f>IFERROR(
    IF(J28="---", "NA",
        IF(AA28="---", "NA",IF(K28="---","NA",
            IF(BL28 &gt; BM28,
                IF(MIN(BW28, BL28) = BX28, 0.1,
                    IF(MIN(BW28, BL28) &lt; BX28, 1.1)
                ),
                IF(MIN(BW28, BL28) = BX28, 0,
                    IF(MIN(BW28, BL28) &lt; BX28, 1)
                )
            ))
        )
    ),
-5)</f>
        <v>NA</v>
      </c>
      <c r="CJ28" s="382" t="str">
        <f>IFERROR(
    IF(K28="---", "NA",
        IF(AB28="---", "NA",IF(L28="---","NA",
            IF(BM28 &gt; BN28,
                IF(MIN(BX28, BM28) = BY28, 0.1,
                    IF(MIN(BX28, BM28) &lt; BY28, 1.1)
                ),
                IF(MIN(BX28, BM28) = BY28, 0,
                    IF(MIN(BX28, BM28) &lt; BY28, 1)
                )
            ))
        )
    ),
-5)</f>
        <v>NA</v>
      </c>
      <c r="CK28" s="382" t="str">
        <f>IFERROR(
    IF(L28="---", "NA",
        IF(AC28="---", "NA",IF(M28="---","NA",
            IF(BN28 &gt; BO28,
                IF(MIN(BY28, BN28) = BZ28, 0.1,
                    IF(MIN(BY28, BN28) &lt; BZ28, 1.1)
                ),
                IF(MIN(BY28, BN28) = BZ28, 0,
                    IF(MIN(BY28, BN28) &lt; BZ28, 1)
                )
            ))
        )
    ),
-5)</f>
        <v>NA</v>
      </c>
      <c r="CL28" s="382" t="str">
        <f>IFERROR(
    IF(M28="---", "NA",
        IF(AD28="---", "NA",IF(N28="---","NA",
            IF(BO28 &gt; BP28,
                IF(MIN(BZ28, BO28) = CA28, 0.1,
                    IF(MIN(BZ28, BO28) &lt; CA28, 1.1)
                ),
                IF(MIN(BZ28, BO28) = CA28, 0,
                    IF(MIN(BZ28, BO28) &lt; CA28, 1)
                )
            ))
        )
    ),
-5)</f>
        <v>NA</v>
      </c>
      <c r="CM28" s="382" t="str">
        <f>IFERROR(
    IF(N28="---", "NA",
        IF(AE28="---", "NA",IF(O28="---","NA",
            IF(BP28 &gt; BQ28,
                IF(MIN(CA28, BP28) = CB28, 0.1,
                    IF(MIN(CA28, BP28) &lt; CB28, 1.1)
                ),
                IF(MIN(CA28, BP28) = CB28, 0,
                    IF(MIN(CA28, BP28) &lt; CB28, 1)
                )
            ))
        )
    ),
-5)</f>
        <v>NA</v>
      </c>
      <c r="CN28" s="382" t="str">
        <f>IFERROR(
    IF(O28="---", "NA",
        IF(AF28="---", "NA",IF(P28="---","NA",
            IF(BQ28 &gt; BR28,
                IF(MIN(CB28, BQ28) = CC28, 0.1,
                    IF(MIN(CB28, BQ28) &lt; CC28, 1.1)
                ),
                IF(MIN(CB28, BQ28) = CC28, 0,
                    IF(MIN(CB28, BQ28) &lt; CC28, 1)
                )
            ))
        )
    ),
-5)</f>
        <v>NA</v>
      </c>
      <c r="CO28" s="382" t="str">
        <f>IFERROR(
    IF(P28="---", "NA",
        IF(AG28="---", "NA",IF(Q28="---","NA",
            IF(BR28 &gt; BS28,
                IF(MIN(CC28, BR28) = CD28, 0.1,
                    IF(MIN(CC28, BR28) &lt; CD28, 1.1)
                ),
                IF(MIN(CC28, BR28) = CD28, 0,
                    IF(MIN(CC28, BR28) &lt; CD28, 1)
                )
            ))
        )
    ),
-5)</f>
        <v>NA</v>
      </c>
      <c r="CP28" s="382" t="str">
        <f>IFERROR(
    IF(Q28="---", "NA",
        IF(AH28="---", "NA",IF(R28="---","NA",
            IF(BS28 &gt; BT28,
                IF(MIN(CD28, BS28) = CE28, 0.1,
                    IF(MIN(CD28, BS28) &lt; CE28, 1.1)
                ),
                IF(MIN(CD28, BS28) = CE28, 0,
                    IF(MIN(CD28, BS28) &lt; CE28, 1)
                )
            ))
        )
    ),
-5)</f>
        <v>NA</v>
      </c>
      <c r="CQ28" s="222" t="s">
        <v>149</v>
      </c>
      <c r="CR28" s="382" t="str">
        <f>IF(AND(OR(CG28=1, CG28=1.1),BK28&gt;=BV28),"Achieved",IF(AND(OR(CG28=1, CG28=1.1),BK28&lt;BV28),"Not Achieved","NA"))</f>
        <v>NA</v>
      </c>
      <c r="CS28" s="382" t="str">
        <f>IF(AND(OR(CH28=1, CH28=1.1),BL28&gt;=BW28),"Achieved",IF(AND(OR(CH28=1, CH28=1.1),BL28&lt;BW28),"Not Achieved","NA"))</f>
        <v>NA</v>
      </c>
      <c r="CT28" s="382" t="str">
        <f>IF(AND(OR(CI28=1, CI28=1.1),BM28&gt;=BX28),"Achieved",IF(AND(OR(CI28=1, CI28=1.1),BM28&lt;BX28),"Not Achieved","NA"))</f>
        <v>NA</v>
      </c>
      <c r="CU28" s="382" t="str">
        <f>IF(AND(OR(CJ28=1, CJ28=1.1),BN28&gt;=BY28),"Achieved",IF(AND(OR(CJ28=1, CJ28=1.1),BN28&lt;BY28),"Not Achieved","NA"))</f>
        <v>NA</v>
      </c>
      <c r="CV28" s="382" t="str">
        <f>IF(AND(OR(CK28=1, CK28=1.1),BO28&gt;=BZ28),"Achieved",IF(AND(OR(CK28=1, CK28=1.1),BO28&lt;BZ28),"Not Achieved","NA"))</f>
        <v>NA</v>
      </c>
      <c r="CW28" s="382" t="str">
        <f>IF(AND(OR(CL28=1, CL28=1.1),BP28&gt;=CA28),"Achieved",IF(AND(OR(CL28=1, CL28=1.1),BP28&lt;CA28),"Not Achieved","NA"))</f>
        <v>NA</v>
      </c>
      <c r="CX28" s="382" t="str">
        <f>IF(AND(OR(CM28=1, CM28=1.1),BQ28&gt;=CB28),"Achieved",IF(AND(OR(CM28=1, CM28=1.1),BQ28&lt;CB28),"Not Achieved","NA"))</f>
        <v>NA</v>
      </c>
      <c r="CY28" s="382" t="str">
        <f>IF(AND(OR(CN28=1, CN28=1.1),BR28&gt;=CC28),"Achieved",IF(AND(OR(CN28=1, CN28=1.1),BR28&lt;CC28),"Not Achieved","NA"))</f>
        <v>NA</v>
      </c>
      <c r="CZ28" s="382" t="str">
        <f>IF(AND(OR(CO28=1, CO28=1.1),BS28&gt;=CD28),"Achieved",IF(AND(OR(CO28=1, CO28=1.1),BS28&lt;CD28),"Not Achieved","NA"))</f>
        <v>NA</v>
      </c>
      <c r="DA28" s="382" t="str">
        <f>IF(AND(OR(CP28=1, CP28=1.1),BT28&gt;=CE28),"Achieved",IF(AND(OR(CP28=1, CP28=1.1),BT28&lt;CE28),"Not Achieved","NA"))</f>
        <v>NA</v>
      </c>
      <c r="DI28" s="433"/>
      <c r="DJ28" s="433"/>
      <c r="DK28" s="433"/>
      <c r="DL28" s="433"/>
      <c r="DM28" s="433"/>
      <c r="DN28" s="433"/>
      <c r="DO28" s="433"/>
      <c r="DP28" s="433"/>
      <c r="DQ28" s="433"/>
      <c r="DR28" s="433"/>
      <c r="DS28" s="433"/>
      <c r="DT28" s="433"/>
      <c r="DU28" s="433"/>
      <c r="DV28" s="433"/>
      <c r="DW28" s="433"/>
    </row>
    <row r="29" spans="2:127" s="385" customFormat="1" ht="13.75" customHeight="1" thickBot="1" x14ac:dyDescent="0.4">
      <c r="B29" s="373"/>
      <c r="C29" s="370"/>
      <c r="D29" s="371"/>
      <c r="E29" s="432" t="s">
        <v>150</v>
      </c>
      <c r="F29" s="425"/>
      <c r="G29" s="426"/>
      <c r="H29" s="192" t="s">
        <v>94</v>
      </c>
      <c r="I29" s="192" t="s">
        <v>94</v>
      </c>
      <c r="J29" s="192" t="s">
        <v>94</v>
      </c>
      <c r="K29" s="192" t="s">
        <v>94</v>
      </c>
      <c r="L29" s="192" t="s">
        <v>94</v>
      </c>
      <c r="M29" s="192" t="s">
        <v>94</v>
      </c>
      <c r="N29" s="192" t="s">
        <v>94</v>
      </c>
      <c r="O29" s="192" t="s">
        <v>94</v>
      </c>
      <c r="P29" s="192" t="s">
        <v>94</v>
      </c>
      <c r="Q29" s="192" t="s">
        <v>94</v>
      </c>
      <c r="R29" s="379" t="s">
        <v>94</v>
      </c>
      <c r="S29" s="384"/>
      <c r="T29" s="384"/>
      <c r="U29" s="384"/>
      <c r="V29" s="384"/>
      <c r="W29" s="384"/>
      <c r="X29" s="384"/>
      <c r="Y29" s="192" t="s">
        <v>94</v>
      </c>
      <c r="Z29" s="192" t="s">
        <v>94</v>
      </c>
      <c r="AA29" s="192" t="s">
        <v>94</v>
      </c>
      <c r="AB29" s="192" t="s">
        <v>94</v>
      </c>
      <c r="AC29" s="192" t="s">
        <v>94</v>
      </c>
      <c r="AD29" s="192" t="s">
        <v>94</v>
      </c>
      <c r="AE29" s="192" t="s">
        <v>94</v>
      </c>
      <c r="AF29" s="192" t="s">
        <v>94</v>
      </c>
      <c r="AG29" s="192" t="s">
        <v>94</v>
      </c>
      <c r="AH29" s="379" t="s">
        <v>94</v>
      </c>
      <c r="AK29" s="427" t="str">
        <f>IFERROR(IF(I29="---","",IF(Y29="---","No Target Set",IF(BV29=BK29,"On Target",IF(BV29&gt;BK29,"Behind",IF(BV29&lt;BK29,"On Target"))))),"")</f>
        <v/>
      </c>
      <c r="AL29" s="427" t="str">
        <f>IFERROR(IF(J29="---","",IF(Z29="---","No Target Set",IF(BW29=BL29,"On Target",IF(BW29&gt;BL29,"Behind",IF(BW29&lt;BL29,"On Target"))))),"")</f>
        <v/>
      </c>
      <c r="AM29" s="427" t="str">
        <f>IFERROR(IF(K29="---","",IF(AA29="---","No Target Set",IF(BX29=BM29,"On Target",IF(BX29&gt;BM29,"Behind",IF(BX29&lt;BM29,"On Target"))))),"")</f>
        <v/>
      </c>
      <c r="AN29" s="427" t="str">
        <f>IFERROR(IF(L29="---","",IF(AB29="---","No Target Set",IF(BY29=BN29,"On Target",IF(BY29&gt;BN29,"Behind",IF(BY29&lt;BN29,"On Target"))))),"")</f>
        <v/>
      </c>
      <c r="AO29" s="427" t="str">
        <f>IFERROR(IF(M29="---","",IF(AC29="---","No Target Set",IF(BZ29=BO29,"On Target",IF(BZ29&gt;BO29,"Behind",IF(BZ29&lt;BO29,"On Target"))))),"")</f>
        <v/>
      </c>
      <c r="AP29" s="427" t="str">
        <f>IFERROR(IF(N29="---","",IF(AD29="---","No Target Set",IF(CA29=BP29,"On Target",IF(CA29&gt;BP29,"Behind",IF(CA29&lt;BP29,"On Target"))))),"")</f>
        <v/>
      </c>
      <c r="AQ29" s="427" t="str">
        <f>IFERROR(IF(O29="---","",IF(AE29="---","No Target Set",IF(CB29=BQ29,"On Target",IF(CB29&gt;BQ29,"Behind",IF(CB29&lt;BQ29,"On Target"))))),"")</f>
        <v/>
      </c>
      <c r="AR29" s="427" t="str">
        <f>IFERROR(IF(P29="---","",IF(AF29="---","No Target Set",IF(CC29=BR29,"On Target",IF(CC29&gt;BR29,"Behind",IF(CC29&lt;BR29,"On Target"))))),"")</f>
        <v/>
      </c>
      <c r="AS29" s="427" t="str">
        <f>IFERROR(IF(Q29="---","",IF(AG29="---","No Target Set",IF(CD29=BS29,"On Target",IF(CD29&gt;BS29,"Behind",IF(CD29&lt;BS29,"On Target"))))),"")</f>
        <v/>
      </c>
      <c r="AT29" s="427" t="str">
        <f>IFERROR(IF(R29="---","",IF(AH29="---","No Target Set",IF(CE29=BT29,"On Target",IF(CE29&gt;BT29,"Behind",IF(CE29&lt;BT29,"On Target"))))),"")</f>
        <v/>
      </c>
      <c r="AU29" s="384"/>
      <c r="AV29" s="428"/>
      <c r="AW29" s="222" t="s">
        <v>151</v>
      </c>
      <c r="AX29" s="382" t="str">
        <f>_xlfn.IFNA(LOOKUP(2,1/(H29:R29&lt;&gt;"---"),H29:R29),"---")</f>
        <v>---</v>
      </c>
      <c r="AY29" s="382" t="e">
        <f>VALUE(IF(AX29="---","",VLOOKUP(AX29,List16782345[],2,FALSE)))</f>
        <v>#VALUE!</v>
      </c>
      <c r="AZ29" s="382" t="str">
        <f>_xlfn.IFNA(LOOKUP(2,1/(H29:Q29&lt;&gt;"---"),X29:AF29),"---")</f>
        <v>---</v>
      </c>
      <c r="BA29" s="382" t="e">
        <f>VALUE(IF(AZ29="---","",VLOOKUP(AZ29,List16782345[],2,FALSE)))</f>
        <v>#VALUE!</v>
      </c>
      <c r="BB29" s="382" t="str">
        <f>_xlfn.IFNA(LOOKUP(2,1/(AK29:AT29&lt;&gt;""),AK29:AT29),"---")</f>
        <v>---</v>
      </c>
      <c r="BC29" s="382" t="str">
        <f>_xlfn.IFNA(LOOKUP(2,1/(H29:R29&lt;&gt;"---"),H$2:R$2),"---")</f>
        <v>---</v>
      </c>
      <c r="BD29" s="384"/>
      <c r="BE29" s="384"/>
      <c r="BF29" s="384"/>
      <c r="BG29" s="384"/>
      <c r="BH29" s="384"/>
      <c r="BI29" s="222" t="s">
        <v>151</v>
      </c>
      <c r="BJ29" s="382" t="str">
        <f>IF(H29="---","",IF(H29="","",(VLOOKUP(H29,List16782345[],2,FALSE))))</f>
        <v/>
      </c>
      <c r="BK29" s="382" t="str">
        <f>IF(I29="---","",IF(I29="","",(VLOOKUP(I29,List16782345[],2,FALSE))))</f>
        <v/>
      </c>
      <c r="BL29" s="382" t="str">
        <f>IF(J29="---","",IF(J29="","",(VLOOKUP(J29,List16782345[],2,FALSE))))</f>
        <v/>
      </c>
      <c r="BM29" s="382" t="str">
        <f>IF(K29="---","",IF(K29="","",(VLOOKUP(K29,List16782345[],2,FALSE))))</f>
        <v/>
      </c>
      <c r="BN29" s="382" t="str">
        <f>IF(L29="---","",IF(L29="","",(VLOOKUP(L29,List16782345[],2,FALSE))))</f>
        <v/>
      </c>
      <c r="BO29" s="382" t="str">
        <f>IF(M29="---","",IF(M29="","",(VLOOKUP(M29,List16782345[],2,FALSE))))</f>
        <v/>
      </c>
      <c r="BP29" s="382" t="str">
        <f>IF(N29="---","",IF(N29="","",(VLOOKUP(N29,List16782345[],2,FALSE))))</f>
        <v/>
      </c>
      <c r="BQ29" s="382" t="str">
        <f>IF(O29="---","",IF(O29="","",(VLOOKUP(O29,List16782345[],2,FALSE))))</f>
        <v/>
      </c>
      <c r="BR29" s="382" t="str">
        <f>IF(P29="---","",IF(P29="","",(VLOOKUP(P29,List16782345[],2,FALSE))))</f>
        <v/>
      </c>
      <c r="BS29" s="382" t="str">
        <f>IF(Q29="---","",IF(Q29="","",(VLOOKUP(Q29,List16782345[],2,FALSE))))</f>
        <v/>
      </c>
      <c r="BT29" s="382" t="str">
        <f>IF(R29="---","",IF(R29="","",(VLOOKUP(R29,List16782345[],2,FALSE))))</f>
        <v/>
      </c>
      <c r="BU29" s="222" t="s">
        <v>151</v>
      </c>
      <c r="BV29" s="382" t="str">
        <f>IF(Y29="---","",IF(Y29="","",VLOOKUP(Y29,List16782345[],2,FALSE)))</f>
        <v/>
      </c>
      <c r="BW29" s="382" t="str">
        <f>IF(Z29="---","",IF(Z29="","",VLOOKUP(Z29,List16782345[],2,FALSE)))</f>
        <v/>
      </c>
      <c r="BX29" s="382" t="str">
        <f>IF(AA29="---","",IF(AA29="","",VLOOKUP(AA29,List16782345[],2,FALSE)))</f>
        <v/>
      </c>
      <c r="BY29" s="382" t="str">
        <f>IF(AB29="---","",IF(AB29="","",VLOOKUP(AB29,List16782345[],2,FALSE)))</f>
        <v/>
      </c>
      <c r="BZ29" s="382" t="str">
        <f>IF(AC29="---","",IF(AC29="","",VLOOKUP(AC29,List16782345[],2,FALSE)))</f>
        <v/>
      </c>
      <c r="CA29" s="382" t="str">
        <f>IF(AD29="---","",IF(AD29="","",VLOOKUP(AD29,List16782345[],2,FALSE)))</f>
        <v/>
      </c>
      <c r="CB29" s="382" t="str">
        <f>IF(AE29="---","",IF(AE29="","",VLOOKUP(AE29,List16782345[],2,FALSE)))</f>
        <v/>
      </c>
      <c r="CC29" s="382" t="str">
        <f>IF(AF29="---","",IF(AF29="","",VLOOKUP(AF29,List16782345[],2,FALSE)))</f>
        <v/>
      </c>
      <c r="CD29" s="382" t="str">
        <f>IF(AG29="---","",IF(AG29="","",VLOOKUP(AG29,List16782345[],2,FALSE)))</f>
        <v/>
      </c>
      <c r="CE29" s="382" t="str">
        <f>IF(AH29="---","",IF(AH29="","",VLOOKUP(AH29,List16782345[],2,FALSE)))</f>
        <v/>
      </c>
      <c r="CF29" s="222" t="s">
        <v>151</v>
      </c>
      <c r="CG29" s="382" t="str">
        <f>IFERROR(
    IF(H29="---", "NA",
        IF(Y29="---", "NA",
            IF(BJ29 &gt; BK29,
                IF(BV29 &gt; BJ29, 1.1, 0.1),
                IF(BV29 &gt; BJ29, 1, 0)
            )
        )
    ),
    -1
)</f>
        <v>NA</v>
      </c>
      <c r="CH29" s="382" t="str">
        <f>IFERROR(
    IF(I29="---", "NA",
        IF(Z29="---", "NA",IF(J29="---","NA",
            IF(BK29 &gt; BL29,
                IF(MIN(BV29, BK29) = BW29, 0.1,
                    IF(MIN(BV29, BK29) &lt; BW29, 1.1)
                ),
                IF(MIN(BV29, BK29) = BW29, 0,
                    IF(MIN(BV29, BK29) &lt; BW29, 1)
                )
            ))
        )
    ),
-5)</f>
        <v>NA</v>
      </c>
      <c r="CI29" s="382" t="str">
        <f>IFERROR(
    IF(J29="---", "NA",
        IF(AA29="---", "NA",IF(K29="---","NA",
            IF(BL29 &gt; BM29,
                IF(MIN(BW29, BL29) = BX29, 0.1,
                    IF(MIN(BW29, BL29) &lt; BX29, 1.1)
                ),
                IF(MIN(BW29, BL29) = BX29, 0,
                    IF(MIN(BW29, BL29) &lt; BX29, 1)
                )
            ))
        )
    ),
-5)</f>
        <v>NA</v>
      </c>
      <c r="CJ29" s="382" t="str">
        <f>IFERROR(
    IF(K29="---", "NA",
        IF(AB29="---", "NA",IF(L29="---","NA",
            IF(BM29 &gt; BN29,
                IF(MIN(BX29, BM29) = BY29, 0.1,
                    IF(MIN(BX29, BM29) &lt; BY29, 1.1)
                ),
                IF(MIN(BX29, BM29) = BY29, 0,
                    IF(MIN(BX29, BM29) &lt; BY29, 1)
                )
            ))
        )
    ),
-5)</f>
        <v>NA</v>
      </c>
      <c r="CK29" s="382" t="str">
        <f>IFERROR(
    IF(L29="---", "NA",
        IF(AC29="---", "NA",IF(M29="---","NA",
            IF(BN29 &gt; BO29,
                IF(MIN(BY29, BN29) = BZ29, 0.1,
                    IF(MIN(BY29, BN29) &lt; BZ29, 1.1)
                ),
                IF(MIN(BY29, BN29) = BZ29, 0,
                    IF(MIN(BY29, BN29) &lt; BZ29, 1)
                )
            ))
        )
    ),
-5)</f>
        <v>NA</v>
      </c>
      <c r="CL29" s="382" t="str">
        <f>IFERROR(
    IF(M29="---", "NA",
        IF(AD29="---", "NA",IF(N29="---","NA",
            IF(BO29 &gt; BP29,
                IF(MIN(BZ29, BO29) = CA29, 0.1,
                    IF(MIN(BZ29, BO29) &lt; CA29, 1.1)
                ),
                IF(MIN(BZ29, BO29) = CA29, 0,
                    IF(MIN(BZ29, BO29) &lt; CA29, 1)
                )
            ))
        )
    ),
-5)</f>
        <v>NA</v>
      </c>
      <c r="CM29" s="382" t="str">
        <f>IFERROR(
    IF(N29="---", "NA",
        IF(AE29="---", "NA",IF(O29="---","NA",
            IF(BP29 &gt; BQ29,
                IF(MIN(CA29, BP29) = CB29, 0.1,
                    IF(MIN(CA29, BP29) &lt; CB29, 1.1)
                ),
                IF(MIN(CA29, BP29) = CB29, 0,
                    IF(MIN(CA29, BP29) &lt; CB29, 1)
                )
            ))
        )
    ),
-5)</f>
        <v>NA</v>
      </c>
      <c r="CN29" s="382" t="str">
        <f>IFERROR(
    IF(O29="---", "NA",
        IF(AF29="---", "NA",IF(P29="---","NA",
            IF(BQ29 &gt; BR29,
                IF(MIN(CB29, BQ29) = CC29, 0.1,
                    IF(MIN(CB29, BQ29) &lt; CC29, 1.1)
                ),
                IF(MIN(CB29, BQ29) = CC29, 0,
                    IF(MIN(CB29, BQ29) &lt; CC29, 1)
                )
            ))
        )
    ),
-5)</f>
        <v>NA</v>
      </c>
      <c r="CO29" s="382" t="str">
        <f>IFERROR(
    IF(P29="---", "NA",
        IF(AG29="---", "NA",IF(Q29="---","NA",
            IF(BR29 &gt; BS29,
                IF(MIN(CC29, BR29) = CD29, 0.1,
                    IF(MIN(CC29, BR29) &lt; CD29, 1.1)
                ),
                IF(MIN(CC29, BR29) = CD29, 0,
                    IF(MIN(CC29, BR29) &lt; CD29, 1)
                )
            ))
        )
    ),
-5)</f>
        <v>NA</v>
      </c>
      <c r="CP29" s="382" t="str">
        <f>IFERROR(
    IF(Q29="---", "NA",
        IF(AH29="---", "NA",IF(R29="---","NA",
            IF(BS29 &gt; BT29,
                IF(MIN(CD29, BS29) = CE29, 0.1,
                    IF(MIN(CD29, BS29) &lt; CE29, 1.1)
                ),
                IF(MIN(CD29, BS29) = CE29, 0,
                    IF(MIN(CD29, BS29) &lt; CE29, 1)
                )
            ))
        )
    ),
-5)</f>
        <v>NA</v>
      </c>
      <c r="CQ29" s="222" t="s">
        <v>151</v>
      </c>
      <c r="CR29" s="382" t="str">
        <f>IF(AND(OR(CG29=1, CG29=1.1),BK29&gt;=BV29),"Achieved",IF(AND(OR(CG29=1, CG29=1.1),BK29&lt;BV29),"Not Achieved","NA"))</f>
        <v>NA</v>
      </c>
      <c r="CS29" s="382" t="str">
        <f>IF(AND(OR(CH29=1, CH29=1.1),BL29&gt;=BW29),"Achieved",IF(AND(OR(CH29=1, CH29=1.1),BL29&lt;BW29),"Not Achieved","NA"))</f>
        <v>NA</v>
      </c>
      <c r="CT29" s="382" t="str">
        <f>IF(AND(OR(CI29=1, CI29=1.1),BM29&gt;=BX29),"Achieved",IF(AND(OR(CI29=1, CI29=1.1),BM29&lt;BX29),"Not Achieved","NA"))</f>
        <v>NA</v>
      </c>
      <c r="CU29" s="382" t="str">
        <f>IF(AND(OR(CJ29=1, CJ29=1.1),BN29&gt;=BY29),"Achieved",IF(AND(OR(CJ29=1, CJ29=1.1),BN29&lt;BY29),"Not Achieved","NA"))</f>
        <v>NA</v>
      </c>
      <c r="CV29" s="382" t="str">
        <f>IF(AND(OR(CK29=1, CK29=1.1),BO29&gt;=BZ29),"Achieved",IF(AND(OR(CK29=1, CK29=1.1),BO29&lt;BZ29),"Not Achieved","NA"))</f>
        <v>NA</v>
      </c>
      <c r="CW29" s="382" t="str">
        <f>IF(AND(OR(CL29=1, CL29=1.1),BP29&gt;=CA29),"Achieved",IF(AND(OR(CL29=1, CL29=1.1),BP29&lt;CA29),"Not Achieved","NA"))</f>
        <v>NA</v>
      </c>
      <c r="CX29" s="382" t="str">
        <f>IF(AND(OR(CM29=1, CM29=1.1),BQ29&gt;=CB29),"Achieved",IF(AND(OR(CM29=1, CM29=1.1),BQ29&lt;CB29),"Not Achieved","NA"))</f>
        <v>NA</v>
      </c>
      <c r="CY29" s="382" t="str">
        <f>IF(AND(OR(CN29=1, CN29=1.1),BR29&gt;=CC29),"Achieved",IF(AND(OR(CN29=1, CN29=1.1),BR29&lt;CC29),"Not Achieved","NA"))</f>
        <v>NA</v>
      </c>
      <c r="CZ29" s="382" t="str">
        <f>IF(AND(OR(CO29=1, CO29=1.1),BS29&gt;=CD29),"Achieved",IF(AND(OR(CO29=1, CO29=1.1),BS29&lt;CD29),"Not Achieved","NA"))</f>
        <v>NA</v>
      </c>
      <c r="DA29" s="382" t="str">
        <f>IF(AND(OR(CP29=1, CP29=1.1),BT29&gt;=CE29),"Achieved",IF(AND(OR(CP29=1, CP29=1.1),BT29&lt;CE29),"Not Achieved","NA"))</f>
        <v>NA</v>
      </c>
      <c r="DI29" s="433"/>
      <c r="DJ29" s="433"/>
      <c r="DK29" s="433"/>
      <c r="DL29" s="433"/>
      <c r="DM29" s="433"/>
      <c r="DN29" s="433"/>
      <c r="DO29" s="433"/>
      <c r="DP29" s="433"/>
      <c r="DQ29" s="433"/>
      <c r="DR29" s="433"/>
      <c r="DS29" s="433"/>
      <c r="DT29" s="433"/>
      <c r="DU29" s="433"/>
      <c r="DV29" s="433"/>
      <c r="DW29" s="433"/>
    </row>
    <row r="30" spans="2:127" s="385" customFormat="1" ht="13.75" customHeight="1" thickBot="1" x14ac:dyDescent="0.4">
      <c r="B30" s="373"/>
      <c r="C30" s="366" t="s">
        <v>152</v>
      </c>
      <c r="D30" s="367"/>
      <c r="E30" s="432" t="s">
        <v>153</v>
      </c>
      <c r="F30" s="425"/>
      <c r="G30" s="426"/>
      <c r="H30" s="192" t="s">
        <v>94</v>
      </c>
      <c r="I30" s="192" t="s">
        <v>94</v>
      </c>
      <c r="J30" s="192" t="s">
        <v>94</v>
      </c>
      <c r="K30" s="192" t="s">
        <v>94</v>
      </c>
      <c r="L30" s="192" t="s">
        <v>94</v>
      </c>
      <c r="M30" s="192" t="s">
        <v>94</v>
      </c>
      <c r="N30" s="192" t="s">
        <v>94</v>
      </c>
      <c r="O30" s="192" t="s">
        <v>94</v>
      </c>
      <c r="P30" s="192" t="s">
        <v>94</v>
      </c>
      <c r="Q30" s="192" t="s">
        <v>94</v>
      </c>
      <c r="R30" s="379" t="s">
        <v>94</v>
      </c>
      <c r="S30" s="384"/>
      <c r="T30" s="384"/>
      <c r="U30" s="384"/>
      <c r="V30" s="384"/>
      <c r="W30" s="384"/>
      <c r="X30" s="384"/>
      <c r="Y30" s="192" t="s">
        <v>94</v>
      </c>
      <c r="Z30" s="192" t="s">
        <v>94</v>
      </c>
      <c r="AA30" s="192" t="s">
        <v>94</v>
      </c>
      <c r="AB30" s="192" t="s">
        <v>94</v>
      </c>
      <c r="AC30" s="192" t="s">
        <v>94</v>
      </c>
      <c r="AD30" s="192" t="s">
        <v>94</v>
      </c>
      <c r="AE30" s="192" t="s">
        <v>94</v>
      </c>
      <c r="AF30" s="192" t="s">
        <v>94</v>
      </c>
      <c r="AG30" s="192" t="s">
        <v>94</v>
      </c>
      <c r="AH30" s="379" t="s">
        <v>94</v>
      </c>
      <c r="AK30" s="427" t="str">
        <f>IFERROR(IF(I30="---","",IF(Y30="---","No Target Set",IF(BV30=BK30,"On Target",IF(BV30&gt;BK30,"Behind",IF(BV30&lt;BK30,"On Target"))))),"")</f>
        <v/>
      </c>
      <c r="AL30" s="427" t="str">
        <f>IFERROR(IF(J30="---","",IF(Z30="---","No Target Set",IF(BW30=BL30,"On Target",IF(BW30&gt;BL30,"Behind",IF(BW30&lt;BL30,"On Target"))))),"")</f>
        <v/>
      </c>
      <c r="AM30" s="427" t="str">
        <f>IFERROR(IF(K30="---","",IF(AA30="---","No Target Set",IF(BX30=BM30,"On Target",IF(BX30&gt;BM30,"Behind",IF(BX30&lt;BM30,"On Target"))))),"")</f>
        <v/>
      </c>
      <c r="AN30" s="427" t="str">
        <f>IFERROR(IF(L30="---","",IF(AB30="---","No Target Set",IF(BY30=BN30,"On Target",IF(BY30&gt;BN30,"Behind",IF(BY30&lt;BN30,"On Target"))))),"")</f>
        <v/>
      </c>
      <c r="AO30" s="427" t="str">
        <f>IFERROR(IF(M30="---","",IF(AC30="---","No Target Set",IF(BZ30=BO30,"On Target",IF(BZ30&gt;BO30,"Behind",IF(BZ30&lt;BO30,"On Target"))))),"")</f>
        <v/>
      </c>
      <c r="AP30" s="427" t="str">
        <f>IFERROR(IF(N30="---","",IF(AD30="---","No Target Set",IF(CA30=BP30,"On Target",IF(CA30&gt;BP30,"Behind",IF(CA30&lt;BP30,"On Target"))))),"")</f>
        <v/>
      </c>
      <c r="AQ30" s="427" t="str">
        <f>IFERROR(IF(O30="---","",IF(AE30="---","No Target Set",IF(CB30=BQ30,"On Target",IF(CB30&gt;BQ30,"Behind",IF(CB30&lt;BQ30,"On Target"))))),"")</f>
        <v/>
      </c>
      <c r="AR30" s="427" t="str">
        <f>IFERROR(IF(P30="---","",IF(AF30="---","No Target Set",IF(CC30=BR30,"On Target",IF(CC30&gt;BR30,"Behind",IF(CC30&lt;BR30,"On Target"))))),"")</f>
        <v/>
      </c>
      <c r="AS30" s="427" t="str">
        <f>IFERROR(IF(Q30="---","",IF(AG30="---","No Target Set",IF(CD30=BS30,"On Target",IF(CD30&gt;BS30,"Behind",IF(CD30&lt;BS30,"On Target"))))),"")</f>
        <v/>
      </c>
      <c r="AT30" s="427" t="str">
        <f>IFERROR(IF(R30="---","",IF(AH30="---","No Target Set",IF(CE30=BT30,"On Target",IF(CE30&gt;BT30,"Behind",IF(CE30&lt;BT30,"On Target"))))),"")</f>
        <v/>
      </c>
      <c r="AU30" s="384"/>
      <c r="AV30" s="428"/>
      <c r="AW30" s="222" t="s">
        <v>154</v>
      </c>
      <c r="AX30" s="382" t="str">
        <f>_xlfn.IFNA(LOOKUP(2,1/(H30:R30&lt;&gt;"---"),H30:R30),"---")</f>
        <v>---</v>
      </c>
      <c r="AY30" s="382" t="e">
        <f>VALUE(IF(AX30="---","",VLOOKUP(AX30,List16782345[],2,FALSE)))</f>
        <v>#VALUE!</v>
      </c>
      <c r="AZ30" s="382" t="str">
        <f>_xlfn.IFNA(LOOKUP(2,1/(H30:Q30&lt;&gt;"---"),X30:AF30),"---")</f>
        <v>---</v>
      </c>
      <c r="BA30" s="382" t="e">
        <f>VALUE(IF(AZ30="---","",VLOOKUP(AZ30,List16782345[],2,FALSE)))</f>
        <v>#VALUE!</v>
      </c>
      <c r="BB30" s="382" t="str">
        <f>_xlfn.IFNA(LOOKUP(2,1/(AK30:AT30&lt;&gt;""),AK30:AT30),"---")</f>
        <v>---</v>
      </c>
      <c r="BC30" s="382" t="str">
        <f>_xlfn.IFNA(LOOKUP(2,1/(H30:R30&lt;&gt;"---"),H$2:R$2),"---")</f>
        <v>---</v>
      </c>
      <c r="BD30" s="384"/>
      <c r="BE30" s="384"/>
      <c r="BF30" s="384"/>
      <c r="BG30" s="384"/>
      <c r="BH30" s="384"/>
      <c r="BI30" s="222" t="s">
        <v>154</v>
      </c>
      <c r="BJ30" s="382" t="str">
        <f>IF(H30="---","",IF(H30="","",(VLOOKUP(H30,List16782345[],2,FALSE))))</f>
        <v/>
      </c>
      <c r="BK30" s="382" t="str">
        <f>IF(I30="---","",IF(I30="","",(VLOOKUP(I30,List16782345[],2,FALSE))))</f>
        <v/>
      </c>
      <c r="BL30" s="382" t="str">
        <f>IF(J30="---","",IF(J30="","",(VLOOKUP(J30,List16782345[],2,FALSE))))</f>
        <v/>
      </c>
      <c r="BM30" s="382" t="str">
        <f>IF(K30="---","",IF(K30="","",(VLOOKUP(K30,List16782345[],2,FALSE))))</f>
        <v/>
      </c>
      <c r="BN30" s="382" t="str">
        <f>IF(L30="---","",IF(L30="","",(VLOOKUP(L30,List16782345[],2,FALSE))))</f>
        <v/>
      </c>
      <c r="BO30" s="382" t="str">
        <f>IF(M30="---","",IF(M30="","",(VLOOKUP(M30,List16782345[],2,FALSE))))</f>
        <v/>
      </c>
      <c r="BP30" s="382" t="str">
        <f>IF(N30="---","",IF(N30="","",(VLOOKUP(N30,List16782345[],2,FALSE))))</f>
        <v/>
      </c>
      <c r="BQ30" s="382" t="str">
        <f>IF(O30="---","",IF(O30="","",(VLOOKUP(O30,List16782345[],2,FALSE))))</f>
        <v/>
      </c>
      <c r="BR30" s="382" t="str">
        <f>IF(P30="---","",IF(P30="","",(VLOOKUP(P30,List16782345[],2,FALSE))))</f>
        <v/>
      </c>
      <c r="BS30" s="382" t="str">
        <f>IF(Q30="---","",IF(Q30="","",(VLOOKUP(Q30,List16782345[],2,FALSE))))</f>
        <v/>
      </c>
      <c r="BT30" s="382" t="str">
        <f>IF(R30="---","",IF(R30="","",(VLOOKUP(R30,List16782345[],2,FALSE))))</f>
        <v/>
      </c>
      <c r="BU30" s="222" t="s">
        <v>154</v>
      </c>
      <c r="BV30" s="382" t="str">
        <f>IF(Y30="---","",IF(Y30="","",VLOOKUP(Y30,List16782345[],2,FALSE)))</f>
        <v/>
      </c>
      <c r="BW30" s="382" t="str">
        <f>IF(Z30="---","",IF(Z30="","",VLOOKUP(Z30,List16782345[],2,FALSE)))</f>
        <v/>
      </c>
      <c r="BX30" s="382" t="str">
        <f>IF(AA30="---","",IF(AA30="","",VLOOKUP(AA30,List16782345[],2,FALSE)))</f>
        <v/>
      </c>
      <c r="BY30" s="382" t="str">
        <f>IF(AB30="---","",IF(AB30="","",VLOOKUP(AB30,List16782345[],2,FALSE)))</f>
        <v/>
      </c>
      <c r="BZ30" s="382" t="str">
        <f>IF(AC30="---","",IF(AC30="","",VLOOKUP(AC30,List16782345[],2,FALSE)))</f>
        <v/>
      </c>
      <c r="CA30" s="382" t="str">
        <f>IF(AD30="---","",IF(AD30="","",VLOOKUP(AD30,List16782345[],2,FALSE)))</f>
        <v/>
      </c>
      <c r="CB30" s="382" t="str">
        <f>IF(AE30="---","",IF(AE30="","",VLOOKUP(AE30,List16782345[],2,FALSE)))</f>
        <v/>
      </c>
      <c r="CC30" s="382" t="str">
        <f>IF(AF30="---","",IF(AF30="","",VLOOKUP(AF30,List16782345[],2,FALSE)))</f>
        <v/>
      </c>
      <c r="CD30" s="382" t="str">
        <f>IF(AG30="---","",IF(AG30="","",VLOOKUP(AG30,List16782345[],2,FALSE)))</f>
        <v/>
      </c>
      <c r="CE30" s="382" t="str">
        <f>IF(AH30="---","",IF(AH30="","",VLOOKUP(AH30,List16782345[],2,FALSE)))</f>
        <v/>
      </c>
      <c r="CF30" s="222" t="s">
        <v>154</v>
      </c>
      <c r="CG30" s="382" t="str">
        <f>IFERROR(
    IF(H30="---", "NA",
        IF(Y30="---", "NA",
            IF(BJ30 &gt; BK30,
                IF(BV30 &gt; BJ30, 1.1, 0.1),
                IF(BV30 &gt; BJ30, 1, 0)
            )
        )
    ),
    -1
)</f>
        <v>NA</v>
      </c>
      <c r="CH30" s="382" t="str">
        <f>IFERROR(
    IF(I30="---", "NA",
        IF(Z30="---", "NA",IF(J30="---","NA",
            IF(BK30 &gt; BL30,
                IF(MIN(BV30, BK30) = BW30, 0.1,
                    IF(MIN(BV30, BK30) &lt; BW30, 1.1)
                ),
                IF(MIN(BV30, BK30) = BW30, 0,
                    IF(MIN(BV30, BK30) &lt; BW30, 1)
                )
            ))
        )
    ),
-5)</f>
        <v>NA</v>
      </c>
      <c r="CI30" s="382" t="str">
        <f>IFERROR(
    IF(J30="---", "NA",
        IF(AA30="---", "NA",IF(K30="---","NA",
            IF(BL30 &gt; BM30,
                IF(MIN(BW30, BL30) = BX30, 0.1,
                    IF(MIN(BW30, BL30) &lt; BX30, 1.1)
                ),
                IF(MIN(BW30, BL30) = BX30, 0,
                    IF(MIN(BW30, BL30) &lt; BX30, 1)
                )
            ))
        )
    ),
-5)</f>
        <v>NA</v>
      </c>
      <c r="CJ30" s="382" t="str">
        <f>IFERROR(
    IF(K30="---", "NA",
        IF(AB30="---", "NA",IF(L30="---","NA",
            IF(BM30 &gt; BN30,
                IF(MIN(BX30, BM30) = BY30, 0.1,
                    IF(MIN(BX30, BM30) &lt; BY30, 1.1)
                ),
                IF(MIN(BX30, BM30) = BY30, 0,
                    IF(MIN(BX30, BM30) &lt; BY30, 1)
                )
            ))
        )
    ),
-5)</f>
        <v>NA</v>
      </c>
      <c r="CK30" s="382" t="str">
        <f>IFERROR(
    IF(L30="---", "NA",
        IF(AC30="---", "NA",IF(M30="---","NA",
            IF(BN30 &gt; BO30,
                IF(MIN(BY30, BN30) = BZ30, 0.1,
                    IF(MIN(BY30, BN30) &lt; BZ30, 1.1)
                ),
                IF(MIN(BY30, BN30) = BZ30, 0,
                    IF(MIN(BY30, BN30) &lt; BZ30, 1)
                )
            ))
        )
    ),
-5)</f>
        <v>NA</v>
      </c>
      <c r="CL30" s="382" t="str">
        <f>IFERROR(
    IF(M30="---", "NA",
        IF(AD30="---", "NA",IF(N30="---","NA",
            IF(BO30 &gt; BP30,
                IF(MIN(BZ30, BO30) = CA30, 0.1,
                    IF(MIN(BZ30, BO30) &lt; CA30, 1.1)
                ),
                IF(MIN(BZ30, BO30) = CA30, 0,
                    IF(MIN(BZ30, BO30) &lt; CA30, 1)
                )
            ))
        )
    ),
-5)</f>
        <v>NA</v>
      </c>
      <c r="CM30" s="382" t="str">
        <f>IFERROR(
    IF(N30="---", "NA",
        IF(AE30="---", "NA",IF(O30="---","NA",
            IF(BP30 &gt; BQ30,
                IF(MIN(CA30, BP30) = CB30, 0.1,
                    IF(MIN(CA30, BP30) &lt; CB30, 1.1)
                ),
                IF(MIN(CA30, BP30) = CB30, 0,
                    IF(MIN(CA30, BP30) &lt; CB30, 1)
                )
            ))
        )
    ),
-5)</f>
        <v>NA</v>
      </c>
      <c r="CN30" s="382" t="str">
        <f>IFERROR(
    IF(O30="---", "NA",
        IF(AF30="---", "NA",IF(P30="---","NA",
            IF(BQ30 &gt; BR30,
                IF(MIN(CB30, BQ30) = CC30, 0.1,
                    IF(MIN(CB30, BQ30) &lt; CC30, 1.1)
                ),
                IF(MIN(CB30, BQ30) = CC30, 0,
                    IF(MIN(CB30, BQ30) &lt; CC30, 1)
                )
            ))
        )
    ),
-5)</f>
        <v>NA</v>
      </c>
      <c r="CO30" s="382" t="str">
        <f>IFERROR(
    IF(P30="---", "NA",
        IF(AG30="---", "NA",IF(Q30="---","NA",
            IF(BR30 &gt; BS30,
                IF(MIN(CC30, BR30) = CD30, 0.1,
                    IF(MIN(CC30, BR30) &lt; CD30, 1.1)
                ),
                IF(MIN(CC30, BR30) = CD30, 0,
                    IF(MIN(CC30, BR30) &lt; CD30, 1)
                )
            ))
        )
    ),
-5)</f>
        <v>NA</v>
      </c>
      <c r="CP30" s="382" t="str">
        <f>IFERROR(
    IF(Q30="---", "NA",
        IF(AH30="---", "NA",IF(R30="---","NA",
            IF(BS30 &gt; BT30,
                IF(MIN(CD30, BS30) = CE30, 0.1,
                    IF(MIN(CD30, BS30) &lt; CE30, 1.1)
                ),
                IF(MIN(CD30, BS30) = CE30, 0,
                    IF(MIN(CD30, BS30) &lt; CE30, 1)
                )
            ))
        )
    ),
-5)</f>
        <v>NA</v>
      </c>
      <c r="CQ30" s="222" t="s">
        <v>154</v>
      </c>
      <c r="CR30" s="382" t="str">
        <f>IF(AND(OR(CG30=1, CG30=1.1),BK30&gt;=BV30),"Achieved",IF(AND(OR(CG30=1, CG30=1.1),BK30&lt;BV30),"Not Achieved","NA"))</f>
        <v>NA</v>
      </c>
      <c r="CS30" s="382" t="str">
        <f>IF(AND(OR(CH30=1, CH30=1.1),BL30&gt;=BW30),"Achieved",IF(AND(OR(CH30=1, CH30=1.1),BL30&lt;BW30),"Not Achieved","NA"))</f>
        <v>NA</v>
      </c>
      <c r="CT30" s="382" t="str">
        <f>IF(AND(OR(CI30=1, CI30=1.1),BM30&gt;=BX30),"Achieved",IF(AND(OR(CI30=1, CI30=1.1),BM30&lt;BX30),"Not Achieved","NA"))</f>
        <v>NA</v>
      </c>
      <c r="CU30" s="382" t="str">
        <f>IF(AND(OR(CJ30=1, CJ30=1.1),BN30&gt;=BY30),"Achieved",IF(AND(OR(CJ30=1, CJ30=1.1),BN30&lt;BY30),"Not Achieved","NA"))</f>
        <v>NA</v>
      </c>
      <c r="CV30" s="382" t="str">
        <f>IF(AND(OR(CK30=1, CK30=1.1),BO30&gt;=BZ30),"Achieved",IF(AND(OR(CK30=1, CK30=1.1),BO30&lt;BZ30),"Not Achieved","NA"))</f>
        <v>NA</v>
      </c>
      <c r="CW30" s="382" t="str">
        <f>IF(AND(OR(CL30=1, CL30=1.1),BP30&gt;=CA30),"Achieved",IF(AND(OR(CL30=1, CL30=1.1),BP30&lt;CA30),"Not Achieved","NA"))</f>
        <v>NA</v>
      </c>
      <c r="CX30" s="382" t="str">
        <f>IF(AND(OR(CM30=1, CM30=1.1),BQ30&gt;=CB30),"Achieved",IF(AND(OR(CM30=1, CM30=1.1),BQ30&lt;CB30),"Not Achieved","NA"))</f>
        <v>NA</v>
      </c>
      <c r="CY30" s="382" t="str">
        <f>IF(AND(OR(CN30=1, CN30=1.1),BR30&gt;=CC30),"Achieved",IF(AND(OR(CN30=1, CN30=1.1),BR30&lt;CC30),"Not Achieved","NA"))</f>
        <v>NA</v>
      </c>
      <c r="CZ30" s="382" t="str">
        <f>IF(AND(OR(CO30=1, CO30=1.1),BS30&gt;=CD30),"Achieved",IF(AND(OR(CO30=1, CO30=1.1),BS30&lt;CD30),"Not Achieved","NA"))</f>
        <v>NA</v>
      </c>
      <c r="DA30" s="382" t="str">
        <f>IF(AND(OR(CP30=1, CP30=1.1),BT30&gt;=CE30),"Achieved",IF(AND(OR(CP30=1, CP30=1.1),BT30&lt;CE30),"Not Achieved","NA"))</f>
        <v>NA</v>
      </c>
      <c r="DI30" s="433"/>
      <c r="DJ30" s="433"/>
      <c r="DK30" s="433"/>
      <c r="DL30" s="433"/>
      <c r="DM30" s="433"/>
      <c r="DN30" s="433"/>
      <c r="DO30" s="433"/>
      <c r="DP30" s="433"/>
      <c r="DQ30" s="433"/>
      <c r="DR30" s="433"/>
      <c r="DS30" s="433"/>
      <c r="DT30" s="433"/>
      <c r="DU30" s="433"/>
      <c r="DV30" s="433"/>
      <c r="DW30" s="433"/>
    </row>
    <row r="31" spans="2:127" s="385" customFormat="1" ht="13.75" customHeight="1" thickBot="1" x14ac:dyDescent="0.4">
      <c r="B31" s="373"/>
      <c r="C31" s="368"/>
      <c r="D31" s="369"/>
      <c r="E31" s="432" t="s">
        <v>155</v>
      </c>
      <c r="F31" s="425"/>
      <c r="G31" s="426"/>
      <c r="H31" s="192" t="s">
        <v>94</v>
      </c>
      <c r="I31" s="192" t="s">
        <v>94</v>
      </c>
      <c r="J31" s="192" t="s">
        <v>94</v>
      </c>
      <c r="K31" s="192" t="s">
        <v>94</v>
      </c>
      <c r="L31" s="192" t="s">
        <v>94</v>
      </c>
      <c r="M31" s="192" t="s">
        <v>94</v>
      </c>
      <c r="N31" s="192" t="s">
        <v>94</v>
      </c>
      <c r="O31" s="192" t="s">
        <v>94</v>
      </c>
      <c r="P31" s="192" t="s">
        <v>94</v>
      </c>
      <c r="Q31" s="192" t="s">
        <v>94</v>
      </c>
      <c r="R31" s="379" t="s">
        <v>94</v>
      </c>
      <c r="S31" s="384"/>
      <c r="T31" s="384"/>
      <c r="U31" s="384"/>
      <c r="V31" s="384"/>
      <c r="W31" s="384"/>
      <c r="X31" s="384"/>
      <c r="Y31" s="192" t="s">
        <v>94</v>
      </c>
      <c r="Z31" s="192" t="s">
        <v>94</v>
      </c>
      <c r="AA31" s="192" t="s">
        <v>94</v>
      </c>
      <c r="AB31" s="192" t="s">
        <v>94</v>
      </c>
      <c r="AC31" s="192" t="s">
        <v>94</v>
      </c>
      <c r="AD31" s="192" t="s">
        <v>94</v>
      </c>
      <c r="AE31" s="192" t="s">
        <v>94</v>
      </c>
      <c r="AF31" s="192" t="s">
        <v>94</v>
      </c>
      <c r="AG31" s="192" t="s">
        <v>94</v>
      </c>
      <c r="AH31" s="379" t="s">
        <v>94</v>
      </c>
      <c r="AK31" s="427" t="str">
        <f>IFERROR(IF(I31="---","",IF(Y31="---","No Target Set",IF(BV31=BK31,"On Target",IF(BV31&gt;BK31,"Behind",IF(BV31&lt;BK31,"On Target"))))),"")</f>
        <v/>
      </c>
      <c r="AL31" s="427" t="str">
        <f>IFERROR(IF(J31="---","",IF(Z31="---","No Target Set",IF(BW31=BL31,"On Target",IF(BW31&gt;BL31,"Behind",IF(BW31&lt;BL31,"On Target"))))),"")</f>
        <v/>
      </c>
      <c r="AM31" s="427" t="str">
        <f>IFERROR(IF(K31="---","",IF(AA31="---","No Target Set",IF(BX31=BM31,"On Target",IF(BX31&gt;BM31,"Behind",IF(BX31&lt;BM31,"On Target"))))),"")</f>
        <v/>
      </c>
      <c r="AN31" s="427" t="str">
        <f>IFERROR(IF(L31="---","",IF(AB31="---","No Target Set",IF(BY31=BN31,"On Target",IF(BY31&gt;BN31,"Behind",IF(BY31&lt;BN31,"On Target"))))),"")</f>
        <v/>
      </c>
      <c r="AO31" s="427" t="str">
        <f>IFERROR(IF(M31="---","",IF(AC31="---","No Target Set",IF(BZ31=BO31,"On Target",IF(BZ31&gt;BO31,"Behind",IF(BZ31&lt;BO31,"On Target"))))),"")</f>
        <v/>
      </c>
      <c r="AP31" s="427" t="str">
        <f>IFERROR(IF(N31="---","",IF(AD31="---","No Target Set",IF(CA31=BP31,"On Target",IF(CA31&gt;BP31,"Behind",IF(CA31&lt;BP31,"On Target"))))),"")</f>
        <v/>
      </c>
      <c r="AQ31" s="427" t="str">
        <f>IFERROR(IF(O31="---","",IF(AE31="---","No Target Set",IF(CB31=BQ31,"On Target",IF(CB31&gt;BQ31,"Behind",IF(CB31&lt;BQ31,"On Target"))))),"")</f>
        <v/>
      </c>
      <c r="AR31" s="427" t="str">
        <f>IFERROR(IF(P31="---","",IF(AF31="---","No Target Set",IF(CC31=BR31,"On Target",IF(CC31&gt;BR31,"Behind",IF(CC31&lt;BR31,"On Target"))))),"")</f>
        <v/>
      </c>
      <c r="AS31" s="427" t="str">
        <f>IFERROR(IF(Q31="---","",IF(AG31="---","No Target Set",IF(CD31=BS31,"On Target",IF(CD31&gt;BS31,"Behind",IF(CD31&lt;BS31,"On Target"))))),"")</f>
        <v/>
      </c>
      <c r="AT31" s="427" t="str">
        <f>IFERROR(IF(R31="---","",IF(AH31="---","No Target Set",IF(CE31=BT31,"On Target",IF(CE31&gt;BT31,"Behind",IF(CE31&lt;BT31,"On Target"))))),"")</f>
        <v/>
      </c>
      <c r="AU31" s="384"/>
      <c r="AV31" s="428"/>
      <c r="AW31" s="222" t="s">
        <v>156</v>
      </c>
      <c r="AX31" s="382" t="str">
        <f>_xlfn.IFNA(LOOKUP(2,1/(H31:R31&lt;&gt;"---"),H31:R31),"---")</f>
        <v>---</v>
      </c>
      <c r="AY31" s="382" t="e">
        <f>VALUE(IF(AX31="---","",VLOOKUP(AX31,List16782345[],2,FALSE)))</f>
        <v>#VALUE!</v>
      </c>
      <c r="AZ31" s="382" t="str">
        <f>_xlfn.IFNA(LOOKUP(2,1/(H31:Q31&lt;&gt;"---"),X31:AF31),"---")</f>
        <v>---</v>
      </c>
      <c r="BA31" s="382" t="e">
        <f>VALUE(IF(AZ31="---","",VLOOKUP(AZ31,List16782345[],2,FALSE)))</f>
        <v>#VALUE!</v>
      </c>
      <c r="BB31" s="382" t="str">
        <f>_xlfn.IFNA(LOOKUP(2,1/(AK31:AT31&lt;&gt;""),AK31:AT31),"---")</f>
        <v>---</v>
      </c>
      <c r="BC31" s="382" t="str">
        <f>_xlfn.IFNA(LOOKUP(2,1/(H31:R31&lt;&gt;"---"),H$2:R$2),"---")</f>
        <v>---</v>
      </c>
      <c r="BD31" s="384"/>
      <c r="BE31" s="384"/>
      <c r="BF31" s="384"/>
      <c r="BG31" s="384"/>
      <c r="BH31" s="384"/>
      <c r="BI31" s="222" t="s">
        <v>156</v>
      </c>
      <c r="BJ31" s="382" t="str">
        <f>IF(H31="---","",IF(H31="","",(VLOOKUP(H31,List16782345[],2,FALSE))))</f>
        <v/>
      </c>
      <c r="BK31" s="382" t="str">
        <f>IF(I31="---","",IF(I31="","",(VLOOKUP(I31,List16782345[],2,FALSE))))</f>
        <v/>
      </c>
      <c r="BL31" s="382" t="str">
        <f>IF(J31="---","",IF(J31="","",(VLOOKUP(J31,List16782345[],2,FALSE))))</f>
        <v/>
      </c>
      <c r="BM31" s="382" t="str">
        <f>IF(K31="---","",IF(K31="","",(VLOOKUP(K31,List16782345[],2,FALSE))))</f>
        <v/>
      </c>
      <c r="BN31" s="382" t="str">
        <f>IF(L31="---","",IF(L31="","",(VLOOKUP(L31,List16782345[],2,FALSE))))</f>
        <v/>
      </c>
      <c r="BO31" s="382" t="str">
        <f>IF(M31="---","",IF(M31="","",(VLOOKUP(M31,List16782345[],2,FALSE))))</f>
        <v/>
      </c>
      <c r="BP31" s="382" t="str">
        <f>IF(N31="---","",IF(N31="","",(VLOOKUP(N31,List16782345[],2,FALSE))))</f>
        <v/>
      </c>
      <c r="BQ31" s="382" t="str">
        <f>IF(O31="---","",IF(O31="","",(VLOOKUP(O31,List16782345[],2,FALSE))))</f>
        <v/>
      </c>
      <c r="BR31" s="382" t="str">
        <f>IF(P31="---","",IF(P31="","",(VLOOKUP(P31,List16782345[],2,FALSE))))</f>
        <v/>
      </c>
      <c r="BS31" s="382" t="str">
        <f>IF(Q31="---","",IF(Q31="","",(VLOOKUP(Q31,List16782345[],2,FALSE))))</f>
        <v/>
      </c>
      <c r="BT31" s="382" t="str">
        <f>IF(R31="---","",IF(R31="","",(VLOOKUP(R31,List16782345[],2,FALSE))))</f>
        <v/>
      </c>
      <c r="BU31" s="222" t="s">
        <v>156</v>
      </c>
      <c r="BV31" s="382" t="str">
        <f>IF(Y31="---","",IF(Y31="","",VLOOKUP(Y31,List16782345[],2,FALSE)))</f>
        <v/>
      </c>
      <c r="BW31" s="382" t="str">
        <f>IF(Z31="---","",IF(Z31="","",VLOOKUP(Z31,List16782345[],2,FALSE)))</f>
        <v/>
      </c>
      <c r="BX31" s="382" t="str">
        <f>IF(AA31="---","",IF(AA31="","",VLOOKUP(AA31,List16782345[],2,FALSE)))</f>
        <v/>
      </c>
      <c r="BY31" s="382" t="str">
        <f>IF(AB31="---","",IF(AB31="","",VLOOKUP(AB31,List16782345[],2,FALSE)))</f>
        <v/>
      </c>
      <c r="BZ31" s="382" t="str">
        <f>IF(AC31="---","",IF(AC31="","",VLOOKUP(AC31,List16782345[],2,FALSE)))</f>
        <v/>
      </c>
      <c r="CA31" s="382" t="str">
        <f>IF(AD31="---","",IF(AD31="","",VLOOKUP(AD31,List16782345[],2,FALSE)))</f>
        <v/>
      </c>
      <c r="CB31" s="382" t="str">
        <f>IF(AE31="---","",IF(AE31="","",VLOOKUP(AE31,List16782345[],2,FALSE)))</f>
        <v/>
      </c>
      <c r="CC31" s="382" t="str">
        <f>IF(AF31="---","",IF(AF31="","",VLOOKUP(AF31,List16782345[],2,FALSE)))</f>
        <v/>
      </c>
      <c r="CD31" s="382" t="str">
        <f>IF(AG31="---","",IF(AG31="","",VLOOKUP(AG31,List16782345[],2,FALSE)))</f>
        <v/>
      </c>
      <c r="CE31" s="382" t="str">
        <f>IF(AH31="---","",IF(AH31="","",VLOOKUP(AH31,List16782345[],2,FALSE)))</f>
        <v/>
      </c>
      <c r="CF31" s="222" t="s">
        <v>156</v>
      </c>
      <c r="CG31" s="382" t="str">
        <f>IFERROR(
    IF(H31="---", "NA",
        IF(Y31="---", "NA",
            IF(BJ31 &gt; BK31,
                IF(BV31 &gt; BJ31, 1.1, 0.1),
                IF(BV31 &gt; BJ31, 1, 0)
            )
        )
    ),
    -1
)</f>
        <v>NA</v>
      </c>
      <c r="CH31" s="382" t="str">
        <f>IFERROR(
    IF(I31="---", "NA",
        IF(Z31="---", "NA",IF(J31="---","NA",
            IF(BK31 &gt; BL31,
                IF(MIN(BV31, BK31) = BW31, 0.1,
                    IF(MIN(BV31, BK31) &lt; BW31, 1.1)
                ),
                IF(MIN(BV31, BK31) = BW31, 0,
                    IF(MIN(BV31, BK31) &lt; BW31, 1)
                )
            ))
        )
    ),
-5)</f>
        <v>NA</v>
      </c>
      <c r="CI31" s="382" t="str">
        <f>IFERROR(
    IF(J31="---", "NA",
        IF(AA31="---", "NA",IF(K31="---","NA",
            IF(BL31 &gt; BM31,
                IF(MIN(BW31, BL31) = BX31, 0.1,
                    IF(MIN(BW31, BL31) &lt; BX31, 1.1)
                ),
                IF(MIN(BW31, BL31) = BX31, 0,
                    IF(MIN(BW31, BL31) &lt; BX31, 1)
                )
            ))
        )
    ),
-5)</f>
        <v>NA</v>
      </c>
      <c r="CJ31" s="382" t="str">
        <f>IFERROR(
    IF(K31="---", "NA",
        IF(AB31="---", "NA",IF(L31="---","NA",
            IF(BM31 &gt; BN31,
                IF(MIN(BX31, BM31) = BY31, 0.1,
                    IF(MIN(BX31, BM31) &lt; BY31, 1.1)
                ),
                IF(MIN(BX31, BM31) = BY31, 0,
                    IF(MIN(BX31, BM31) &lt; BY31, 1)
                )
            ))
        )
    ),
-5)</f>
        <v>NA</v>
      </c>
      <c r="CK31" s="382" t="str">
        <f>IFERROR(
    IF(L31="---", "NA",
        IF(AC31="---", "NA",IF(M31="---","NA",
            IF(BN31 &gt; BO31,
                IF(MIN(BY31, BN31) = BZ31, 0.1,
                    IF(MIN(BY31, BN31) &lt; BZ31, 1.1)
                ),
                IF(MIN(BY31, BN31) = BZ31, 0,
                    IF(MIN(BY31, BN31) &lt; BZ31, 1)
                )
            ))
        )
    ),
-5)</f>
        <v>NA</v>
      </c>
      <c r="CL31" s="382" t="str">
        <f>IFERROR(
    IF(M31="---", "NA",
        IF(AD31="---", "NA",IF(N31="---","NA",
            IF(BO31 &gt; BP31,
                IF(MIN(BZ31, BO31) = CA31, 0.1,
                    IF(MIN(BZ31, BO31) &lt; CA31, 1.1)
                ),
                IF(MIN(BZ31, BO31) = CA31, 0,
                    IF(MIN(BZ31, BO31) &lt; CA31, 1)
                )
            ))
        )
    ),
-5)</f>
        <v>NA</v>
      </c>
      <c r="CM31" s="382" t="str">
        <f>IFERROR(
    IF(N31="---", "NA",
        IF(AE31="---", "NA",IF(O31="---","NA",
            IF(BP31 &gt; BQ31,
                IF(MIN(CA31, BP31) = CB31, 0.1,
                    IF(MIN(CA31, BP31) &lt; CB31, 1.1)
                ),
                IF(MIN(CA31, BP31) = CB31, 0,
                    IF(MIN(CA31, BP31) &lt; CB31, 1)
                )
            ))
        )
    ),
-5)</f>
        <v>NA</v>
      </c>
      <c r="CN31" s="382" t="str">
        <f>IFERROR(
    IF(O31="---", "NA",
        IF(AF31="---", "NA",IF(P31="---","NA",
            IF(BQ31 &gt; BR31,
                IF(MIN(CB31, BQ31) = CC31, 0.1,
                    IF(MIN(CB31, BQ31) &lt; CC31, 1.1)
                ),
                IF(MIN(CB31, BQ31) = CC31, 0,
                    IF(MIN(CB31, BQ31) &lt; CC31, 1)
                )
            ))
        )
    ),
-5)</f>
        <v>NA</v>
      </c>
      <c r="CO31" s="382" t="str">
        <f>IFERROR(
    IF(P31="---", "NA",
        IF(AG31="---", "NA",IF(Q31="---","NA",
            IF(BR31 &gt; BS31,
                IF(MIN(CC31, BR31) = CD31, 0.1,
                    IF(MIN(CC31, BR31) &lt; CD31, 1.1)
                ),
                IF(MIN(CC31, BR31) = CD31, 0,
                    IF(MIN(CC31, BR31) &lt; CD31, 1)
                )
            ))
        )
    ),
-5)</f>
        <v>NA</v>
      </c>
      <c r="CP31" s="382" t="str">
        <f>IFERROR(
    IF(Q31="---", "NA",
        IF(AH31="---", "NA",IF(R31="---","NA",
            IF(BS31 &gt; BT31,
                IF(MIN(CD31, BS31) = CE31, 0.1,
                    IF(MIN(CD31, BS31) &lt; CE31, 1.1)
                ),
                IF(MIN(CD31, BS31) = CE31, 0,
                    IF(MIN(CD31, BS31) &lt; CE31, 1)
                )
            ))
        )
    ),
-5)</f>
        <v>NA</v>
      </c>
      <c r="CQ31" s="222" t="s">
        <v>156</v>
      </c>
      <c r="CR31" s="382" t="str">
        <f>IF(AND(OR(CG31=1, CG31=1.1),BK31&gt;=BV31),"Achieved",IF(AND(OR(CG31=1, CG31=1.1),BK31&lt;BV31),"Not Achieved","NA"))</f>
        <v>NA</v>
      </c>
      <c r="CS31" s="382" t="str">
        <f>IF(AND(OR(CH31=1, CH31=1.1),BL31&gt;=BW31),"Achieved",IF(AND(OR(CH31=1, CH31=1.1),BL31&lt;BW31),"Not Achieved","NA"))</f>
        <v>NA</v>
      </c>
      <c r="CT31" s="382" t="str">
        <f>IF(AND(OR(CI31=1, CI31=1.1),BM31&gt;=BX31),"Achieved",IF(AND(OR(CI31=1, CI31=1.1),BM31&lt;BX31),"Not Achieved","NA"))</f>
        <v>NA</v>
      </c>
      <c r="CU31" s="382" t="str">
        <f>IF(AND(OR(CJ31=1, CJ31=1.1),BN31&gt;=BY31),"Achieved",IF(AND(OR(CJ31=1, CJ31=1.1),BN31&lt;BY31),"Not Achieved","NA"))</f>
        <v>NA</v>
      </c>
      <c r="CV31" s="382" t="str">
        <f>IF(AND(OR(CK31=1, CK31=1.1),BO31&gt;=BZ31),"Achieved",IF(AND(OR(CK31=1, CK31=1.1),BO31&lt;BZ31),"Not Achieved","NA"))</f>
        <v>NA</v>
      </c>
      <c r="CW31" s="382" t="str">
        <f>IF(AND(OR(CL31=1, CL31=1.1),BP31&gt;=CA31),"Achieved",IF(AND(OR(CL31=1, CL31=1.1),BP31&lt;CA31),"Not Achieved","NA"))</f>
        <v>NA</v>
      </c>
      <c r="CX31" s="382" t="str">
        <f>IF(AND(OR(CM31=1, CM31=1.1),BQ31&gt;=CB31),"Achieved",IF(AND(OR(CM31=1, CM31=1.1),BQ31&lt;CB31),"Not Achieved","NA"))</f>
        <v>NA</v>
      </c>
      <c r="CY31" s="382" t="str">
        <f>IF(AND(OR(CN31=1, CN31=1.1),BR31&gt;=CC31),"Achieved",IF(AND(OR(CN31=1, CN31=1.1),BR31&lt;CC31),"Not Achieved","NA"))</f>
        <v>NA</v>
      </c>
      <c r="CZ31" s="382" t="str">
        <f>IF(AND(OR(CO31=1, CO31=1.1),BS31&gt;=CD31),"Achieved",IF(AND(OR(CO31=1, CO31=1.1),BS31&lt;CD31),"Not Achieved","NA"))</f>
        <v>NA</v>
      </c>
      <c r="DA31" s="382" t="str">
        <f>IF(AND(OR(CP31=1, CP31=1.1),BT31&gt;=CE31),"Achieved",IF(AND(OR(CP31=1, CP31=1.1),BT31&lt;CE31),"Not Achieved","NA"))</f>
        <v>NA</v>
      </c>
      <c r="DI31" s="433"/>
      <c r="DJ31" s="433"/>
      <c r="DK31" s="433"/>
      <c r="DL31" s="433"/>
      <c r="DM31" s="433"/>
      <c r="DN31" s="433"/>
      <c r="DO31" s="433"/>
      <c r="DP31" s="433"/>
      <c r="DQ31" s="433"/>
      <c r="DR31" s="433"/>
      <c r="DS31" s="433"/>
      <c r="DT31" s="433"/>
      <c r="DU31" s="433"/>
      <c r="DV31" s="433"/>
      <c r="DW31" s="433"/>
    </row>
    <row r="32" spans="2:127" s="385" customFormat="1" ht="13.75" customHeight="1" thickBot="1" x14ac:dyDescent="0.4">
      <c r="B32" s="373"/>
      <c r="C32" s="368"/>
      <c r="D32" s="369"/>
      <c r="E32" s="432" t="s">
        <v>157</v>
      </c>
      <c r="F32" s="425"/>
      <c r="G32" s="426"/>
      <c r="H32" s="192" t="s">
        <v>94</v>
      </c>
      <c r="I32" s="192" t="s">
        <v>94</v>
      </c>
      <c r="J32" s="192" t="s">
        <v>94</v>
      </c>
      <c r="K32" s="192" t="s">
        <v>94</v>
      </c>
      <c r="L32" s="192" t="s">
        <v>94</v>
      </c>
      <c r="M32" s="192" t="s">
        <v>94</v>
      </c>
      <c r="N32" s="192" t="s">
        <v>94</v>
      </c>
      <c r="O32" s="192" t="s">
        <v>94</v>
      </c>
      <c r="P32" s="192" t="s">
        <v>94</v>
      </c>
      <c r="Q32" s="192" t="s">
        <v>94</v>
      </c>
      <c r="R32" s="379" t="s">
        <v>94</v>
      </c>
      <c r="S32" s="384"/>
      <c r="T32" s="384"/>
      <c r="U32" s="384"/>
      <c r="V32" s="384"/>
      <c r="W32" s="384"/>
      <c r="X32" s="384"/>
      <c r="Y32" s="192" t="s">
        <v>94</v>
      </c>
      <c r="Z32" s="192" t="s">
        <v>94</v>
      </c>
      <c r="AA32" s="192" t="s">
        <v>94</v>
      </c>
      <c r="AB32" s="192" t="s">
        <v>94</v>
      </c>
      <c r="AC32" s="192" t="s">
        <v>94</v>
      </c>
      <c r="AD32" s="192" t="s">
        <v>94</v>
      </c>
      <c r="AE32" s="192" t="s">
        <v>94</v>
      </c>
      <c r="AF32" s="192" t="s">
        <v>94</v>
      </c>
      <c r="AG32" s="192" t="s">
        <v>94</v>
      </c>
      <c r="AH32" s="379" t="s">
        <v>94</v>
      </c>
      <c r="AK32" s="427" t="str">
        <f>IFERROR(IF(I32="---","",IF(Y32="---","No Target Set",IF(BV32=BK32,"On Target",IF(BV32&gt;BK32,"Behind",IF(BV32&lt;BK32,"On Target"))))),"")</f>
        <v/>
      </c>
      <c r="AL32" s="427" t="str">
        <f>IFERROR(IF(J32="---","",IF(Z32="---","No Target Set",IF(BW32=BL32,"On Target",IF(BW32&gt;BL32,"Behind",IF(BW32&lt;BL32,"On Target"))))),"")</f>
        <v/>
      </c>
      <c r="AM32" s="427" t="str">
        <f>IFERROR(IF(K32="---","",IF(AA32="---","No Target Set",IF(BX32=BM32,"On Target",IF(BX32&gt;BM32,"Behind",IF(BX32&lt;BM32,"On Target"))))),"")</f>
        <v/>
      </c>
      <c r="AN32" s="427" t="str">
        <f>IFERROR(IF(L32="---","",IF(AB32="---","No Target Set",IF(BY32=BN32,"On Target",IF(BY32&gt;BN32,"Behind",IF(BY32&lt;BN32,"On Target"))))),"")</f>
        <v/>
      </c>
      <c r="AO32" s="427" t="str">
        <f>IFERROR(IF(M32="---","",IF(AC32="---","No Target Set",IF(BZ32=BO32,"On Target",IF(BZ32&gt;BO32,"Behind",IF(BZ32&lt;BO32,"On Target"))))),"")</f>
        <v/>
      </c>
      <c r="AP32" s="427" t="str">
        <f>IFERROR(IF(N32="---","",IF(AD32="---","No Target Set",IF(CA32=BP32,"On Target",IF(CA32&gt;BP32,"Behind",IF(CA32&lt;BP32,"On Target"))))),"")</f>
        <v/>
      </c>
      <c r="AQ32" s="427" t="str">
        <f>IFERROR(IF(O32="---","",IF(AE32="---","No Target Set",IF(CB32=BQ32,"On Target",IF(CB32&gt;BQ32,"Behind",IF(CB32&lt;BQ32,"On Target"))))),"")</f>
        <v/>
      </c>
      <c r="AR32" s="427" t="str">
        <f>IFERROR(IF(P32="---","",IF(AF32="---","No Target Set",IF(CC32=BR32,"On Target",IF(CC32&gt;BR32,"Behind",IF(CC32&lt;BR32,"On Target"))))),"")</f>
        <v/>
      </c>
      <c r="AS32" s="427" t="str">
        <f>IFERROR(IF(Q32="---","",IF(AG32="---","No Target Set",IF(CD32=BS32,"On Target",IF(CD32&gt;BS32,"Behind",IF(CD32&lt;BS32,"On Target"))))),"")</f>
        <v/>
      </c>
      <c r="AT32" s="427" t="str">
        <f>IFERROR(IF(R32="---","",IF(AH32="---","No Target Set",IF(CE32=BT32,"On Target",IF(CE32&gt;BT32,"Behind",IF(CE32&lt;BT32,"On Target"))))),"")</f>
        <v/>
      </c>
      <c r="AU32" s="384"/>
      <c r="AV32" s="428"/>
      <c r="AW32" s="222" t="s">
        <v>158</v>
      </c>
      <c r="AX32" s="382" t="str">
        <f>_xlfn.IFNA(LOOKUP(2,1/(H32:R32&lt;&gt;"---"),H32:R32),"---")</f>
        <v>---</v>
      </c>
      <c r="AY32" s="382" t="e">
        <f>VALUE(IF(AX32="---","",VLOOKUP(AX32,List16782345[],2,FALSE)))</f>
        <v>#VALUE!</v>
      </c>
      <c r="AZ32" s="382" t="str">
        <f>_xlfn.IFNA(LOOKUP(2,1/(H32:Q32&lt;&gt;"---"),X32:AF32),"---")</f>
        <v>---</v>
      </c>
      <c r="BA32" s="382" t="e">
        <f>VALUE(IF(AZ32="---","",VLOOKUP(AZ32,List16782345[],2,FALSE)))</f>
        <v>#VALUE!</v>
      </c>
      <c r="BB32" s="382" t="str">
        <f>_xlfn.IFNA(LOOKUP(2,1/(AK32:AT32&lt;&gt;""),AK32:AT32),"---")</f>
        <v>---</v>
      </c>
      <c r="BC32" s="382" t="str">
        <f>_xlfn.IFNA(LOOKUP(2,1/(H32:R32&lt;&gt;"---"),H$2:R$2),"---")</f>
        <v>---</v>
      </c>
      <c r="BD32" s="384"/>
      <c r="BE32" s="384"/>
      <c r="BF32" s="384"/>
      <c r="BG32" s="384"/>
      <c r="BH32" s="384"/>
      <c r="BI32" s="222" t="s">
        <v>158</v>
      </c>
      <c r="BJ32" s="382" t="str">
        <f>IF(H32="---","",IF(H32="","",(VLOOKUP(H32,List16782345[],2,FALSE))))</f>
        <v/>
      </c>
      <c r="BK32" s="382" t="str">
        <f>IF(I32="---","",IF(I32="","",(VLOOKUP(I32,List16782345[],2,FALSE))))</f>
        <v/>
      </c>
      <c r="BL32" s="382" t="str">
        <f>IF(J32="---","",IF(J32="","",(VLOOKUP(J32,List16782345[],2,FALSE))))</f>
        <v/>
      </c>
      <c r="BM32" s="382" t="str">
        <f>IF(K32="---","",IF(K32="","",(VLOOKUP(K32,List16782345[],2,FALSE))))</f>
        <v/>
      </c>
      <c r="BN32" s="382" t="str">
        <f>IF(L32="---","",IF(L32="","",(VLOOKUP(L32,List16782345[],2,FALSE))))</f>
        <v/>
      </c>
      <c r="BO32" s="382" t="str">
        <f>IF(M32="---","",IF(M32="","",(VLOOKUP(M32,List16782345[],2,FALSE))))</f>
        <v/>
      </c>
      <c r="BP32" s="382" t="str">
        <f>IF(N32="---","",IF(N32="","",(VLOOKUP(N32,List16782345[],2,FALSE))))</f>
        <v/>
      </c>
      <c r="BQ32" s="382" t="str">
        <f>IF(O32="---","",IF(O32="","",(VLOOKUP(O32,List16782345[],2,FALSE))))</f>
        <v/>
      </c>
      <c r="BR32" s="382" t="str">
        <f>IF(P32="---","",IF(P32="","",(VLOOKUP(P32,List16782345[],2,FALSE))))</f>
        <v/>
      </c>
      <c r="BS32" s="382" t="str">
        <f>IF(Q32="---","",IF(Q32="","",(VLOOKUP(Q32,List16782345[],2,FALSE))))</f>
        <v/>
      </c>
      <c r="BT32" s="382" t="str">
        <f>IF(R32="---","",IF(R32="","",(VLOOKUP(R32,List16782345[],2,FALSE))))</f>
        <v/>
      </c>
      <c r="BU32" s="222" t="s">
        <v>158</v>
      </c>
      <c r="BV32" s="382" t="str">
        <f>IF(Y32="---","",IF(Y32="","",VLOOKUP(Y32,List16782345[],2,FALSE)))</f>
        <v/>
      </c>
      <c r="BW32" s="382" t="str">
        <f>IF(Z32="---","",IF(Z32="","",VLOOKUP(Z32,List16782345[],2,FALSE)))</f>
        <v/>
      </c>
      <c r="BX32" s="382" t="str">
        <f>IF(AA32="---","",IF(AA32="","",VLOOKUP(AA32,List16782345[],2,FALSE)))</f>
        <v/>
      </c>
      <c r="BY32" s="382" t="str">
        <f>IF(AB32="---","",IF(AB32="","",VLOOKUP(AB32,List16782345[],2,FALSE)))</f>
        <v/>
      </c>
      <c r="BZ32" s="382" t="str">
        <f>IF(AC32="---","",IF(AC32="","",VLOOKUP(AC32,List16782345[],2,FALSE)))</f>
        <v/>
      </c>
      <c r="CA32" s="382" t="str">
        <f>IF(AD32="---","",IF(AD32="","",VLOOKUP(AD32,List16782345[],2,FALSE)))</f>
        <v/>
      </c>
      <c r="CB32" s="382" t="str">
        <f>IF(AE32="---","",IF(AE32="","",VLOOKUP(AE32,List16782345[],2,FALSE)))</f>
        <v/>
      </c>
      <c r="CC32" s="382" t="str">
        <f>IF(AF32="---","",IF(AF32="","",VLOOKUP(AF32,List16782345[],2,FALSE)))</f>
        <v/>
      </c>
      <c r="CD32" s="382" t="str">
        <f>IF(AG32="---","",IF(AG32="","",VLOOKUP(AG32,List16782345[],2,FALSE)))</f>
        <v/>
      </c>
      <c r="CE32" s="382" t="str">
        <f>IF(AH32="---","",IF(AH32="","",VLOOKUP(AH32,List16782345[],2,FALSE)))</f>
        <v/>
      </c>
      <c r="CF32" s="222" t="s">
        <v>158</v>
      </c>
      <c r="CG32" s="382" t="str">
        <f>IFERROR(
    IF(H32="---", "NA",
        IF(Y32="---", "NA",
            IF(BJ32 &gt; BK32,
                IF(BV32 &gt; BJ32, 1.1, 0.1),
                IF(BV32 &gt; BJ32, 1, 0)
            )
        )
    ),
    -1
)</f>
        <v>NA</v>
      </c>
      <c r="CH32" s="382" t="str">
        <f>IFERROR(
    IF(I32="---", "NA",
        IF(Z32="---", "NA",IF(J32="---","NA",
            IF(BK32 &gt; BL32,
                IF(MIN(BV32, BK32) = BW32, 0.1,
                    IF(MIN(BV32, BK32) &lt; BW32, 1.1)
                ),
                IF(MIN(BV32, BK32) = BW32, 0,
                    IF(MIN(BV32, BK32) &lt; BW32, 1)
                )
            ))
        )
    ),
-5)</f>
        <v>NA</v>
      </c>
      <c r="CI32" s="382" t="str">
        <f>IFERROR(
    IF(J32="---", "NA",
        IF(AA32="---", "NA",IF(K32="---","NA",
            IF(BL32 &gt; BM32,
                IF(MIN(BW32, BL32) = BX32, 0.1,
                    IF(MIN(BW32, BL32) &lt; BX32, 1.1)
                ),
                IF(MIN(BW32, BL32) = BX32, 0,
                    IF(MIN(BW32, BL32) &lt; BX32, 1)
                )
            ))
        )
    ),
-5)</f>
        <v>NA</v>
      </c>
      <c r="CJ32" s="382" t="str">
        <f>IFERROR(
    IF(K32="---", "NA",
        IF(AB32="---", "NA",IF(L32="---","NA",
            IF(BM32 &gt; BN32,
                IF(MIN(BX32, BM32) = BY32, 0.1,
                    IF(MIN(BX32, BM32) &lt; BY32, 1.1)
                ),
                IF(MIN(BX32, BM32) = BY32, 0,
                    IF(MIN(BX32, BM32) &lt; BY32, 1)
                )
            ))
        )
    ),
-5)</f>
        <v>NA</v>
      </c>
      <c r="CK32" s="382" t="str">
        <f>IFERROR(
    IF(L32="---", "NA",
        IF(AC32="---", "NA",IF(M32="---","NA",
            IF(BN32 &gt; BO32,
                IF(MIN(BY32, BN32) = BZ32, 0.1,
                    IF(MIN(BY32, BN32) &lt; BZ32, 1.1)
                ),
                IF(MIN(BY32, BN32) = BZ32, 0,
                    IF(MIN(BY32, BN32) &lt; BZ32, 1)
                )
            ))
        )
    ),
-5)</f>
        <v>NA</v>
      </c>
      <c r="CL32" s="382" t="str">
        <f>IFERROR(
    IF(M32="---", "NA",
        IF(AD32="---", "NA",IF(N32="---","NA",
            IF(BO32 &gt; BP32,
                IF(MIN(BZ32, BO32) = CA32, 0.1,
                    IF(MIN(BZ32, BO32) &lt; CA32, 1.1)
                ),
                IF(MIN(BZ32, BO32) = CA32, 0,
                    IF(MIN(BZ32, BO32) &lt; CA32, 1)
                )
            ))
        )
    ),
-5)</f>
        <v>NA</v>
      </c>
      <c r="CM32" s="382" t="str">
        <f>IFERROR(
    IF(N32="---", "NA",
        IF(AE32="---", "NA",IF(O32="---","NA",
            IF(BP32 &gt; BQ32,
                IF(MIN(CA32, BP32) = CB32, 0.1,
                    IF(MIN(CA32, BP32) &lt; CB32, 1.1)
                ),
                IF(MIN(CA32, BP32) = CB32, 0,
                    IF(MIN(CA32, BP32) &lt; CB32, 1)
                )
            ))
        )
    ),
-5)</f>
        <v>NA</v>
      </c>
      <c r="CN32" s="382" t="str">
        <f>IFERROR(
    IF(O32="---", "NA",
        IF(AF32="---", "NA",IF(P32="---","NA",
            IF(BQ32 &gt; BR32,
                IF(MIN(CB32, BQ32) = CC32, 0.1,
                    IF(MIN(CB32, BQ32) &lt; CC32, 1.1)
                ),
                IF(MIN(CB32, BQ32) = CC32, 0,
                    IF(MIN(CB32, BQ32) &lt; CC32, 1)
                )
            ))
        )
    ),
-5)</f>
        <v>NA</v>
      </c>
      <c r="CO32" s="382" t="str">
        <f>IFERROR(
    IF(P32="---", "NA",
        IF(AG32="---", "NA",IF(Q32="---","NA",
            IF(BR32 &gt; BS32,
                IF(MIN(CC32, BR32) = CD32, 0.1,
                    IF(MIN(CC32, BR32) &lt; CD32, 1.1)
                ),
                IF(MIN(CC32, BR32) = CD32, 0,
                    IF(MIN(CC32, BR32) &lt; CD32, 1)
                )
            ))
        )
    ),
-5)</f>
        <v>NA</v>
      </c>
      <c r="CP32" s="382" t="str">
        <f>IFERROR(
    IF(Q32="---", "NA",
        IF(AH32="---", "NA",IF(R32="---","NA",
            IF(BS32 &gt; BT32,
                IF(MIN(CD32, BS32) = CE32, 0.1,
                    IF(MIN(CD32, BS32) &lt; CE32, 1.1)
                ),
                IF(MIN(CD32, BS32) = CE32, 0,
                    IF(MIN(CD32, BS32) &lt; CE32, 1)
                )
            ))
        )
    ),
-5)</f>
        <v>NA</v>
      </c>
      <c r="CQ32" s="222" t="s">
        <v>158</v>
      </c>
      <c r="CR32" s="382" t="str">
        <f>IF(AND(OR(CG32=1, CG32=1.1),BK32&gt;=BV32),"Achieved",IF(AND(OR(CG32=1, CG32=1.1),BK32&lt;BV32),"Not Achieved","NA"))</f>
        <v>NA</v>
      </c>
      <c r="CS32" s="382" t="str">
        <f>IF(AND(OR(CH32=1, CH32=1.1),BL32&gt;=BW32),"Achieved",IF(AND(OR(CH32=1, CH32=1.1),BL32&lt;BW32),"Not Achieved","NA"))</f>
        <v>NA</v>
      </c>
      <c r="CT32" s="382" t="str">
        <f>IF(AND(OR(CI32=1, CI32=1.1),BM32&gt;=BX32),"Achieved",IF(AND(OR(CI32=1, CI32=1.1),BM32&lt;BX32),"Not Achieved","NA"))</f>
        <v>NA</v>
      </c>
      <c r="CU32" s="382" t="str">
        <f>IF(AND(OR(CJ32=1, CJ32=1.1),BN32&gt;=BY32),"Achieved",IF(AND(OR(CJ32=1, CJ32=1.1),BN32&lt;BY32),"Not Achieved","NA"))</f>
        <v>NA</v>
      </c>
      <c r="CV32" s="382" t="str">
        <f>IF(AND(OR(CK32=1, CK32=1.1),BO32&gt;=BZ32),"Achieved",IF(AND(OR(CK32=1, CK32=1.1),BO32&lt;BZ32),"Not Achieved","NA"))</f>
        <v>NA</v>
      </c>
      <c r="CW32" s="382" t="str">
        <f>IF(AND(OR(CL32=1, CL32=1.1),BP32&gt;=CA32),"Achieved",IF(AND(OR(CL32=1, CL32=1.1),BP32&lt;CA32),"Not Achieved","NA"))</f>
        <v>NA</v>
      </c>
      <c r="CX32" s="382" t="str">
        <f>IF(AND(OR(CM32=1, CM32=1.1),BQ32&gt;=CB32),"Achieved",IF(AND(OR(CM32=1, CM32=1.1),BQ32&lt;CB32),"Not Achieved","NA"))</f>
        <v>NA</v>
      </c>
      <c r="CY32" s="382" t="str">
        <f>IF(AND(OR(CN32=1, CN32=1.1),BR32&gt;=CC32),"Achieved",IF(AND(OR(CN32=1, CN32=1.1),BR32&lt;CC32),"Not Achieved","NA"))</f>
        <v>NA</v>
      </c>
      <c r="CZ32" s="382" t="str">
        <f>IF(AND(OR(CO32=1, CO32=1.1),BS32&gt;=CD32),"Achieved",IF(AND(OR(CO32=1, CO32=1.1),BS32&lt;CD32),"Not Achieved","NA"))</f>
        <v>NA</v>
      </c>
      <c r="DA32" s="382" t="str">
        <f>IF(AND(OR(CP32=1, CP32=1.1),BT32&gt;=CE32),"Achieved",IF(AND(OR(CP32=1, CP32=1.1),BT32&lt;CE32),"Not Achieved","NA"))</f>
        <v>NA</v>
      </c>
      <c r="DI32" s="433"/>
      <c r="DJ32" s="433"/>
      <c r="DK32" s="433"/>
      <c r="DL32" s="433"/>
      <c r="DM32" s="433"/>
      <c r="DN32" s="433"/>
      <c r="DO32" s="433"/>
      <c r="DP32" s="433"/>
      <c r="DQ32" s="433"/>
      <c r="DR32" s="433"/>
      <c r="DS32" s="433"/>
      <c r="DT32" s="433"/>
      <c r="DU32" s="433"/>
      <c r="DV32" s="433"/>
      <c r="DW32" s="433"/>
    </row>
    <row r="33" spans="2:127" s="385" customFormat="1" ht="13.75" customHeight="1" thickBot="1" x14ac:dyDescent="0.4">
      <c r="B33" s="374"/>
      <c r="C33" s="370"/>
      <c r="D33" s="371"/>
      <c r="E33" s="434" t="s">
        <v>159</v>
      </c>
      <c r="F33" s="425"/>
      <c r="G33" s="426"/>
      <c r="H33" s="191" t="s">
        <v>94</v>
      </c>
      <c r="I33" s="191" t="s">
        <v>94</v>
      </c>
      <c r="J33" s="191" t="s">
        <v>94</v>
      </c>
      <c r="K33" s="191" t="s">
        <v>94</v>
      </c>
      <c r="L33" s="191" t="s">
        <v>94</v>
      </c>
      <c r="M33" s="191" t="s">
        <v>94</v>
      </c>
      <c r="N33" s="191" t="s">
        <v>94</v>
      </c>
      <c r="O33" s="191" t="s">
        <v>94</v>
      </c>
      <c r="P33" s="191" t="s">
        <v>94</v>
      </c>
      <c r="Q33" s="191" t="s">
        <v>94</v>
      </c>
      <c r="R33" s="380" t="s">
        <v>94</v>
      </c>
      <c r="S33" s="384"/>
      <c r="T33" s="384"/>
      <c r="U33" s="384"/>
      <c r="V33" s="384"/>
      <c r="W33" s="384"/>
      <c r="X33" s="384"/>
      <c r="Y33" s="191" t="s">
        <v>94</v>
      </c>
      <c r="Z33" s="191" t="s">
        <v>94</v>
      </c>
      <c r="AA33" s="191" t="s">
        <v>94</v>
      </c>
      <c r="AB33" s="191" t="s">
        <v>94</v>
      </c>
      <c r="AC33" s="191" t="s">
        <v>94</v>
      </c>
      <c r="AD33" s="192" t="s">
        <v>94</v>
      </c>
      <c r="AE33" s="192" t="s">
        <v>94</v>
      </c>
      <c r="AF33" s="192" t="s">
        <v>94</v>
      </c>
      <c r="AG33" s="192" t="s">
        <v>94</v>
      </c>
      <c r="AH33" s="380" t="s">
        <v>94</v>
      </c>
      <c r="AK33" s="427" t="str">
        <f>IFERROR(IF(I33="---","",IF(Y33="---","No Target Set",IF(BV33=BK33,"On Target",IF(BV33&gt;BK33,"Behind",IF(BV33&lt;BK33,"On Target"))))),"")</f>
        <v/>
      </c>
      <c r="AL33" s="427" t="str">
        <f>IFERROR(IF(J33="---","",IF(Z33="---","No Target Set",IF(BW33=BL33,"On Target",IF(BW33&gt;BL33,"Behind",IF(BW33&lt;BL33,"On Target"))))),"")</f>
        <v/>
      </c>
      <c r="AM33" s="427" t="str">
        <f>IFERROR(IF(K33="---","",IF(AA33="---","No Target Set",IF(BX33=BM33,"On Target",IF(BX33&gt;BM33,"Behind",IF(BX33&lt;BM33,"On Target"))))),"")</f>
        <v/>
      </c>
      <c r="AN33" s="427" t="str">
        <f>IFERROR(IF(L33="---","",IF(AB33="---","No Target Set",IF(BY33=BN33,"On Target",IF(BY33&gt;BN33,"Behind",IF(BY33&lt;BN33,"On Target"))))),"")</f>
        <v/>
      </c>
      <c r="AO33" s="427" t="str">
        <f>IFERROR(IF(M33="---","",IF(AC33="---","No Target Set",IF(BZ33=BO33,"On Target",IF(BZ33&gt;BO33,"Behind",IF(BZ33&lt;BO33,"On Target"))))),"")</f>
        <v/>
      </c>
      <c r="AP33" s="427" t="str">
        <f>IFERROR(IF(N33="---","",IF(AD33="---","No Target Set",IF(CA33=BP33,"On Target",IF(CA33&gt;BP33,"Behind",IF(CA33&lt;BP33,"On Target"))))),"")</f>
        <v/>
      </c>
      <c r="AQ33" s="427" t="str">
        <f>IFERROR(IF(O33="---","",IF(AE33="---","No Target Set",IF(CB33=BQ33,"On Target",IF(CB33&gt;BQ33,"Behind",IF(CB33&lt;BQ33,"On Target"))))),"")</f>
        <v/>
      </c>
      <c r="AR33" s="427" t="str">
        <f>IFERROR(IF(P33="---","",IF(AF33="---","No Target Set",IF(CC33=BR33,"On Target",IF(CC33&gt;BR33,"Behind",IF(CC33&lt;BR33,"On Target"))))),"")</f>
        <v/>
      </c>
      <c r="AS33" s="427" t="str">
        <f>IFERROR(IF(Q33="---","",IF(AG33="---","No Target Set",IF(CD33=BS33,"On Target",IF(CD33&gt;BS33,"Behind",IF(CD33&lt;BS33,"On Target"))))),"")</f>
        <v/>
      </c>
      <c r="AT33" s="427" t="str">
        <f>IFERROR(IF(R33="---","",IF(AH33="---","No Target Set",IF(CE33=BT33,"On Target",IF(CE33&gt;BT33,"Behind",IF(CE33&lt;BT33,"On Target"))))),"")</f>
        <v/>
      </c>
      <c r="AU33" s="384"/>
      <c r="AV33" s="428"/>
      <c r="AW33" s="222" t="s">
        <v>160</v>
      </c>
      <c r="AX33" s="382" t="str">
        <f>_xlfn.IFNA(LOOKUP(2,1/(H33:R33&lt;&gt;"---"),H33:R33),"---")</f>
        <v>---</v>
      </c>
      <c r="AY33" s="382" t="e">
        <f>VALUE(IF(AX33="---","",VLOOKUP(AX33,List16782345[],2,FALSE)))</f>
        <v>#VALUE!</v>
      </c>
      <c r="AZ33" s="382" t="str">
        <f>_xlfn.IFNA(LOOKUP(2,1/(H33:Q33&lt;&gt;"---"),X33:AF33),"---")</f>
        <v>---</v>
      </c>
      <c r="BA33" s="382" t="e">
        <f>VALUE(IF(AZ33="---","",VLOOKUP(AZ33,List16782345[],2,FALSE)))</f>
        <v>#VALUE!</v>
      </c>
      <c r="BB33" s="382" t="str">
        <f>_xlfn.IFNA(LOOKUP(2,1/(AK33:AT33&lt;&gt;""),AK33:AT33),"---")</f>
        <v>---</v>
      </c>
      <c r="BC33" s="382" t="str">
        <f>_xlfn.IFNA(LOOKUP(2,1/(H33:R33&lt;&gt;"---"),H$2:R$2),"---")</f>
        <v>---</v>
      </c>
      <c r="BD33" s="384"/>
      <c r="BE33" s="384"/>
      <c r="BF33" s="384"/>
      <c r="BG33" s="384"/>
      <c r="BH33" s="384"/>
      <c r="BI33" s="222" t="s">
        <v>160</v>
      </c>
      <c r="BJ33" s="382" t="str">
        <f>IF(H33="---","",IF(H33="","",(VLOOKUP(H33,List16782345[],2,FALSE))))</f>
        <v/>
      </c>
      <c r="BK33" s="382" t="str">
        <f>IF(I33="---","",IF(I33="","",(VLOOKUP(I33,List16782345[],2,FALSE))))</f>
        <v/>
      </c>
      <c r="BL33" s="382" t="str">
        <f>IF(J33="---","",IF(J33="","",(VLOOKUP(J33,List16782345[],2,FALSE))))</f>
        <v/>
      </c>
      <c r="BM33" s="382" t="str">
        <f>IF(K33="---","",IF(K33="","",(VLOOKUP(K33,List16782345[],2,FALSE))))</f>
        <v/>
      </c>
      <c r="BN33" s="382" t="str">
        <f>IF(L33="---","",IF(L33="","",(VLOOKUP(L33,List16782345[],2,FALSE))))</f>
        <v/>
      </c>
      <c r="BO33" s="382" t="str">
        <f>IF(M33="---","",IF(M33="","",(VLOOKUP(M33,List16782345[],2,FALSE))))</f>
        <v/>
      </c>
      <c r="BP33" s="382" t="str">
        <f>IF(N33="---","",IF(N33="","",(VLOOKUP(N33,List16782345[],2,FALSE))))</f>
        <v/>
      </c>
      <c r="BQ33" s="382" t="str">
        <f>IF(O33="---","",IF(O33="","",(VLOOKUP(O33,List16782345[],2,FALSE))))</f>
        <v/>
      </c>
      <c r="BR33" s="382" t="str">
        <f>IF(P33="---","",IF(P33="","",(VLOOKUP(P33,List16782345[],2,FALSE))))</f>
        <v/>
      </c>
      <c r="BS33" s="382" t="str">
        <f>IF(Q33="---","",IF(Q33="","",(VLOOKUP(Q33,List16782345[],2,FALSE))))</f>
        <v/>
      </c>
      <c r="BT33" s="382" t="str">
        <f>IF(R33="---","",IF(R33="","",(VLOOKUP(R33,List16782345[],2,FALSE))))</f>
        <v/>
      </c>
      <c r="BU33" s="222" t="s">
        <v>160</v>
      </c>
      <c r="BV33" s="382" t="str">
        <f>IF(Y33="---","",IF(Y33="","",VLOOKUP(Y33,List16782345[],2,FALSE)))</f>
        <v/>
      </c>
      <c r="BW33" s="382" t="str">
        <f>IF(Z33="---","",IF(Z33="","",VLOOKUP(Z33,List16782345[],2,FALSE)))</f>
        <v/>
      </c>
      <c r="BX33" s="382" t="str">
        <f>IF(AA33="---","",IF(AA33="","",VLOOKUP(AA33,List16782345[],2,FALSE)))</f>
        <v/>
      </c>
      <c r="BY33" s="382" t="str">
        <f>IF(AB33="---","",IF(AB33="","",VLOOKUP(AB33,List16782345[],2,FALSE)))</f>
        <v/>
      </c>
      <c r="BZ33" s="382" t="str">
        <f>IF(AC33="---","",IF(AC33="","",VLOOKUP(AC33,List16782345[],2,FALSE)))</f>
        <v/>
      </c>
      <c r="CA33" s="382" t="str">
        <f>IF(AD33="---","",IF(AD33="","",VLOOKUP(AD33,List16782345[],2,FALSE)))</f>
        <v/>
      </c>
      <c r="CB33" s="382" t="str">
        <f>IF(AE33="---","",IF(AE33="","",VLOOKUP(AE33,List16782345[],2,FALSE)))</f>
        <v/>
      </c>
      <c r="CC33" s="382" t="str">
        <f>IF(AF33="---","",IF(AF33="","",VLOOKUP(AF33,List16782345[],2,FALSE)))</f>
        <v/>
      </c>
      <c r="CD33" s="382" t="str">
        <f>IF(AG33="---","",IF(AG33="","",VLOOKUP(AG33,List16782345[],2,FALSE)))</f>
        <v/>
      </c>
      <c r="CE33" s="382" t="str">
        <f>IF(AH33="---","",IF(AH33="","",VLOOKUP(AH33,List16782345[],2,FALSE)))</f>
        <v/>
      </c>
      <c r="CF33" s="222" t="s">
        <v>160</v>
      </c>
      <c r="CG33" s="382" t="str">
        <f>IFERROR(
    IF(H33="---", "NA",
        IF(Y33="---", "NA",
            IF(BJ33 &gt; BK33,
                IF(BV33 &gt; BJ33, 1.1, 0.1),
                IF(BV33 &gt; BJ33, 1, 0)
            )
        )
    ),
    -1
)</f>
        <v>NA</v>
      </c>
      <c r="CH33" s="382" t="str">
        <f>IFERROR(
    IF(I33="---", "NA",
        IF(Z33="---", "NA",IF(J33="---","NA",
            IF(BK33 &gt; BL33,
                IF(MIN(BV33, BK33) = BW33, 0.1,
                    IF(MIN(BV33, BK33) &lt; BW33, 1.1)
                ),
                IF(MIN(BV33, BK33) = BW33, 0,
                    IF(MIN(BV33, BK33) &lt; BW33, 1)
                )
            ))
        )
    ),
-5)</f>
        <v>NA</v>
      </c>
      <c r="CI33" s="382" t="str">
        <f>IFERROR(
    IF(J33="---", "NA",
        IF(AA33="---", "NA",IF(K33="---","NA",
            IF(BL33 &gt; BM33,
                IF(MIN(BW33, BL33) = BX33, 0.1,
                    IF(MIN(BW33, BL33) &lt; BX33, 1.1)
                ),
                IF(MIN(BW33, BL33) = BX33, 0,
                    IF(MIN(BW33, BL33) &lt; BX33, 1)
                )
            ))
        )
    ),
-5)</f>
        <v>NA</v>
      </c>
      <c r="CJ33" s="382" t="str">
        <f>IFERROR(
    IF(K33="---", "NA",
        IF(AB33="---", "NA",IF(L33="---","NA",
            IF(BM33 &gt; BN33,
                IF(MIN(BX33, BM33) = BY33, 0.1,
                    IF(MIN(BX33, BM33) &lt; BY33, 1.1)
                ),
                IF(MIN(BX33, BM33) = BY33, 0,
                    IF(MIN(BX33, BM33) &lt; BY33, 1)
                )
            ))
        )
    ),
-5)</f>
        <v>NA</v>
      </c>
      <c r="CK33" s="382" t="str">
        <f>IFERROR(
    IF(L33="---", "NA",
        IF(AC33="---", "NA",IF(M33="---","NA",
            IF(BN33 &gt; BO33,
                IF(MIN(BY33, BN33) = BZ33, 0.1,
                    IF(MIN(BY33, BN33) &lt; BZ33, 1.1)
                ),
                IF(MIN(BY33, BN33) = BZ33, 0,
                    IF(MIN(BY33, BN33) &lt; BZ33, 1)
                )
            ))
        )
    ),
-5)</f>
        <v>NA</v>
      </c>
      <c r="CL33" s="382" t="str">
        <f>IFERROR(
    IF(M33="---", "NA",
        IF(AD33="---", "NA",IF(N33="---","NA",
            IF(BO33 &gt; BP33,
                IF(MIN(BZ33, BO33) = CA33, 0.1,
                    IF(MIN(BZ33, BO33) &lt; CA33, 1.1)
                ),
                IF(MIN(BZ33, BO33) = CA33, 0,
                    IF(MIN(BZ33, BO33) &lt; CA33, 1)
                )
            ))
        )
    ),
-5)</f>
        <v>NA</v>
      </c>
      <c r="CM33" s="382" t="str">
        <f>IFERROR(
    IF(N33="---", "NA",
        IF(AE33="---", "NA",IF(O33="---","NA",
            IF(BP33 &gt; BQ33,
                IF(MIN(CA33, BP33) = CB33, 0.1,
                    IF(MIN(CA33, BP33) &lt; CB33, 1.1)
                ),
                IF(MIN(CA33, BP33) = CB33, 0,
                    IF(MIN(CA33, BP33) &lt; CB33, 1)
                )
            ))
        )
    ),
-5)</f>
        <v>NA</v>
      </c>
      <c r="CN33" s="382" t="str">
        <f>IFERROR(
    IF(O33="---", "NA",
        IF(AF33="---", "NA",IF(P33="---","NA",
            IF(BQ33 &gt; BR33,
                IF(MIN(CB33, BQ33) = CC33, 0.1,
                    IF(MIN(CB33, BQ33) &lt; CC33, 1.1)
                ),
                IF(MIN(CB33, BQ33) = CC33, 0,
                    IF(MIN(CB33, BQ33) &lt; CC33, 1)
                )
            ))
        )
    ),
-5)</f>
        <v>NA</v>
      </c>
      <c r="CO33" s="382" t="str">
        <f>IFERROR(
    IF(P33="---", "NA",
        IF(AG33="---", "NA",IF(Q33="---","NA",
            IF(BR33 &gt; BS33,
                IF(MIN(CC33, BR33) = CD33, 0.1,
                    IF(MIN(CC33, BR33) &lt; CD33, 1.1)
                ),
                IF(MIN(CC33, BR33) = CD33, 0,
                    IF(MIN(CC33, BR33) &lt; CD33, 1)
                )
            ))
        )
    ),
-5)</f>
        <v>NA</v>
      </c>
      <c r="CP33" s="382" t="str">
        <f>IFERROR(
    IF(Q33="---", "NA",
        IF(AH33="---", "NA",IF(R33="---","NA",
            IF(BS33 &gt; BT33,
                IF(MIN(CD33, BS33) = CE33, 0.1,
                    IF(MIN(CD33, BS33) &lt; CE33, 1.1)
                ),
                IF(MIN(CD33, BS33) = CE33, 0,
                    IF(MIN(CD33, BS33) &lt; CE33, 1)
                )
            ))
        )
    ),
-5)</f>
        <v>NA</v>
      </c>
      <c r="CQ33" s="222" t="s">
        <v>160</v>
      </c>
      <c r="CR33" s="382" t="str">
        <f>IF(AND(OR(CG33=1, CG33=1.1),BK33&gt;=BV33),"Achieved",IF(AND(OR(CG33=1, CG33=1.1),BK33&lt;BV33),"Not Achieved","NA"))</f>
        <v>NA</v>
      </c>
      <c r="CS33" s="382" t="str">
        <f>IF(AND(OR(CH33=1, CH33=1.1),BL33&gt;=BW33),"Achieved",IF(AND(OR(CH33=1, CH33=1.1),BL33&lt;BW33),"Not Achieved","NA"))</f>
        <v>NA</v>
      </c>
      <c r="CT33" s="382" t="str">
        <f>IF(AND(OR(CI33=1, CI33=1.1),BM33&gt;=BX33),"Achieved",IF(AND(OR(CI33=1, CI33=1.1),BM33&lt;BX33),"Not Achieved","NA"))</f>
        <v>NA</v>
      </c>
      <c r="CU33" s="382" t="str">
        <f>IF(AND(OR(CJ33=1, CJ33=1.1),BN33&gt;=BY33),"Achieved",IF(AND(OR(CJ33=1, CJ33=1.1),BN33&lt;BY33),"Not Achieved","NA"))</f>
        <v>NA</v>
      </c>
      <c r="CV33" s="382" t="str">
        <f>IF(AND(OR(CK33=1, CK33=1.1),BO33&gt;=BZ33),"Achieved",IF(AND(OR(CK33=1, CK33=1.1),BO33&lt;BZ33),"Not Achieved","NA"))</f>
        <v>NA</v>
      </c>
      <c r="CW33" s="382" t="str">
        <f>IF(AND(OR(CL33=1, CL33=1.1),BP33&gt;=CA33),"Achieved",IF(AND(OR(CL33=1, CL33=1.1),BP33&lt;CA33),"Not Achieved","NA"))</f>
        <v>NA</v>
      </c>
      <c r="CX33" s="382" t="str">
        <f>IF(AND(OR(CM33=1, CM33=1.1),BQ33&gt;=CB33),"Achieved",IF(AND(OR(CM33=1, CM33=1.1),BQ33&lt;CB33),"Not Achieved","NA"))</f>
        <v>NA</v>
      </c>
      <c r="CY33" s="382" t="str">
        <f>IF(AND(OR(CN33=1, CN33=1.1),BR33&gt;=CC33),"Achieved",IF(AND(OR(CN33=1, CN33=1.1),BR33&lt;CC33),"Not Achieved","NA"))</f>
        <v>NA</v>
      </c>
      <c r="CZ33" s="382" t="str">
        <f>IF(AND(OR(CO33=1, CO33=1.1),BS33&gt;=CD33),"Achieved",IF(AND(OR(CO33=1, CO33=1.1),BS33&lt;CD33),"Not Achieved","NA"))</f>
        <v>NA</v>
      </c>
      <c r="DA33" s="382" t="str">
        <f>IF(AND(OR(CP33=1, CP33=1.1),BT33&gt;=CE33),"Achieved",IF(AND(OR(CP33=1, CP33=1.1),BT33&lt;CE33),"Not Achieved","NA"))</f>
        <v>NA</v>
      </c>
      <c r="DI33" s="433"/>
      <c r="DJ33" s="433"/>
      <c r="DK33" s="433"/>
      <c r="DL33" s="433"/>
      <c r="DM33" s="433"/>
      <c r="DN33" s="433"/>
      <c r="DO33" s="433"/>
      <c r="DP33" s="433"/>
      <c r="DQ33" s="433"/>
      <c r="DR33" s="433"/>
      <c r="DS33" s="433"/>
      <c r="DT33" s="433"/>
      <c r="DU33" s="433"/>
      <c r="DV33" s="433"/>
      <c r="DW33" s="433"/>
    </row>
    <row r="34" spans="2:127" s="385" customFormat="1" ht="13.75" customHeight="1" thickBot="1" x14ac:dyDescent="0.4">
      <c r="B34" s="435" t="s">
        <v>161</v>
      </c>
      <c r="C34" s="436"/>
      <c r="D34" s="436"/>
      <c r="E34" s="436"/>
      <c r="F34" s="436"/>
      <c r="G34" s="437"/>
      <c r="H34" s="438" t="str">
        <f>IF(COUNTIF(Year0Range,BE5)+COUNTIF(Year0Range,BE4)+COUNTIF(Year0Range,"*60")&gt;0,COUNTIF(Year0Range,BE4),"")</f>
        <v/>
      </c>
      <c r="I34" s="438" t="str">
        <f>IF(COUNTIF(Year1Range,BE4)+COUNTIF(Year1Range,BE5)+COUNTIF(Year1Range,"*60")&gt;0,COUNTIF(Year1Range,BE4),"")</f>
        <v/>
      </c>
      <c r="J34" s="438" t="str">
        <f>IF(COUNTIF(Year2Range,BE4)+COUNTIF(Year2Range,BE5)+COUNTIF(Year2Range,"*60")&gt;0,COUNTIF(Year2Range,BE4),"")</f>
        <v/>
      </c>
      <c r="K34" s="438" t="str">
        <f>IF(COUNTIF(Year3Range,BE4)+COUNTIF(Year3Range,BE5)+COUNTIF(Year3Range,"*60")&gt;0,COUNTIF(Year3Range,BE4),"")</f>
        <v/>
      </c>
      <c r="L34" s="438" t="str">
        <f>IF(COUNTIF(Year4Range,BE4)+COUNTIF(Year4Range,BE5)+COUNTIF(Year4Range,"*60")&gt;0,COUNTIF(Year4Range,BE4),"")</f>
        <v/>
      </c>
      <c r="M34" s="438" t="str">
        <f>IF(COUNTIF(Year5Range,BE4)+COUNTIF(Year5Range,BE5)+COUNTIF(Year5Range,"*60")&gt;0,COUNTIF(Year5Range,BE4),"")</f>
        <v/>
      </c>
      <c r="N34" s="438" t="str">
        <f>IF(COUNTIF(Year6Range,BE4)+COUNTIF(Year6Range,BE5)+COUNTIF(Year6Range,"*60")&gt;0,COUNTIF(Year6Range,BE4),"")</f>
        <v/>
      </c>
      <c r="O34" s="438" t="str">
        <f>IF(COUNTIF(Year7Range,BE4)+COUNTIF(Year7Range,BE5)+COUNTIF(Year7Range,"*60")&gt;0,COUNTIF(Year7Range,BE4),"")</f>
        <v/>
      </c>
      <c r="P34" s="438" t="str">
        <f>IF(COUNTIF(Year8Range,BE4)+COUNTIF(Year8Range,BE5)+COUNTIF(Year8Range,"*60")&gt;0,COUNTIF(Year8Range,BE4),"")</f>
        <v/>
      </c>
      <c r="Q34" s="438" t="str">
        <f>IF(COUNTIF(Year9Range,BE4)+COUNTIF(Year9Range,BE5)+COUNTIF(Year9Range,"*60")&gt;0,COUNTIF(Year9Range,BE4),"")</f>
        <v/>
      </c>
      <c r="R34" s="438" t="str">
        <f>IF(COUNTIF(Year10Range,BE4)+COUNTIF(Year10Range,BE5)+COUNTIF(Year10Range,"*60")&gt;0,COUNTIF(Year10Range,BE4),"")</f>
        <v/>
      </c>
      <c r="S34" s="384"/>
      <c r="T34" s="384"/>
      <c r="U34" s="384"/>
      <c r="V34" s="384"/>
      <c r="W34" s="384"/>
      <c r="X34" s="384"/>
      <c r="Y34" s="438" t="str">
        <f>IF(COUNTIF(Year1Expected,BE5)+COUNTIF(Year1Expected,BE4)+COUNTIF(Year1Expected,"*60")&gt;0,COUNTIF(Year1Expected,$BE$4),"")</f>
        <v/>
      </c>
      <c r="Z34" s="438" t="str">
        <f>IF(COUNTIF(Year2Expected,$BE$5)+COUNTIF(Year2Expected,$BE$4)+COUNTIF(Year2Expected,"*60")&gt;0,COUNTIF(Year2Expected,$BE$4),"")</f>
        <v/>
      </c>
      <c r="AA34" s="438" t="str">
        <f>IF(COUNTIF(Year3Expected,BE5)+COUNTIF(Year3Expected,BE4)+COUNTIF(Year3Expected,"*60")&gt;0,COUNTIF(Year3Expected,$BE$4),"")</f>
        <v/>
      </c>
      <c r="AB34" s="438" t="str">
        <f>IF(COUNTIF(Year4Expected,BE5)+COUNTIF(Year4Expected,BE4)+COUNTIF(Year4Expected,"*60")&gt;0,COUNTIF(Year4Expected,$BE$4),"")</f>
        <v/>
      </c>
      <c r="AC34" s="438" t="str">
        <f>IF(COUNTIF(Year5Expected,BE5)+COUNTIF(Year5Expected,BE4)+COUNTIF(Year5Expected,"*60")&gt;0,COUNTIF(Year5Expected,$BE$4),"")</f>
        <v/>
      </c>
      <c r="AD34" s="438" t="str">
        <f>IF(COUNTIF(Year6Expected,BE5)+COUNTIF(Year6Expected,BE4)+COUNTIF(Year6Expected,"*60")&gt;0,COUNTIF(Year6Expected,$BE$4),"")</f>
        <v/>
      </c>
      <c r="AE34" s="438" t="str">
        <f>IF(COUNTIF(Year7Expected,BE5)+COUNTIF(Year7Expected,BE4)+COUNTIF(Year7Expected,"*60")&gt;0,COUNTIF(Year7Expected,$BE$4),"")</f>
        <v/>
      </c>
      <c r="AF34" s="438" t="str">
        <f>IF(COUNTIF(Year8Expected,BE5)+COUNTIF(Year8Expected,BE4)+COUNTIF(Year8Expected,"*60")&gt;0,COUNTIF(Year8Expected,$BE$4),"")</f>
        <v/>
      </c>
      <c r="AG34" s="438" t="str">
        <f>IF(COUNTIF(Year9Expected,BE5)+COUNTIF(Year9Expected,BE4)+COUNTIF(Year9Expected,"*60")&gt;0,COUNTIF(Year9Expected,$BE$4),"")</f>
        <v/>
      </c>
      <c r="AH34" s="438" t="str">
        <f>IF(COUNTIF(Year10Expected,BE5)+COUNTIF(Year10Expected,BE4)+COUNTIF(Year10Expected,"*60")&gt;0,COUNTIF(Year10Expected,$BE$4),"")</f>
        <v/>
      </c>
      <c r="AK34" s="384"/>
      <c r="AL34" s="384"/>
      <c r="AM34" s="384"/>
      <c r="AN34" s="384"/>
      <c r="AO34" s="384"/>
      <c r="AP34" s="384"/>
      <c r="AQ34" s="384"/>
      <c r="AR34" s="384"/>
      <c r="AS34" s="384"/>
      <c r="AT34" s="384"/>
      <c r="AU34" s="384"/>
      <c r="AV34" s="384"/>
      <c r="AW34" s="384"/>
      <c r="AX34" s="384" t="e">
        <f>LOOKUP(2,1/(H37:R37&lt;&gt;""),H$2:R$2)</f>
        <v>#N/A</v>
      </c>
      <c r="AY34" s="384"/>
      <c r="AZ34" s="384" t="e">
        <f>AX34</f>
        <v>#N/A</v>
      </c>
      <c r="BA34" s="384"/>
      <c r="BB34" s="384"/>
      <c r="BC34" s="384"/>
      <c r="BD34" s="384"/>
      <c r="BE34" s="384"/>
      <c r="BF34" s="384"/>
      <c r="BG34" s="384"/>
      <c r="BH34" s="384"/>
      <c r="BI34" s="222" t="s">
        <v>162</v>
      </c>
      <c r="BJ34" s="439">
        <f>COUNTIF(BJ3:BJ33,1)</f>
        <v>0</v>
      </c>
      <c r="BK34" s="439">
        <f>COUNTIF(BK3:BK33,1)</f>
        <v>0</v>
      </c>
      <c r="BL34" s="439">
        <f>COUNTIF(BL3:BL33,1)</f>
        <v>0</v>
      </c>
      <c r="BM34" s="439">
        <f>COUNTIF(BM3:BM33,1)</f>
        <v>0</v>
      </c>
      <c r="BN34" s="439">
        <f>COUNTIF(BN3:BN33,1)</f>
        <v>0</v>
      </c>
      <c r="BO34" s="439">
        <f>COUNTIF(BO3:BO33,1)</f>
        <v>0</v>
      </c>
      <c r="BP34" s="439">
        <f>COUNTIF(BP3:BP33,1)</f>
        <v>0</v>
      </c>
      <c r="BQ34" s="439">
        <f>COUNTIF(BQ3:BQ33,1)</f>
        <v>0</v>
      </c>
      <c r="BR34" s="439">
        <f>COUNTIF(BR3:BR33,1)</f>
        <v>0</v>
      </c>
      <c r="BS34" s="439">
        <f>COUNTIF(BS3:BS33,1)</f>
        <v>0</v>
      </c>
      <c r="BT34" s="439">
        <f>COUNTIF(BT3:BT33,1)</f>
        <v>0</v>
      </c>
      <c r="BU34" s="222" t="s">
        <v>162</v>
      </c>
      <c r="BV34" s="440">
        <f>COUNTIF(BV3:BV33,1)</f>
        <v>0</v>
      </c>
      <c r="BW34" s="440">
        <f>COUNTIF(BW3:BW33,1)</f>
        <v>0</v>
      </c>
      <c r="BX34" s="440">
        <f>COUNTIF(BX3:BX33,1)</f>
        <v>0</v>
      </c>
      <c r="BY34" s="440">
        <f>COUNTIF(BY3:BY33,1)</f>
        <v>0</v>
      </c>
      <c r="BZ34" s="440">
        <f>COUNTIF(BZ3:BZ33,1)</f>
        <v>0</v>
      </c>
      <c r="CA34" s="440">
        <f>COUNTIF(CA3:CA33,1)</f>
        <v>0</v>
      </c>
      <c r="CB34" s="440">
        <f>COUNTIF(CB3:CB33,1)</f>
        <v>0</v>
      </c>
      <c r="CC34" s="440">
        <f>COUNTIF(CC3:CC33,1)</f>
        <v>0</v>
      </c>
      <c r="CD34" s="440">
        <f>COUNTIF(CD3:CD33,1)</f>
        <v>0</v>
      </c>
      <c r="CE34" s="440">
        <f>COUNTIF(CE3:CE33,1)</f>
        <v>0</v>
      </c>
      <c r="CF34" s="441" t="s">
        <v>258</v>
      </c>
      <c r="CG34" s="222">
        <f>COUNTIF(CG3:CG33,1.1)+COUNTIF(CG3:CG33,1)</f>
        <v>0</v>
      </c>
      <c r="CH34" s="222">
        <f>COUNTIF(CH3:CH33,1.1)+COUNTIF(CH3:CH33,1)</f>
        <v>0</v>
      </c>
      <c r="CI34" s="222">
        <f>COUNTIF(CI3:CI33,1.1)+COUNTIF(CI3:CI33,1)</f>
        <v>0</v>
      </c>
      <c r="CJ34" s="222">
        <f>COUNTIF(CJ3:CJ33,1.1)+COUNTIF(CJ3:CJ33,1)</f>
        <v>0</v>
      </c>
      <c r="CK34" s="222">
        <f>COUNTIF(CK3:CK33,1.1)+COUNTIF(CK3:CK33,1)</f>
        <v>0</v>
      </c>
      <c r="CL34" s="222">
        <f>COUNTIF(CL3:CL33,1.1)+COUNTIF(CL3:CL33,1)</f>
        <v>0</v>
      </c>
      <c r="CM34" s="222">
        <f>COUNTIF(CM3:CM33,1.1)+COUNTIF(CM3:CM33,1)</f>
        <v>0</v>
      </c>
      <c r="CN34" s="222">
        <f>COUNTIF(CN3:CN33,1.1)+COUNTIF(CN3:CN33,1)</f>
        <v>0</v>
      </c>
      <c r="CO34" s="222">
        <f>COUNTIF(CO3:CO33,1.1)+COUNTIF(CO3:CO33,1)</f>
        <v>0</v>
      </c>
      <c r="CP34" s="222">
        <f>COUNTIF(CP3:CP33,1.1)+COUNTIF(CP3:CP33,1)</f>
        <v>0</v>
      </c>
      <c r="CQ34" s="223" t="s">
        <v>259</v>
      </c>
      <c r="CR34" s="442">
        <f>COUNTIF(CR3:CR33,"Achieved")</f>
        <v>0</v>
      </c>
      <c r="CS34" s="442">
        <f>COUNTIF(CS3:CS33,"Achieved")</f>
        <v>0</v>
      </c>
      <c r="CT34" s="442">
        <f>COUNTIF(CT3:CT33,"Achieved")</f>
        <v>0</v>
      </c>
      <c r="CU34" s="442">
        <f>COUNTIF(CU3:CU33,"Achieved")</f>
        <v>0</v>
      </c>
      <c r="CV34" s="442">
        <f>COUNTIF(CV3:CV33,"Achieved")</f>
        <v>0</v>
      </c>
      <c r="CW34" s="442">
        <f>COUNTIF(CW3:CW33,"Achieved")</f>
        <v>0</v>
      </c>
      <c r="CX34" s="442">
        <f>COUNTIF(CX3:CX33,"Achieved")</f>
        <v>0</v>
      </c>
      <c r="CY34" s="442">
        <f>COUNTIF(CY3:CY33,"Achieved")</f>
        <v>0</v>
      </c>
      <c r="CZ34" s="442">
        <f>COUNTIF(CZ3:CZ33,"Achieved")</f>
        <v>0</v>
      </c>
      <c r="DA34" s="442">
        <f>COUNTIF(DA3:DA33,"Achieved")</f>
        <v>0</v>
      </c>
      <c r="DI34" s="433"/>
      <c r="DJ34" s="433"/>
      <c r="DK34" s="433"/>
      <c r="DL34" s="433"/>
      <c r="DM34" s="433"/>
      <c r="DN34" s="433"/>
      <c r="DO34" s="433"/>
      <c r="DP34" s="433"/>
      <c r="DQ34" s="433"/>
      <c r="DR34" s="433"/>
      <c r="DS34" s="433"/>
      <c r="DT34" s="433"/>
      <c r="DU34" s="433"/>
      <c r="DV34" s="433"/>
      <c r="DW34" s="433"/>
    </row>
    <row r="35" spans="2:127" s="385" customFormat="1" ht="13.75" customHeight="1" thickBot="1" x14ac:dyDescent="0.4">
      <c r="B35" s="435" t="s">
        <v>163</v>
      </c>
      <c r="C35" s="436"/>
      <c r="D35" s="436"/>
      <c r="E35" s="436"/>
      <c r="F35" s="436"/>
      <c r="G35" s="437"/>
      <c r="H35" s="438" t="str">
        <f>IF(COUNTIF(Year0Range,BE5)+COUNTIF(Year0Range,BE4)+COUNTIF(Year0Range,"*60")&gt;0,COUNTIF(Year0Range,BE5),"")</f>
        <v/>
      </c>
      <c r="I35" s="187" t="str">
        <f>IF(COUNTIF(Year1Range,BE4)+COUNTIF(Year1Range,BE5)+COUNTIF(Year1Range,"*60")&gt;0,COUNTIF(Year1Range,BE5),"")</f>
        <v/>
      </c>
      <c r="J35" s="187" t="str">
        <f>IF(COUNTIF(Year2Range,BE5)+COUNTIF(Year2Range,BE4)+COUNTIF(Year2Range,"*60")&gt;0,COUNTIF(Year2Range,BE5),"")</f>
        <v/>
      </c>
      <c r="K35" s="187" t="str">
        <f>IF(COUNTIF(Year3Range,BE4)+COUNTIF(Year3Range,BE5)+COUNTIF(Year3Range,"*60")&gt;0,COUNTIF(Year3Range,BE5),"")</f>
        <v/>
      </c>
      <c r="L35" s="187" t="str">
        <f>IF(COUNTIF(Year4Range,BE4)+COUNTIF(Year4Range,BE5)+COUNTIF(Year4Range,"*60")&gt;0,COUNTIF(Year4Range,BE5),"")</f>
        <v/>
      </c>
      <c r="M35" s="187" t="str">
        <f>IF(COUNTIF(Year5Range,BE5)+COUNTIF(Year5Range,BE4)+COUNTIF(Year5Range,"*60")&gt;0,COUNTIF(Year5Range,BE5),"")</f>
        <v/>
      </c>
      <c r="N35" s="187" t="str">
        <f>IF(COUNTIF(Year6Range,BE4)+COUNTIF(Year6Range,BE5)+COUNTIF(Year6Range,"*60")&gt;0,COUNTIF(Year6Range,BE5),"")</f>
        <v/>
      </c>
      <c r="O35" s="187" t="str">
        <f>IF(COUNTIF(Year7Range,BE4)+COUNTIF(Year7Range,BE5)+COUNTIF(Year7Range,"*60")&gt;0,COUNTIF(Year7Range,BE5),"")</f>
        <v/>
      </c>
      <c r="P35" s="187" t="str">
        <f>IF(COUNTIF(Year8Range,BE4)+COUNTIF(Year8Range,BE5)+COUNTIF(Year8Range,"*60")&gt;0,COUNTIF(Year8Range,BE5),"")</f>
        <v/>
      </c>
      <c r="Q35" s="187" t="str">
        <f>IF(COUNTIF(Year9Range,BE4)+COUNTIF(Year9Range,BE5)+COUNTIF(Year9Range,"*60")&gt;0,COUNTIF(Year9Range,BE5),"")</f>
        <v/>
      </c>
      <c r="R35" s="187" t="str">
        <f>IF(COUNTIF(Year10Range,BE5)+COUNTIF(Year10Range,BE5)+COUNTIF(Year10Range,"*60")&gt;0,COUNTIF(Year10Range,BE5),"")</f>
        <v/>
      </c>
      <c r="S35" s="384"/>
      <c r="T35" s="384"/>
      <c r="U35" s="384"/>
      <c r="V35" s="384"/>
      <c r="W35" s="384"/>
      <c r="X35" s="384"/>
      <c r="Y35" s="438" t="str">
        <f>IF(COUNTIF(Year1Expected,BE5)+COUNTIF(Year1Expected,BE4)+COUNTIF(Year1Expected,"*60")&gt;0,COUNTIF(Year1Expected,$BE$5),"")</f>
        <v/>
      </c>
      <c r="Z35" s="438" t="str">
        <f>IF(COUNTIF(Year2Expected,$BE$5)+COUNTIF(Year2Expected,$BE$4)+COUNTIF(Year2Expected,"*60")&gt;0,COUNTIF(Year2Expected,$BE$5),"")</f>
        <v/>
      </c>
      <c r="AA35" s="438" t="str">
        <f>IF(COUNTIF(Year3Expected,BE5)+COUNTIF(Year3Expected,BE4)+COUNTIF(Year3Expected,"*60")&gt;0,COUNTIF(Year3Expected,$BE$5),"")</f>
        <v/>
      </c>
      <c r="AB35" s="438" t="str">
        <f>IF(COUNTIF(Year4Expected,BE5)+COUNTIF(Year4Expected,BE4)+COUNTIF(Year4Expected,"*60")&gt;0,COUNTIF(Year4Expected,$BE$5),"")</f>
        <v/>
      </c>
      <c r="AC35" s="438" t="str">
        <f>IF(COUNTIF(Year5Expected,BE5)+COUNTIF(Year5Expected,BE4)+COUNTIF(Year5Expected,"*60")&gt;0,COUNTIF(Year5Expected,$BE$5),"")</f>
        <v/>
      </c>
      <c r="AD35" s="438" t="str">
        <f>IF(COUNTIF(Year6Expected,BE5)+COUNTIF(Year6Expected,BE4)+COUNTIF(Year6Expected,"*60")&gt;0,COUNTIF(Year6Expected,$BE$5),"")</f>
        <v/>
      </c>
      <c r="AE35" s="438" t="str">
        <f>IF(COUNTIF(Year7Expected,BE5)+COUNTIF(Year7Expected,BE4)+COUNTIF(Year7Expected,"*60")&gt;0,COUNTIF(Year7Expected,$BE$5),"")</f>
        <v/>
      </c>
      <c r="AF35" s="438" t="str">
        <f>IF(COUNTIF(Year8Expected,BE5)+COUNTIF(Year8Expected,BE4)+COUNTIF(Year8Expected,"*60")&gt;0,COUNTIF(Year8Expected,$BE$5),"")</f>
        <v/>
      </c>
      <c r="AG35" s="438" t="str">
        <f>IF(COUNTIF(Year9Expected,BE5)+COUNTIF(Year9Expected,BE4)+COUNTIF(Year9Expected,"*60")&gt;0,COUNTIF(Year9Expected,$BE$5),"")</f>
        <v/>
      </c>
      <c r="AH35" s="438" t="str">
        <f>IF(COUNTIF(Year10Expected,BE5)+COUNTIF(Year10Expected,BE4)+COUNTIF(Year10Expected,"*60")&gt;0,COUNTIF(Year10Expected,$BE$5),"")</f>
        <v/>
      </c>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222" t="s">
        <v>164</v>
      </c>
      <c r="BJ35" s="439">
        <f>COUNTIF(BJ3:BJ33,0.5)</f>
        <v>0</v>
      </c>
      <c r="BK35" s="439">
        <f>COUNTIF(BK3:BK33,0.5)</f>
        <v>0</v>
      </c>
      <c r="BL35" s="439">
        <f>COUNTIF(BL3:BL33,0.5)</f>
        <v>0</v>
      </c>
      <c r="BM35" s="439">
        <f>COUNTIF(BM3:BM33,0.5)</f>
        <v>0</v>
      </c>
      <c r="BN35" s="439">
        <f>COUNTIF(BN3:BN33,0.5)</f>
        <v>0</v>
      </c>
      <c r="BO35" s="439">
        <f>COUNTIF(BO3:BO33,0.5)</f>
        <v>0</v>
      </c>
      <c r="BP35" s="439">
        <f>COUNTIF(BP3:BP33,0.5)</f>
        <v>0</v>
      </c>
      <c r="BQ35" s="439">
        <f>COUNTIF(BQ3:BQ33,0.5)</f>
        <v>0</v>
      </c>
      <c r="BR35" s="439">
        <f>COUNTIF(BR3:BR33,0.5)</f>
        <v>0</v>
      </c>
      <c r="BS35" s="439">
        <f>COUNTIF(BS3:BS33,0.5)</f>
        <v>0</v>
      </c>
      <c r="BT35" s="439">
        <f>COUNTIF(BT3:BT33,0.5)</f>
        <v>0</v>
      </c>
      <c r="BU35" s="222" t="s">
        <v>164</v>
      </c>
      <c r="BV35" s="440">
        <f>COUNTIF(BV3:BV33,0.5)</f>
        <v>0</v>
      </c>
      <c r="BW35" s="440">
        <f>COUNTIF(BW3:BW33,0.5)</f>
        <v>0</v>
      </c>
      <c r="BX35" s="440">
        <f>COUNTIF(BX3:BX33,0.5)</f>
        <v>0</v>
      </c>
      <c r="BY35" s="440">
        <f>COUNTIF(BY3:BY33,0.5)</f>
        <v>0</v>
      </c>
      <c r="BZ35" s="440">
        <f>COUNTIF(BZ3:BZ33,0.5)</f>
        <v>0</v>
      </c>
      <c r="CA35" s="440">
        <f>COUNTIF(CA3:CA33,0.5)</f>
        <v>0</v>
      </c>
      <c r="CB35" s="440">
        <f>COUNTIF(CB3:CB33,0.5)</f>
        <v>0</v>
      </c>
      <c r="CC35" s="440">
        <f>COUNTIF(CC3:CC33,0.5)</f>
        <v>0</v>
      </c>
      <c r="CD35" s="440">
        <f>COUNTIF(CD3:CD33,0.5)</f>
        <v>0</v>
      </c>
      <c r="CE35" s="440">
        <f>COUNTIF(CE3:CE33,0.5)</f>
        <v>0</v>
      </c>
      <c r="CF35" s="441" t="s">
        <v>260</v>
      </c>
      <c r="CG35" s="222" t="str" cm="1">
        <f t="array" ref="CG35">_xlfn.TEXTJOIN(", ", TRUE, IF((CG3:CG33=1.1) + (CG3:CG33=1), $CF$3:$CF$33, ""))</f>
        <v/>
      </c>
      <c r="CH35" s="222" t="str" cm="1">
        <f t="array" ref="CH35">_xlfn.TEXTJOIN(", ", TRUE, IF((CH3:CH33=1.1) + (CH3:CH33=1), $CF$3:$CF$33, ""))</f>
        <v/>
      </c>
      <c r="CI35" s="222" t="str" cm="1">
        <f t="array" ref="CI35">_xlfn.TEXTJOIN(", ", TRUE, IF((CI3:CI33=1.1) + (CI3:CI33=1), $CF$3:$CF$33, ""))</f>
        <v/>
      </c>
      <c r="CJ35" s="222" t="str" cm="1">
        <f t="array" ref="CJ35">_xlfn.TEXTJOIN(", ", TRUE, IF((CJ3:CJ33=1.1) + (CJ3:CJ33=1), $CF$3:$CF$33, ""))</f>
        <v/>
      </c>
      <c r="CK35" s="222" t="str" cm="1">
        <f t="array" ref="CK35">_xlfn.TEXTJOIN(", ", TRUE, IF((CK3:CK33=1.1) + (CK3:CK33=1), $CF$3:$CF$33, ""))</f>
        <v/>
      </c>
      <c r="CL35" s="222" t="str" cm="1">
        <f t="array" ref="CL35">_xlfn.TEXTJOIN(", ", TRUE, IF((CL3:CL33=1.1) + (CL3:CL33=1), $CF$3:$CF$33, ""))</f>
        <v/>
      </c>
      <c r="CM35" s="222" t="str" cm="1">
        <f t="array" ref="CM35">_xlfn.TEXTJOIN(", ", TRUE, IF((CM3:CM33=1.1) + (CM3:CM33=1), $CF$3:$CF$33, ""))</f>
        <v/>
      </c>
      <c r="CN35" s="222" t="str" cm="1">
        <f t="array" ref="CN35">_xlfn.TEXTJOIN(", ", TRUE, IF((CN3:CN33=1.1) + (CN3:CN33=1), $CF$3:$CF$33, ""))</f>
        <v/>
      </c>
      <c r="CO35" s="222" t="str" cm="1">
        <f t="array" ref="CO35">_xlfn.TEXTJOIN(", ", TRUE, IF((CO3:CO33=1.1) + (CO3:CO33=1), $CF$3:$CF$33, ""))</f>
        <v/>
      </c>
      <c r="CP35" s="222" t="str" cm="1">
        <f t="array" ref="CP35">_xlfn.TEXTJOIN(", ", TRUE, IF((CP3:CP33=1.1) + (CP3:CP33=1), $CF$3:$CF$33, ""))</f>
        <v/>
      </c>
      <c r="CQ35" s="223" t="s">
        <v>261</v>
      </c>
      <c r="CR35" s="442">
        <f>COUNTIF(CR3:CR33,"Not Achieved")</f>
        <v>0</v>
      </c>
      <c r="CS35" s="442">
        <f>COUNTIF(CS3:CS33,"Not Achieved")</f>
        <v>0</v>
      </c>
      <c r="CT35" s="442">
        <f>COUNTIF(CT3:CT33,"Not Achieved")</f>
        <v>0</v>
      </c>
      <c r="CU35" s="442">
        <f>COUNTIF(CU3:CU33,"Not Achieved")</f>
        <v>0</v>
      </c>
      <c r="CV35" s="442">
        <f>COUNTIF(CV3:CV33,"Not Achieved")</f>
        <v>0</v>
      </c>
      <c r="CW35" s="442">
        <f>COUNTIF(CW3:CW33,"Not Achieved")</f>
        <v>0</v>
      </c>
      <c r="CX35" s="442">
        <f>COUNTIF(CX3:CX33,"Not Achieved")</f>
        <v>0</v>
      </c>
      <c r="CY35" s="442">
        <f>COUNTIF(CY3:CY33,"Not Achieved")</f>
        <v>0</v>
      </c>
      <c r="CZ35" s="442">
        <f>COUNTIF(CZ3:CZ33,"Not Achieved")</f>
        <v>0</v>
      </c>
      <c r="DA35" s="442">
        <f>COUNTIF(DA3:DA33,"Not Achieved")</f>
        <v>0</v>
      </c>
      <c r="DI35" s="433"/>
      <c r="DJ35" s="433"/>
      <c r="DK35" s="433"/>
      <c r="DL35" s="433"/>
      <c r="DM35" s="433"/>
      <c r="DN35" s="433"/>
      <c r="DO35" s="433"/>
      <c r="DP35" s="433"/>
      <c r="DQ35" s="433"/>
      <c r="DR35" s="433"/>
      <c r="DS35" s="433"/>
      <c r="DT35" s="433"/>
      <c r="DU35" s="433"/>
      <c r="DV35" s="433"/>
      <c r="DW35" s="433"/>
    </row>
    <row r="36" spans="2:127" ht="13.75" customHeight="1" thickBot="1" x14ac:dyDescent="0.4">
      <c r="B36" s="435" t="s">
        <v>165</v>
      </c>
      <c r="C36" s="436"/>
      <c r="D36" s="436"/>
      <c r="E36" s="436"/>
      <c r="F36" s="436"/>
      <c r="G36" s="437"/>
      <c r="H36" s="438" t="str">
        <f>IF(COUNTIF(Year0Range,BE5)+COUNTIF(Year0Range,BE4)+COUNTIF(Year0Range,"*60")&gt;0,COUNTIF(Year0Range,"*60"),"")</f>
        <v/>
      </c>
      <c r="I36" s="187" t="str">
        <f>IF(COUNTIF(Year1Range,BE4)+COUNTIF(Year1Range,BE5)+COUNTIF(Year1Range,"*60")&gt;0,COUNTIF(Year1Range,"*60"),"")</f>
        <v/>
      </c>
      <c r="J36" s="187" t="str">
        <f>IF(COUNTIF(Year2Range,BE5)+COUNTIF(Year2Range,BE4)+COUNTIF(Year2Range,"*60")&gt;0,COUNTIF(Year2Range,"*60"),"")</f>
        <v/>
      </c>
      <c r="K36" s="187" t="str">
        <f>IF(COUNTIF(Year3Range,BE4)+COUNTIF(Year3Range,BE5)+COUNTIF(Year3Range,"*60")&gt;0,COUNTIF(Year3Range,"*60"),"")</f>
        <v/>
      </c>
      <c r="L36" s="187" t="str">
        <f>IF(COUNTIF(Year4Range,BE4)+COUNTIF(Year4Range,BE5)+COUNTIF(Year4Range,"*60")&gt;0,COUNTIF(Year4Range,"*60"),"")</f>
        <v/>
      </c>
      <c r="M36" s="187" t="str">
        <f>IF(COUNTIF(Year5Range,BE4)+COUNTIF(Year5Range,BE5)+COUNTIF(Year5Range,"*60")&gt;0,COUNTIF(Year5Range,"*60"),"")</f>
        <v/>
      </c>
      <c r="N36" s="187" t="str">
        <f>IF(COUNTIF(Year6Range,BE4)+COUNTIF(Year6Range,BE5)+COUNTIF(Year6Range,"*60")&gt;0,COUNTIF(Year6Range,"*60"),"")</f>
        <v/>
      </c>
      <c r="O36" s="187" t="str">
        <f>IF(COUNTIF(Year7Range,BE4)+COUNTIF(Year7Range,BE5)+COUNTIF(Year7Range,"*60")&gt;0,COUNTIF(Year7Range,"*60"),"")</f>
        <v/>
      </c>
      <c r="P36" s="187" t="str">
        <f>IF(COUNTIF(Year8Range,BE4)+COUNTIF(Year8Range,BE5)+COUNTIF(Year8Range,"*60")&gt;0,COUNTIF(Year8Range,"*60"),"")</f>
        <v/>
      </c>
      <c r="Q36" s="187" t="str">
        <f>IF(COUNTIF(Year9Range,BE4)+COUNTIF(Year9Range,BE5)+COUNTIF(Year9Range,"*60")&gt;0,COUNTIF(Year9Range,"*60"),"")</f>
        <v/>
      </c>
      <c r="R36" s="187" t="str">
        <f>IF(COUNTIF(Year10Range,BN4)+COUNTIF(Year10Range,BE5)+COUNTIF(Year10Range,"*60")&gt;0,COUNTIF(Year10Range,"*60"),"")</f>
        <v/>
      </c>
      <c r="Y36" s="438" t="str">
        <f>IF(COUNTIF(Year1Expected,BE5)+COUNTIF(Year1Expected,BE4)+COUNTIF(Year1Expected,"*60")&gt;0,COUNTIF(Year1Expected,"*60"),"")</f>
        <v/>
      </c>
      <c r="Z36" s="438" t="str">
        <f>IF(COUNTIF(Year2Expected,$BE$5)+COUNTIF(Year2Expected,$BE$4)+COUNTIF(Year2Expected,"*60")&gt;0,COUNTIF(Year2Expected,"*60"),"")</f>
        <v/>
      </c>
      <c r="AA36" s="438" t="str">
        <f>IF(COUNTIF(Year3Expected,BE5)+COUNTIF(Year3Expected,BE4)+COUNTIF(Year3Expected,"*60")&gt;0,COUNTIF(Year3Expected,"*60"),"")</f>
        <v/>
      </c>
      <c r="AB36" s="438" t="str">
        <f>IF(COUNTIF(Year4Expected,BE5)+COUNTIF(Year4Expected,BE4)+COUNTIF(Year4Expected,"*60")&gt;0,COUNTIF(Year4Expected,"*60"),"")</f>
        <v/>
      </c>
      <c r="AC36" s="438" t="str">
        <f>IF(COUNTIF(Year5Expected,BE5)+COUNTIF(Year5Expected,BE4)+COUNTIF(Year5Expected,"*60")&gt;0,COUNTIF(Year5Expected,"*60"),"")</f>
        <v/>
      </c>
      <c r="AD36" s="438" t="str">
        <f>IF(COUNTIF(Year6Expected,BE5)+COUNTIF(Year6Expected,BE4)+COUNTIF(Year6Expected,"*60")&gt;0,COUNTIF(Year6Expected,"*60"),"")</f>
        <v/>
      </c>
      <c r="AE36" s="438" t="str">
        <f>IF(COUNTIF(Year7Expected,BE5)+COUNTIF(Year7Expected,BE4)+COUNTIF(Year7Expected,"*60")&gt;0,COUNTIF(Year7Expected,"*60"),"")</f>
        <v/>
      </c>
      <c r="AF36" s="438" t="str">
        <f>IF(COUNTIF(Year8Expected,BE5)+COUNTIF(Year8Expected,BE4)+COUNTIF(Year8Expected,"*60")&gt;0,COUNTIF(Year8Expected,"*60"),"")</f>
        <v/>
      </c>
      <c r="AG36" s="438" t="str">
        <f>IF(COUNTIF(Year9Expected,BE5)+COUNTIF(Year9Expected,BE4)+COUNTIF(Year9Expected,"*60")&gt;0,COUNTIF(Year9Expected,"*60"),"")</f>
        <v/>
      </c>
      <c r="AH36" s="438" t="str">
        <f>IF(COUNTIF(Year10Expected,BE5)+COUNTIF(Year10Expected,BE4)+COUNTIF(Year10Expected,"*60")&gt;0,COUNTIF(Year10Expected,"*60"),"")</f>
        <v/>
      </c>
      <c r="BI36" s="222" t="s">
        <v>166</v>
      </c>
      <c r="BJ36" s="439">
        <f>COUNTIF(BJ3:BJ33,0)</f>
        <v>0</v>
      </c>
      <c r="BK36" s="439">
        <f>COUNTIF(BK3:BK33,0)</f>
        <v>0</v>
      </c>
      <c r="BL36" s="439">
        <f>COUNTIF(BL3:BL33,0)</f>
        <v>0</v>
      </c>
      <c r="BM36" s="439">
        <f>COUNTIF(BM3:BM33,0)</f>
        <v>0</v>
      </c>
      <c r="BN36" s="439">
        <f>COUNTIF(BN3:BN33,0)</f>
        <v>0</v>
      </c>
      <c r="BO36" s="439">
        <f>COUNTIF(BO3:BO33,0)</f>
        <v>0</v>
      </c>
      <c r="BP36" s="439">
        <f>COUNTIF(BP3:BP33,0)</f>
        <v>0</v>
      </c>
      <c r="BQ36" s="439">
        <f>COUNTIF(BQ3:BQ33,0)</f>
        <v>0</v>
      </c>
      <c r="BR36" s="439">
        <f>COUNTIF(BR3:BR33,0)</f>
        <v>0</v>
      </c>
      <c r="BS36" s="439">
        <f>COUNTIF(BS3:BS33,0)</f>
        <v>0</v>
      </c>
      <c r="BT36" s="439">
        <f>COUNTIF(BT3:BT33,0)</f>
        <v>0</v>
      </c>
      <c r="BU36" s="222" t="s">
        <v>166</v>
      </c>
      <c r="BV36" s="440">
        <f>COUNTIF(BV3:BV33,0)</f>
        <v>0</v>
      </c>
      <c r="BW36" s="440">
        <f>COUNTIF(BW3:BW33,0)</f>
        <v>0</v>
      </c>
      <c r="BX36" s="440">
        <f>COUNTIF(BX3:BX33,0)</f>
        <v>0</v>
      </c>
      <c r="BY36" s="440">
        <f>COUNTIF(BY3:BY33,0)</f>
        <v>0</v>
      </c>
      <c r="BZ36" s="440">
        <f>COUNTIF(BZ3:BZ33,0)</f>
        <v>0</v>
      </c>
      <c r="CA36" s="440">
        <f>COUNTIF(CA3:CA33,0)</f>
        <v>0</v>
      </c>
      <c r="CB36" s="440">
        <f>COUNTIF(CB3:CB33,0)</f>
        <v>0</v>
      </c>
      <c r="CC36" s="440">
        <f>COUNTIF(CC3:CC33,0)</f>
        <v>0</v>
      </c>
      <c r="CD36" s="440">
        <f>COUNTIF(CD3:CD33,0)</f>
        <v>0</v>
      </c>
      <c r="CE36" s="440">
        <f>COUNTIF(CE3:CE33,0)</f>
        <v>0</v>
      </c>
      <c r="CF36" s="441" t="s">
        <v>262</v>
      </c>
      <c r="CG36" s="222" t="str" cm="1">
        <f t="array" ref="CG36">_xlfn.TEXTJOIN(", ", TRUE, IF((CG3:CG33=1.1) + (CG3:CG33=0.1),  $CF$3:$CF$33, ""))</f>
        <v/>
      </c>
      <c r="CH36" s="222" t="str" cm="1">
        <f t="array" ref="CH36">_xlfn.TEXTJOIN(", ", TRUE, IF((CH3:CH33=1.1) + (CH3:CH33=0.1),  $CF$3:$CF$33, ""))</f>
        <v/>
      </c>
      <c r="CI36" s="222" t="str" cm="1">
        <f t="array" ref="CI36">_xlfn.TEXTJOIN(", ", TRUE, IF((CI3:CI33=1.1) + (CI3:CI33=0.1),  $CF$3:$CF$33, ""))</f>
        <v/>
      </c>
      <c r="CJ36" s="222" t="str" cm="1">
        <f t="array" ref="CJ36">_xlfn.TEXTJOIN(", ", TRUE, IF((CJ3:CJ33=1.1) + (CJ3:CJ33=0.1),  $CF$3:$CF$33, ""))</f>
        <v/>
      </c>
      <c r="CK36" s="222" t="str" cm="1">
        <f t="array" ref="CK36">_xlfn.TEXTJOIN(", ", TRUE, IF((CK3:CK33=1.1) + (CK3:CK33=0.1),  $CF$3:$CF$33, ""))</f>
        <v/>
      </c>
      <c r="CL36" s="222" t="str" cm="1">
        <f t="array" ref="CL36">_xlfn.TEXTJOIN(", ", TRUE, IF((CL3:CL33=1.1) + (CL3:CL33=0.1),  $CF$3:$CF$33, ""))</f>
        <v/>
      </c>
      <c r="CM36" s="222" t="str" cm="1">
        <f t="array" ref="CM36">_xlfn.TEXTJOIN(", ", TRUE, IF((CM3:CM33=1.1) + (CM3:CM33=0.1),  $CF$3:$CF$33, ""))</f>
        <v/>
      </c>
      <c r="CN36" s="222" t="str" cm="1">
        <f t="array" ref="CN36">_xlfn.TEXTJOIN(", ", TRUE, IF((CN3:CN33=1.1) + (CN3:CN33=0.1),  $CF$3:$CF$33, ""))</f>
        <v/>
      </c>
      <c r="CO36" s="222" t="str" cm="1">
        <f t="array" ref="CO36">_xlfn.TEXTJOIN(", ", TRUE, IF((CO3:CO33=1.1) + (CO3:CO33=0.1),  $CF$3:$CF$33, ""))</f>
        <v/>
      </c>
      <c r="CP36" s="222" t="str" cm="1">
        <f t="array" ref="CP36">_xlfn.TEXTJOIN(", ", TRUE, IF((CP3:CP33=1.1) + (CP3:CP33=0.1),  $CF$3:$CF$33, ""))</f>
        <v/>
      </c>
      <c r="CQ36" s="222" t="s">
        <v>263</v>
      </c>
      <c r="CR36" s="442">
        <f>COUNTIF(CG3:CG33,1.1)+COUNTIF(CG3:CG33,0.1)</f>
        <v>0</v>
      </c>
      <c r="CS36" s="442">
        <f>COUNTIF(CH3:CH33,1.1)+COUNTIF(CH3:CH33,0.1)</f>
        <v>0</v>
      </c>
      <c r="CT36" s="442">
        <f>COUNTIF(CI3:CI33,1.1)+COUNTIF(CI3:CI33,0.1)</f>
        <v>0</v>
      </c>
      <c r="CU36" s="442">
        <f>COUNTIF(CJ3:CJ33,1.1)+COUNTIF(CJ3:CJ33,0.1)</f>
        <v>0</v>
      </c>
      <c r="CV36" s="442">
        <f>COUNTIF(CK3:CK33,1.1)+COUNTIF(CK3:CK33,0.1)</f>
        <v>0</v>
      </c>
      <c r="CW36" s="442">
        <f>COUNTIF(CL3:CL33,1.1)+COUNTIF(CL3:CL33,0.1)</f>
        <v>0</v>
      </c>
      <c r="CX36" s="442">
        <f>COUNTIF(CM3:CM33,1.1)+COUNTIF(CM3:CM33,0.1)</f>
        <v>0</v>
      </c>
      <c r="CY36" s="442">
        <f>COUNTIF(CN3:CN33,1.1)+COUNTIF(CN3:CN33,0.1)</f>
        <v>0</v>
      </c>
      <c r="CZ36" s="442">
        <f>COUNTIF(CO3:CO33,1.1)+COUNTIF(CO3:CO33,0.1)</f>
        <v>0</v>
      </c>
      <c r="DA36" s="442">
        <f>COUNTIF(CP3:CP33,1.1)+COUNTIF(CP3:CP33,0.1)</f>
        <v>0</v>
      </c>
      <c r="DI36" s="403"/>
      <c r="DJ36" s="403"/>
      <c r="DK36" s="403"/>
      <c r="DL36" s="403"/>
      <c r="DM36" s="403"/>
      <c r="DN36" s="403"/>
      <c r="DO36" s="403"/>
      <c r="DP36" s="403"/>
      <c r="DQ36" s="403"/>
      <c r="DR36" s="403"/>
      <c r="DS36" s="403"/>
      <c r="DT36" s="403"/>
      <c r="DU36" s="403"/>
      <c r="DV36" s="403"/>
      <c r="DW36" s="403"/>
    </row>
    <row r="37" spans="2:127" ht="13.75" customHeight="1" thickBot="1" x14ac:dyDescent="0.4">
      <c r="B37" s="301" t="s">
        <v>167</v>
      </c>
      <c r="C37" s="299"/>
      <c r="D37" s="299"/>
      <c r="E37" s="299"/>
      <c r="F37" s="300"/>
      <c r="G37" s="226"/>
      <c r="H37" s="443" t="str">
        <f>IF(ISERROR(AVERAGE(BJ27:BJ33,BJ12:BJ26, BJ3:BJ11)),"",AVERAGE(BJ27:BJ33,BJ12:BJ26, BJ3:BJ11))</f>
        <v/>
      </c>
      <c r="I37" s="443" t="str">
        <f>IF(ISERROR(AVERAGE(BK27:BK33,BK12:BK26, BK3:BK11)),"",AVERAGE(BK27:BK33,BK12:BK26, BK3:BK11))</f>
        <v/>
      </c>
      <c r="J37" s="443" t="str">
        <f>IF(ISERROR(AVERAGE(BL27:BL33,BL12:BL26, BL3:BL11)),"",AVERAGE(BL27:BL33,BL12:BL26, BL3:BL11))</f>
        <v/>
      </c>
      <c r="K37" s="443" t="str">
        <f>IF(ISERROR(AVERAGE(BM27:BM33,BM12:BM26, BM3:BM11)),"",AVERAGE(BM27:BM33,BM12:BM26, BM3:BM11))</f>
        <v/>
      </c>
      <c r="L37" s="443" t="str">
        <f>IF(ISERROR(AVERAGE(BN27:BN33,BN12:BN26, BN3:BN11)),"",AVERAGE(BN27:BN33,BN12:BN26, BN3:BN11))</f>
        <v/>
      </c>
      <c r="M37" s="443" t="str">
        <f>IF(ISERROR(AVERAGE(BO27:BO33,BO12:BO26, BO3:BO11)),"",AVERAGE(BO27:BO33,BO12:BO26, BO3:BO11))</f>
        <v/>
      </c>
      <c r="N37" s="443" t="str">
        <f>IF(ISERROR(AVERAGE(BP27:BP33,BP12:BP26, BP3:BP11)),"",AVERAGE(BP27:BP33,BP12:BP26, BP3:BP11))</f>
        <v/>
      </c>
      <c r="O37" s="443" t="str">
        <f>IF(ISERROR(AVERAGE(BQ27:BQ33,BQ12:BQ26, BQ3:BQ11)),"",AVERAGE(BQ27:BQ33,BQ12:BQ26, BQ3:BQ11))</f>
        <v/>
      </c>
      <c r="P37" s="443" t="str">
        <f>IF(ISERROR(AVERAGE(BR27:BR33,BR12:BR26, BR3:BR11)),"",AVERAGE(BR27:BR33,BR12:BR26, BR3:BR11))</f>
        <v/>
      </c>
      <c r="Q37" s="443" t="str">
        <f>IF(ISERROR(AVERAGE(BS27:BS33,BS12:BS26, BS3:BS11)),"",AVERAGE(BS27:BS33,BS12:BS26, BS3:BS11))</f>
        <v/>
      </c>
      <c r="R37" s="443" t="str">
        <f>IF(ISERROR(AVERAGE(BT27:BT33,BT12:BT26, BT3:BT11)),"",AVERAGE(BT27:BT33,BT12:BT26, BT3:BT11))</f>
        <v/>
      </c>
      <c r="Y37" s="443" t="str">
        <f>IF(ISERROR(AVERAGE(BV27:BV33,BV12:BV26, BV3:BV11)),"",AVERAGE(BV27:BV33,BV12:BV26, BV3:BV11))</f>
        <v/>
      </c>
      <c r="Z37" s="443" t="str">
        <f>IF(ISERROR(AVERAGE(BW27:BW33,BW12:BW26, BW3:BW11)),"",AVERAGE(BW27:BW33,BW12:BW26, BW3:BW11))</f>
        <v/>
      </c>
      <c r="AA37" s="443" t="str">
        <f>IF(ISERROR(AVERAGE(BX27:BX33,BX12:BX26, BX3:BX11)),"",AVERAGE(BX27:BX33,BX12:BX26, BX3:BX11))</f>
        <v/>
      </c>
      <c r="AB37" s="443" t="str">
        <f>IF(ISERROR(AVERAGE(BY27:BY33,BY12:BY26, BY3:BY11)),"",AVERAGE(BY27:BY33,BY12:BY26, BY3:BY11))</f>
        <v/>
      </c>
      <c r="AC37" s="443" t="str">
        <f>IF(ISERROR(AVERAGE(BZ27:BZ33,BZ12:BZ26, BZ3:BZ11)),"",AVERAGE(BZ27:BZ33,BZ12:BZ26, BZ3:BZ11))</f>
        <v/>
      </c>
      <c r="AD37" s="443" t="str">
        <f>IF(ISERROR(AVERAGE(CA27:CA33,CA12:CA26, CA3:CA11)),"",AVERAGE(CA27:CA33,CA12:CA26, CA3:CA11))</f>
        <v/>
      </c>
      <c r="AE37" s="443" t="str">
        <f>IF(ISERROR(AVERAGE(CB27:CB33,CB12:CB26, CB3:CB11)),"",AVERAGE(CB27:CB33,CB12:CB26, CB3:CB11))</f>
        <v/>
      </c>
      <c r="AF37" s="443" t="str">
        <f>IF(ISERROR(AVERAGE(CC27:CC33,CC12:CC26, CC3:CC11)),"",AVERAGE(CC27:CC33,CC12:CC26, CC3:CC11))</f>
        <v/>
      </c>
      <c r="AG37" s="443" t="str">
        <f>IF(ISERROR(AVERAGE(CD27:CD33,CD12:CD26, CD3:CD11)),"",AVERAGE(CD27:CD33,CD12:CD26, CD3:CD11))</f>
        <v/>
      </c>
      <c r="AH37" s="443" t="str">
        <f>IF(ISERROR(AVERAGE(CE27:CE33,CE12:CE26, CE3:CE11)),"",AVERAGE(CE27:CE33,CE12:CE26, CE3:CE11))</f>
        <v/>
      </c>
      <c r="AI37" s="384"/>
      <c r="AJ37" s="384"/>
      <c r="AX37" s="444" t="s">
        <v>98</v>
      </c>
      <c r="AY37" s="445" t="s">
        <v>102</v>
      </c>
      <c r="AZ37" s="446" t="s">
        <v>105</v>
      </c>
      <c r="BA37" s="384" t="s">
        <v>168</v>
      </c>
      <c r="BB37" s="447"/>
      <c r="BC37" s="447"/>
      <c r="BD37" s="447"/>
      <c r="BE37" s="447"/>
      <c r="BG37" s="385"/>
      <c r="BH37" s="385"/>
      <c r="BI37" s="222" t="s">
        <v>167</v>
      </c>
      <c r="BJ37" s="448" t="str">
        <f>IF(ISERROR(AVERAGE(BJ27:BJ33,BJ12:BJ26,BJ3:BJ11)),"",(AVERAGE(BJ27:BJ33,BJ12:BJ26,BJ3:BJ11)))</f>
        <v/>
      </c>
      <c r="BK37" s="448" t="str">
        <f>IF(ISERROR(AVERAGE(BK27:BK33,BK12:BK26,BK3:BK11)),"",(AVERAGE(BK27:BK33,BK12:BK26,BK3:BK11)))</f>
        <v/>
      </c>
      <c r="BL37" s="448" t="str">
        <f>IF(ISERROR(AVERAGE(BL27:BL33,BL12:BL26,BL3:BL11)),"",(AVERAGE(BL27:BL33,BL12:BL26,BL3:BL11)))</f>
        <v/>
      </c>
      <c r="BM37" s="448" t="str">
        <f>IF(ISERROR(AVERAGE(BM27:BM33,BM12:BM26,BM3:BM11)),"",(AVERAGE(BM27:BM33,BM12:BM26,BM3:BM11)))</f>
        <v/>
      </c>
      <c r="BN37" s="448" t="str">
        <f>IF(ISERROR(AVERAGE(BN27:BN33,BN12:BN26,BN3:BN11)),"",(AVERAGE(BN27:BN33,BN12:BN26,BN3:BN11)))</f>
        <v/>
      </c>
      <c r="BO37" s="448" t="str">
        <f>IF(ISERROR(AVERAGE(BO27:BO33,BO12:BO26,BO3:BO11)),"",(AVERAGE(BO27:BO33,BO12:BO26,BO3:BO11)))</f>
        <v/>
      </c>
      <c r="BP37" s="448" t="str">
        <f>IF(ISERROR(AVERAGE(BP27:BP33,BP12:BP26,BP3:BP11)),"",(AVERAGE(BP27:BP33,BP12:BP26,BP3:BP11)))</f>
        <v/>
      </c>
      <c r="BQ37" s="448" t="str">
        <f>IF(ISERROR(AVERAGE(BQ27:BQ33,BQ12:BQ26,BQ3:BQ11)),"",(AVERAGE(BQ27:BQ33,BQ12:BQ26,BQ3:BQ11)))</f>
        <v/>
      </c>
      <c r="BR37" s="448" t="str">
        <f>IF(ISERROR(AVERAGE(BR27:BR33,BR12:BR26,BR3:BR11)),"",(AVERAGE(BR27:BR33,BR12:BR26,BR3:BR11)))</f>
        <v/>
      </c>
      <c r="BS37" s="448" t="str">
        <f>IF(ISERROR(AVERAGE(BS27:BS33,BS12:BS26,BS3:BS11)),"",(AVERAGE(BS27:BS33,BS12:BS26,BS3:BS11)))</f>
        <v/>
      </c>
      <c r="BT37" s="448" t="str">
        <f>IF(ISERROR(AVERAGE(BT27:BT33,BT12:BT26,BT3:BT11)),"",(AVERAGE(BT27:BT33,BT12:BT26,BT3:BT11)))</f>
        <v/>
      </c>
      <c r="BU37" s="222" t="s">
        <v>167</v>
      </c>
      <c r="BV37" s="448" t="str">
        <f>IF(ISERROR(AVERAGE(BV27:BV33,BV12:BV26,BV3:BV11)),"",(AVERAGE(BV27:BV33,BV12:BV26,BV3:BV11)))</f>
        <v/>
      </c>
      <c r="BW37" s="448" t="str">
        <f>IF(ISERROR(AVERAGE(BW27:BW33,BW12:BW26,BW3:BW11)),"",(AVERAGE(BW27:BW33,BW12:BW26,BW3:BW11)))</f>
        <v/>
      </c>
      <c r="BX37" s="448" t="str">
        <f>IF(ISERROR(AVERAGE(BX27:BX33,BX12:BX26,BX3:BX11)),"",(AVERAGE(BX27:BX33,BX12:BX26,BX3:BX11)))</f>
        <v/>
      </c>
      <c r="BY37" s="448" t="str">
        <f>IF(ISERROR(AVERAGE(BY27:BY33,BY12:BY26,BY3:BY11)),"",(AVERAGE(BY27:BY33,BY12:BY26,BY3:BY11)))</f>
        <v/>
      </c>
      <c r="BZ37" s="448" t="str">
        <f>IF(ISERROR(AVERAGE(BZ27:BZ33,BZ12:BZ26,BZ3:BZ11)),"",(AVERAGE(BZ27:BZ33,BZ12:BZ26,BZ3:BZ11)))</f>
        <v/>
      </c>
      <c r="CA37" s="448" t="str">
        <f>IF(ISERROR(AVERAGE(CA27:CA33,CA12:CA26,CA3:CA11)),"",(AVERAGE(CA27:CA33,CA12:CA26,CA3:CA11)))</f>
        <v/>
      </c>
      <c r="CB37" s="448" t="str">
        <f>IF(ISERROR(AVERAGE(CB27:CB33,CB12:CB26,CB3:CB11)),"",(AVERAGE(CB27:CB33,CB12:CB26,CB3:CB11)))</f>
        <v/>
      </c>
      <c r="CC37" s="448" t="str">
        <f>IF(ISERROR(AVERAGE(CC27:CC33,CC12:CC26,CC3:CC11)),"",(AVERAGE(CC27:CC33,CC12:CC26,CC3:CC11)))</f>
        <v/>
      </c>
      <c r="CD37" s="448" t="str">
        <f>IF(ISERROR(AVERAGE(CD27:CD33,CD12:CD26,CD3:CD11)),"",(AVERAGE(CD27:CD33,CD12:CD26,CD3:CD11)))</f>
        <v/>
      </c>
      <c r="CE37" s="448" t="str">
        <f>IF(ISERROR(AVERAGE(CE27:CE33,CE12:CE26,CE3:CE11)),"",(AVERAGE(CE27:CE33,CE12:CE26,CE3:CE11)))</f>
        <v/>
      </c>
      <c r="CF37" s="441" t="s">
        <v>259</v>
      </c>
      <c r="CG37" s="222" t="str" cm="1">
        <f t="array" ref="CG37">_xlfn.TEXTJOIN(", ", TRUE, IF(CR3:CR33="Achieved", $CF$3:$CF$33, ""))</f>
        <v/>
      </c>
      <c r="CH37" s="222" t="str" cm="1">
        <f t="array" ref="CH37">_xlfn.TEXTJOIN(", ", TRUE, IF(CS3:CS33="Achieved", $CF$3:$CF$33, ""))</f>
        <v/>
      </c>
      <c r="CI37" s="222" t="str" cm="1">
        <f t="array" ref="CI37">_xlfn.TEXTJOIN(", ", TRUE, IF(CT3:CT33="Achieved", $CF$3:$CF$33, ""))</f>
        <v/>
      </c>
      <c r="CJ37" s="222" t="str" cm="1">
        <f t="array" ref="CJ37">_xlfn.TEXTJOIN(", ", TRUE, IF(CU3:CU33="Achieved", $CF$3:$CF$33, ""))</f>
        <v/>
      </c>
      <c r="CK37" s="222" t="str" cm="1">
        <f t="array" ref="CK37">_xlfn.TEXTJOIN(", ", TRUE, IF(CV3:CV33="Achieved", $CF$3:$CF$33, ""))</f>
        <v/>
      </c>
      <c r="CL37" s="222" t="str" cm="1">
        <f t="array" ref="CL37">_xlfn.TEXTJOIN(", ", TRUE, IF(CW3:CW33="Achieved", $CF$3:$CF$33, ""))</f>
        <v/>
      </c>
      <c r="CM37" s="222" t="str" cm="1">
        <f t="array" ref="CM37">_xlfn.TEXTJOIN(", ", TRUE, IF(CX3:CX33="Achieved", $CF$3:$CF$33, ""))</f>
        <v/>
      </c>
      <c r="CN37" s="222" t="str" cm="1">
        <f t="array" ref="CN37">_xlfn.TEXTJOIN(", ", TRUE, IF(CY3:CY33="Achieved", $CF$3:$CF$33, ""))</f>
        <v/>
      </c>
      <c r="CO37" s="222" t="str" cm="1">
        <f t="array" ref="CO37">_xlfn.TEXTJOIN(", ", TRUE, IF(CZ3:CZ33="Achieved", $CF$3:$CF$33, ""))</f>
        <v/>
      </c>
      <c r="CP37" s="222" t="str" cm="1">
        <f t="array" ref="CP37">_xlfn.TEXTJOIN(", ", TRUE, IF(DA3:DA33="Achieved", $CF$3:$CF$33, ""))</f>
        <v/>
      </c>
      <c r="CQ37" s="222" t="s">
        <v>264</v>
      </c>
      <c r="CR37" s="449" t="str">
        <f>IF(SUM(CR34:CR35)=0,"",CR34/SUM(CR34:CR35))</f>
        <v/>
      </c>
      <c r="CS37" s="449" t="str">
        <f>IF(SUM(CS34:CS35)=0,"",CS34/SUM(CS34:CS35))</f>
        <v/>
      </c>
      <c r="CT37" s="449" t="str">
        <f>IF(SUM(CT34:CT35)=0,"",CT34/SUM(CT34:CT35))</f>
        <v/>
      </c>
      <c r="CU37" s="449" t="str">
        <f>IF(SUM(CU34:CU35)=0,"",CU34/SUM(CU34:CU35))</f>
        <v/>
      </c>
      <c r="CV37" s="449" t="str">
        <f>IF(SUM(CV34:CV35)=0,"",CV34/SUM(CV34:CV35))</f>
        <v/>
      </c>
      <c r="CW37" s="449" t="str">
        <f>IF(SUM(CW34:CW35)=0,"",CW34/SUM(CW34:CW35))</f>
        <v/>
      </c>
      <c r="CX37" s="449" t="str">
        <f>IF(SUM(CX34:CX35)=0,"",CX34/SUM(CX34:CX35))</f>
        <v/>
      </c>
      <c r="CY37" s="449" t="str">
        <f>IF(SUM(CY34:CY35)=0,"",CY34/SUM(CY34:CY35))</f>
        <v/>
      </c>
      <c r="CZ37" s="449" t="str">
        <f>IF(SUM(CZ34:CZ35)=0,"",CZ34/SUM(CZ34:CZ35))</f>
        <v/>
      </c>
      <c r="DA37" s="449" t="str">
        <f>IF(SUM(DA34:DA35)=0,"",DA34/SUM(DA34:DA35))</f>
        <v/>
      </c>
      <c r="DI37" s="403"/>
      <c r="DJ37" s="403"/>
      <c r="DK37" s="403"/>
      <c r="DL37" s="403"/>
      <c r="DM37" s="403"/>
      <c r="DN37" s="403"/>
      <c r="DO37" s="403"/>
      <c r="DP37" s="403"/>
      <c r="DQ37" s="403"/>
      <c r="DR37" s="403"/>
      <c r="DS37" s="403"/>
      <c r="DT37" s="403"/>
      <c r="DU37" s="403"/>
      <c r="DV37" s="403"/>
      <c r="DW37" s="403"/>
    </row>
    <row r="38" spans="2:127" ht="13.75" customHeight="1" thickBot="1" x14ac:dyDescent="0.4">
      <c r="B38" s="294" t="s">
        <v>267</v>
      </c>
      <c r="C38" s="295"/>
      <c r="D38" s="295"/>
      <c r="E38" s="295"/>
      <c r="F38" s="295"/>
      <c r="G38" s="296"/>
      <c r="H38" s="450"/>
      <c r="I38" s="450" t="str">
        <f>IF(I37="","",_xlfn.CONCAT(CG34," / ",CR34))</f>
        <v/>
      </c>
      <c r="J38" s="450" t="str">
        <f>IF(J37="","",_xlfn.CONCAT(CH34," / ",CS34))</f>
        <v/>
      </c>
      <c r="K38" s="450" t="str">
        <f>IF(K37="","",_xlfn.CONCAT(CI34," / ",CT34))</f>
        <v/>
      </c>
      <c r="L38" s="450" t="str">
        <f>IF(L37="","",_xlfn.CONCAT(CJ34," / ",CU34))</f>
        <v/>
      </c>
      <c r="M38" s="450" t="str">
        <f>IF(M37="","",_xlfn.CONCAT(CK34," / ",CV34))</f>
        <v/>
      </c>
      <c r="N38" s="438" t="str">
        <f>IF(N37="","",_xlfn.CONCAT(CL34," / ",CW34))</f>
        <v/>
      </c>
      <c r="O38" s="438" t="str">
        <f>IF(O37="","",_xlfn.CONCAT(CM34," / ",CX34))</f>
        <v/>
      </c>
      <c r="P38" s="438" t="str">
        <f>IF(P37="","",_xlfn.CONCAT(CN34," / ",CY34))</f>
        <v/>
      </c>
      <c r="Q38" s="438" t="str">
        <f>IF(Q37="","",_xlfn.CONCAT(CO34," / ",CZ34))</f>
        <v/>
      </c>
      <c r="R38" s="438" t="str">
        <f>IF(R37="","",_xlfn.CONCAT(CP34," / ",DA34))</f>
        <v/>
      </c>
      <c r="AA38" s="451"/>
      <c r="AD38" s="451"/>
      <c r="AE38" s="451"/>
      <c r="AF38" s="451"/>
      <c r="AG38" s="451"/>
      <c r="AH38" s="451"/>
      <c r="AI38" s="451"/>
      <c r="AJ38" s="451"/>
      <c r="AW38" s="403" t="s">
        <v>171</v>
      </c>
      <c r="AX38" s="401">
        <f>COUNTIF(AY3:AY11,BF4)</f>
        <v>0</v>
      </c>
      <c r="AY38" s="401">
        <f>VALUE(COUNTIF(AY3:AY11,BF5))</f>
        <v>0</v>
      </c>
      <c r="AZ38" s="401">
        <f>VALUE(COUNTIF(AY3:AY11,0))</f>
        <v>0</v>
      </c>
      <c r="BA38" s="401" t="e">
        <f>AVERAGEIF(AY3:AY11,"&gt;=0")</f>
        <v>#DIV/0!</v>
      </c>
      <c r="BI38" s="222" t="s">
        <v>169</v>
      </c>
      <c r="BJ38" s="381" t="str">
        <f>IF(ISERROR(AVERAGE(BJ3:BJ11)),"",(AVERAGE(BJ3:BJ11)))</f>
        <v/>
      </c>
      <c r="BK38" s="381" t="str">
        <f>IF(ISERROR(AVERAGE(BK3:BK11)),"",(AVERAGE(BK3:BK11)))</f>
        <v/>
      </c>
      <c r="BL38" s="381" t="str">
        <f>IF(ISERROR(AVERAGE(BL3:BL11)),"",(AVERAGE(BL3:BL11)))</f>
        <v/>
      </c>
      <c r="BM38" s="381" t="str">
        <f>IF(ISERROR(AVERAGE(BM3:BM11)),"",(AVERAGE(BM3:BM11)))</f>
        <v/>
      </c>
      <c r="BN38" s="381" t="str">
        <f>IF(ISERROR(AVERAGE(BN3:BN11)),"",(AVERAGE(BN3:BN11)))</f>
        <v/>
      </c>
      <c r="BO38" s="381" t="str">
        <f>IF(ISERROR(AVERAGE(BO3:BO11)),"",(AVERAGE(BO3:BO11)))</f>
        <v/>
      </c>
      <c r="BP38" s="381" t="str">
        <f>IF(ISERROR(AVERAGE(BP3:BP11)),"",(AVERAGE(BP3:BP11)))</f>
        <v/>
      </c>
      <c r="BQ38" s="381" t="str">
        <f>IF(ISERROR(AVERAGE(BQ3:BQ11)),"",(AVERAGE(BQ3:BQ11)))</f>
        <v/>
      </c>
      <c r="BR38" s="381" t="str">
        <f>IF(ISERROR(AVERAGE(BR3:BR11)),"",(AVERAGE(BR3:BR11)))</f>
        <v/>
      </c>
      <c r="BS38" s="381" t="str">
        <f>IF(ISERROR(AVERAGE(BS3:BS11)),"",(AVERAGE(BS3:BS11)))</f>
        <v/>
      </c>
      <c r="BT38" s="381" t="str">
        <f>IF(ISERROR(AVERAGE(BT3:BT11)),"",(AVERAGE(BT3:BT11)))</f>
        <v/>
      </c>
      <c r="BU38" s="222" t="s">
        <v>169</v>
      </c>
      <c r="BV38" s="381" t="str">
        <f>IF(ISERROR(AVERAGE(BV3:BV11)),"",(AVERAGE(BV3:BV11)))</f>
        <v/>
      </c>
      <c r="BW38" s="381" t="str">
        <f>IF(ISERROR(AVERAGE(BW3:BW11)),"",(AVERAGE(BW3:BW11)))</f>
        <v/>
      </c>
      <c r="BX38" s="381" t="str">
        <f>IF(ISERROR(AVERAGE(BX3:BX11)),"",(AVERAGE(BX3:BX11)))</f>
        <v/>
      </c>
      <c r="BY38" s="381" t="str">
        <f>IF(ISERROR(AVERAGE(BY3:BY11)),"",(AVERAGE(BY3:BY11)))</f>
        <v/>
      </c>
      <c r="BZ38" s="381" t="str">
        <f>IF(ISERROR(AVERAGE(BZ3:BZ11)),"",(AVERAGE(BZ3:BZ11)))</f>
        <v/>
      </c>
      <c r="CA38" s="381" t="str">
        <f>IF(ISERROR(AVERAGE(CA3:CA11)),"",(AVERAGE(CA3:CA11)))</f>
        <v/>
      </c>
      <c r="CB38" s="381" t="str">
        <f>IF(ISERROR(AVERAGE(CB3:CB11)),"",(AVERAGE(CB3:CB11)))</f>
        <v/>
      </c>
      <c r="CC38" s="381" t="str">
        <f>IF(ISERROR(AVERAGE(CC3:CC11)),"",(AVERAGE(CC3:CC11)))</f>
        <v/>
      </c>
      <c r="CD38" s="381" t="str">
        <f>IF(ISERROR(AVERAGE(CD3:CD11)),"",(AVERAGE(CD3:CD11)))</f>
        <v/>
      </c>
      <c r="CE38" s="381" t="str">
        <f>IF(ISERROR(AVERAGE(CE3:CE11)),"",(AVERAGE(CE3:CE11)))</f>
        <v/>
      </c>
      <c r="CF38" s="222"/>
      <c r="CG38"/>
      <c r="CJ38" s="384"/>
      <c r="CL38" s="384"/>
      <c r="CN38" s="384"/>
      <c r="CQ38" s="222" t="s">
        <v>265</v>
      </c>
      <c r="CR38" s="222" t="str">
        <f>IF(CR37="","ADEQUATE",IF(CR37&gt;0.5,"ADEQUATE",IF(BK35&gt;=BV35,"ADEQUATE","INADEQUATE")))</f>
        <v>ADEQUATE</v>
      </c>
      <c r="CS38" s="222" t="str">
        <f>IF(CS37="","ADEQUATE",IF(CS37&gt;0.5,"ADEQUATE",IF(BL35&gt;=BW35,"ADEQUATE","INADEQUATE")))</f>
        <v>ADEQUATE</v>
      </c>
      <c r="CT38" s="222" t="str">
        <f>IF(CT37="","ADEQUATE",IF(CT37&gt;0.5,"ADEQUATE",IF(BM35&gt;=BX35,"ADEQUATE","INADEQUATE")))</f>
        <v>ADEQUATE</v>
      </c>
      <c r="CU38" s="222" t="str">
        <f>IF(CU37="","ADEQUATE",IF(CU37&gt;0.5,"ADEQUATE",IF(BN35&gt;=BY35,"ADEQUATE","INADEQUATE")))</f>
        <v>ADEQUATE</v>
      </c>
      <c r="CV38" s="222" t="str">
        <f>IF(CV37="","ADEQUATE",IF(CV37&gt;0.5,"ADEQUATE",IF(BO35&gt;=BZ35,"ADEQUATE","INADEQUATE")))</f>
        <v>ADEQUATE</v>
      </c>
      <c r="CW38" s="222" t="str">
        <f>IF(CW37="","ADEQUATE",IF(CW37&gt;0.5,"ADEQUATE",IF(BP35&gt;=CA35,"ADEQUATE","INADEQUATE")))</f>
        <v>ADEQUATE</v>
      </c>
      <c r="CX38" s="222" t="str">
        <f>IF(CX37="","ADEQUATE",IF(CX37&gt;0.5,"ADEQUATE",IF(BQ35&gt;=CB35,"ADEQUATE","INADEQUATE")))</f>
        <v>ADEQUATE</v>
      </c>
      <c r="CY38" s="222" t="str">
        <f>IF(CY37="","ADEQUATE",IF(CY37&gt;0.5,"ADEQUATE",IF(BR35&gt;=CC35,"ADEQUATE","INADEQUATE")))</f>
        <v>ADEQUATE</v>
      </c>
      <c r="CZ38" s="222" t="str">
        <f>IF(CZ37="","ADEQUATE",IF(CZ37&gt;0.5,"ADEQUATE",IF(BS35&gt;=CD35,"ADEQUATE","INADEQUATE")))</f>
        <v>ADEQUATE</v>
      </c>
      <c r="DA38" s="222" t="str">
        <f>IF(DA37="","ADEQUATE",IF(DA37&gt;0.5,"ADEQUATE",IF(BT35&gt;=CE35,"ADEQUATE","INADEQUATE")))</f>
        <v>ADEQUATE</v>
      </c>
      <c r="DI38" s="403"/>
      <c r="DJ38" s="403"/>
      <c r="DK38" s="403"/>
      <c r="DL38" s="403"/>
      <c r="DM38" s="403"/>
      <c r="DN38" s="403"/>
      <c r="DO38" s="403"/>
      <c r="DP38" s="403"/>
      <c r="DQ38" s="403"/>
      <c r="DR38" s="403"/>
      <c r="DS38" s="403"/>
      <c r="DT38" s="403"/>
      <c r="DU38" s="403"/>
      <c r="DV38" s="403"/>
      <c r="DW38" s="403"/>
    </row>
    <row r="39" spans="2:127" ht="13.75" customHeight="1" thickBot="1" x14ac:dyDescent="0.4">
      <c r="B39" s="301" t="s">
        <v>268</v>
      </c>
      <c r="C39" s="299"/>
      <c r="D39" s="299"/>
      <c r="E39" s="299"/>
      <c r="F39" s="299"/>
      <c r="G39" s="300"/>
      <c r="H39" s="452"/>
      <c r="I39" s="452" t="str">
        <f>IF(I37="","",IF(I40="Yes",CR38,"N/A"))</f>
        <v/>
      </c>
      <c r="J39" s="452" t="str">
        <f>IF(J37="","",IF(J40="Yes",CS38,"N/A"))</f>
        <v/>
      </c>
      <c r="K39" s="452" t="str">
        <f>IF(K37="","",IF(K40="Yes",CT38,"N/A"))</f>
        <v/>
      </c>
      <c r="L39" s="452" t="str">
        <f>IF(L37="","",IF(L40="Yes",CU38,"N/A"))</f>
        <v/>
      </c>
      <c r="M39" s="452" t="str">
        <f>IF(M37="","",IF(M40="Yes",CV38,"N/A"))</f>
        <v/>
      </c>
      <c r="N39" s="452" t="str">
        <f>IF(N37="","",IF(N40="Yes",CW38,"N/A"))</f>
        <v/>
      </c>
      <c r="O39" s="452" t="str">
        <f>IF(O37="","",IF(O40="Yes",CX38,"N/A"))</f>
        <v/>
      </c>
      <c r="P39" s="452" t="str">
        <f>IF(P37="","",IF(P40="Yes",CY38,"N/A"))</f>
        <v/>
      </c>
      <c r="Q39" s="452" t="str">
        <f>IF(Q37="","",IF(Q40="Yes",CZ38,"N/A"))</f>
        <v/>
      </c>
      <c r="R39" s="452" t="str">
        <f>IF(R37="","",IF(R40="Yes",DA38,"N/A"))</f>
        <v/>
      </c>
      <c r="AA39" s="451"/>
      <c r="AD39" s="451"/>
      <c r="AE39" s="451"/>
      <c r="AF39" s="451"/>
      <c r="AG39" s="451"/>
      <c r="AH39" s="451"/>
      <c r="AI39" s="451"/>
      <c r="AJ39" s="451"/>
      <c r="AW39" s="403" t="s">
        <v>173</v>
      </c>
      <c r="AX39" s="401">
        <f>COUNTIF(AY12:AY26,BF4)</f>
        <v>0</v>
      </c>
      <c r="AY39" s="401">
        <f>VALUE(COUNTIF(AY12:AY26,BF5))</f>
        <v>0</v>
      </c>
      <c r="AZ39" s="401">
        <f>VALUE(COUNTIF(AY12:AY26,0))</f>
        <v>0</v>
      </c>
      <c r="BA39" s="401" t="e">
        <f>AVERAGEIF(AY12:AY26,"&gt;=0")</f>
        <v>#DIV/0!</v>
      </c>
      <c r="BI39" s="222" t="s">
        <v>172</v>
      </c>
      <c r="BJ39" s="383" t="str">
        <f>IF(ISERROR(AVERAGE(BJ12:BJ26)),"",(AVERAGE(BJ12:BJ26)))</f>
        <v/>
      </c>
      <c r="BK39" s="383" t="str">
        <f>IF(ISERROR(AVERAGE(BK12:BK26)),"",(AVERAGE(BK12:BK26)))</f>
        <v/>
      </c>
      <c r="BL39" s="383" t="str">
        <f>IF(ISERROR(AVERAGE(BL12:BL26)),"",(AVERAGE(BL12:BL26)))</f>
        <v/>
      </c>
      <c r="BM39" s="383" t="str">
        <f>IF(ISERROR(AVERAGE(BM12:BM26)),"",(AVERAGE(BM12:BM26)))</f>
        <v/>
      </c>
      <c r="BN39" s="383" t="str">
        <f>IF(ISERROR(AVERAGE(BN12:BN26)),"",(AVERAGE(BN12:BN26)))</f>
        <v/>
      </c>
      <c r="BO39" s="383" t="str">
        <f>IF(ISERROR(AVERAGE(BO12:BO26)),"",(AVERAGE(BO12:BO26)))</f>
        <v/>
      </c>
      <c r="BP39" s="383" t="str">
        <f>IF(ISERROR(AVERAGE(BP12:BP26)),"",(AVERAGE(BP12:BP26)))</f>
        <v/>
      </c>
      <c r="BQ39" s="383" t="str">
        <f>IF(ISERROR(AVERAGE(BQ12:BQ26)),"",(AVERAGE(BQ12:BQ26)))</f>
        <v/>
      </c>
      <c r="BR39" s="383" t="str">
        <f>IF(ISERROR(AVERAGE(BR12:BR26)),"",(AVERAGE(BR12:BR26)))</f>
        <v/>
      </c>
      <c r="BS39" s="383" t="str">
        <f>IF(ISERROR(AVERAGE(BS12:BS26)),"",(AVERAGE(BS12:BS26)))</f>
        <v/>
      </c>
      <c r="BT39" s="383" t="str">
        <f>IF(ISERROR(AVERAGE(BT12:BT26)),"",(AVERAGE(BT12:BT26)))</f>
        <v/>
      </c>
      <c r="BU39" s="222" t="s">
        <v>172</v>
      </c>
      <c r="BV39" s="383" t="str">
        <f>IF(ISERROR(AVERAGE(BV12:BV26)),"",(AVERAGE(BV12:BV26)))</f>
        <v/>
      </c>
      <c r="BW39" s="383" t="str">
        <f>IF(ISERROR(AVERAGE(BW12:BW26)),"",(AVERAGE(BW12:BW26)))</f>
        <v/>
      </c>
      <c r="BX39" s="383" t="str">
        <f>IF(ISERROR(AVERAGE(BX12:BX26)),"",(AVERAGE(BX12:BX26)))</f>
        <v/>
      </c>
      <c r="BY39" s="383" t="str">
        <f>IF(ISERROR(AVERAGE(BY12:BY26)),"",(AVERAGE(BY12:BY26)))</f>
        <v/>
      </c>
      <c r="BZ39" s="383" t="str">
        <f>IF(ISERROR(AVERAGE(BZ12:BZ26)),"",(AVERAGE(BZ12:BZ26)))</f>
        <v/>
      </c>
      <c r="CA39" s="383" t="str">
        <f>IF(ISERROR(AVERAGE(CA12:CA26)),"",(AVERAGE(CA12:CA26)))</f>
        <v/>
      </c>
      <c r="CB39" s="383" t="str">
        <f>IF(ISERROR(AVERAGE(CB12:CB26)),"",(AVERAGE(CB12:CB26)))</f>
        <v/>
      </c>
      <c r="CC39" s="383" t="str">
        <f>IF(ISERROR(AVERAGE(CC12:CC26)),"",(AVERAGE(CC12:CC26)))</f>
        <v/>
      </c>
      <c r="CD39" s="383" t="str">
        <f>IF(ISERROR(AVERAGE(CD12:CD26)),"",(AVERAGE(CD12:CD26)))</f>
        <v/>
      </c>
      <c r="CE39" s="383" t="str">
        <f>IF(ISERROR(AVERAGE(CE12:CE26)),"",(AVERAGE(CE12:CE26)))</f>
        <v/>
      </c>
      <c r="CF39" s="222"/>
      <c r="CJ39" s="384"/>
      <c r="CL39" s="384"/>
      <c r="CN39" s="384"/>
      <c r="CQ39" s="222" t="s">
        <v>266</v>
      </c>
      <c r="CR39" s="222" t="str">
        <f>IF(CR36&gt;0,"New IAP","No")</f>
        <v>No</v>
      </c>
      <c r="CS39" s="222" t="str">
        <f>IF(CS36&gt;0,"New IAP","No")</f>
        <v>No</v>
      </c>
      <c r="CT39" s="222" t="str">
        <f>IF(CT36&gt;0,"New IAP","No")</f>
        <v>No</v>
      </c>
      <c r="CU39" s="222" t="str">
        <f>IF(CU36&gt;0,"New IAP","No")</f>
        <v>No</v>
      </c>
      <c r="CV39" s="222" t="str">
        <f>IF(CV36&gt;0,"New IAP","No")</f>
        <v>No</v>
      </c>
      <c r="CW39" s="222" t="str">
        <f>IF(CW36&gt;0,"New IAP","No")</f>
        <v>No</v>
      </c>
      <c r="CX39" s="222" t="str">
        <f>IF(CX36&gt;0,"New IAP","No")</f>
        <v>No</v>
      </c>
      <c r="CY39" s="222" t="str">
        <f>IF(CY36&gt;0,"New IAP","No")</f>
        <v>No</v>
      </c>
      <c r="CZ39" s="222" t="str">
        <f>IF(CZ36&gt;0,"New IAP","No")</f>
        <v>No</v>
      </c>
      <c r="DA39" s="222" t="str">
        <f>IF(DA36&gt;0,"New IAP","No")</f>
        <v>No</v>
      </c>
      <c r="DI39" s="403"/>
      <c r="DJ39" s="403"/>
      <c r="DK39" s="403"/>
      <c r="DL39" s="403"/>
      <c r="DM39" s="403"/>
      <c r="DN39" s="403"/>
      <c r="DO39" s="403"/>
      <c r="DP39" s="403"/>
      <c r="DQ39" s="403"/>
      <c r="DR39" s="403"/>
      <c r="DS39" s="403"/>
      <c r="DT39" s="403"/>
      <c r="DU39" s="403"/>
      <c r="DV39" s="403"/>
      <c r="DW39" s="403"/>
    </row>
    <row r="40" spans="2:127" ht="13.75" customHeight="1" thickBot="1" x14ac:dyDescent="0.4">
      <c r="B40" s="294" t="s">
        <v>269</v>
      </c>
      <c r="C40" s="295"/>
      <c r="D40" s="295"/>
      <c r="E40" s="295"/>
      <c r="F40" s="295"/>
      <c r="G40" s="296"/>
      <c r="H40" s="187"/>
      <c r="I40" s="183" t="s">
        <v>94</v>
      </c>
      <c r="J40" s="183" t="s">
        <v>94</v>
      </c>
      <c r="K40" s="183" t="s">
        <v>94</v>
      </c>
      <c r="L40" s="183" t="s">
        <v>94</v>
      </c>
      <c r="M40" s="183" t="s">
        <v>94</v>
      </c>
      <c r="N40" s="183" t="s">
        <v>94</v>
      </c>
      <c r="O40" s="183" t="s">
        <v>94</v>
      </c>
      <c r="P40" s="183" t="s">
        <v>94</v>
      </c>
      <c r="Q40" s="183" t="s">
        <v>94</v>
      </c>
      <c r="R40" s="183" t="s">
        <v>94</v>
      </c>
      <c r="AA40" s="451"/>
      <c r="AD40" s="451"/>
      <c r="AE40" s="451"/>
      <c r="AF40" s="451"/>
      <c r="AG40" s="451"/>
      <c r="AH40" s="451"/>
      <c r="AI40" s="451"/>
      <c r="AJ40" s="451"/>
      <c r="AW40" s="403" t="s">
        <v>176</v>
      </c>
      <c r="AX40" s="401">
        <f>COUNTIF(AY27:AY33,BF4)</f>
        <v>0</v>
      </c>
      <c r="AY40" s="401">
        <f>COUNTIF(AY27:AY33,BF5)</f>
        <v>0</v>
      </c>
      <c r="AZ40" s="401">
        <f>VALUE(COUNTIF(AY27:AY33,0))</f>
        <v>0</v>
      </c>
      <c r="BA40" s="401" t="e">
        <f>AVERAGEIF(AY27:AY33,"&gt;=0")</f>
        <v>#DIV/0!</v>
      </c>
      <c r="BI40" s="222" t="s">
        <v>174</v>
      </c>
      <c r="BJ40" s="382" t="str">
        <f>IF(ISERROR(AVERAGE(BJ27:BJ33)),"",(AVERAGE(BJ27:BJ33)))</f>
        <v/>
      </c>
      <c r="BK40" s="382" t="str">
        <f>IF(ISERROR(AVERAGE(BK27:BK33)),"",(AVERAGE(BK27:BK33)))</f>
        <v/>
      </c>
      <c r="BL40" s="382" t="str">
        <f>IF(ISERROR(AVERAGE(BL27:BL33)),"",(AVERAGE(BL27:BL33)))</f>
        <v/>
      </c>
      <c r="BM40" s="382" t="str">
        <f>IF(ISERROR(AVERAGE(BM27:BM33)),"",(AVERAGE(BM27:BM33)))</f>
        <v/>
      </c>
      <c r="BN40" s="382" t="str">
        <f>IF(ISERROR(AVERAGE(BN27:BN33)),"",(AVERAGE(BN27:BN33)))</f>
        <v/>
      </c>
      <c r="BO40" s="382" t="str">
        <f>IF(ISERROR(AVERAGE(BO27:BO33)),"",(AVERAGE(BO27:BO33)))</f>
        <v/>
      </c>
      <c r="BP40" s="382" t="str">
        <f>IF(ISERROR(AVERAGE(BP27:BP33)),"",(AVERAGE(BP27:BP33)))</f>
        <v/>
      </c>
      <c r="BQ40" s="382" t="str">
        <f>IF(ISERROR(AVERAGE(BQ27:BQ33)),"",(AVERAGE(BQ27:BQ33)))</f>
        <v/>
      </c>
      <c r="BR40" s="382" t="str">
        <f>IF(ISERROR(AVERAGE(BR27:BR33)),"",(AVERAGE(BR27:BR33)))</f>
        <v/>
      </c>
      <c r="BS40" s="382" t="str">
        <f>IF(ISERROR(AVERAGE(BS27:BS33)),"",(AVERAGE(BS27:BS33)))</f>
        <v/>
      </c>
      <c r="BT40" s="382" t="str">
        <f>IF(ISERROR(AVERAGE(BT27:BT33)),"",(AVERAGE(BT27:BT33)))</f>
        <v/>
      </c>
      <c r="BU40" s="222" t="s">
        <v>174</v>
      </c>
      <c r="BV40" s="382" t="str">
        <f>IF(ISERROR(AVERAGE(BV27:BV33)),"",(AVERAGE(BV27:BV33)))</f>
        <v/>
      </c>
      <c r="BW40" s="382" t="str">
        <f>IF(ISERROR(AVERAGE(BW27:BW33)),"",(AVERAGE(BW27:BW33)))</f>
        <v/>
      </c>
      <c r="BX40" s="382" t="str">
        <f>IF(ISERROR(AVERAGE(BX27:BX33)),"",(AVERAGE(BX27:BX33)))</f>
        <v/>
      </c>
      <c r="BY40" s="382" t="str">
        <f>IF(ISERROR(AVERAGE(BY27:BY33)),"",(AVERAGE(BY27:BY33)))</f>
        <v/>
      </c>
      <c r="BZ40" s="382" t="str">
        <f>IF(ISERROR(AVERAGE(BZ27:BZ33)),"",(AVERAGE(BZ27:BZ33)))</f>
        <v/>
      </c>
      <c r="CA40" s="382" t="str">
        <f>IF(ISERROR(AVERAGE(CA27:CA33)),"",(AVERAGE(CA27:CA33)))</f>
        <v/>
      </c>
      <c r="CB40" s="382" t="str">
        <f>IF(ISERROR(AVERAGE(CB27:CB33)),"",(AVERAGE(CB27:CB33)))</f>
        <v/>
      </c>
      <c r="CC40" s="382" t="str">
        <f>IF(ISERROR(AVERAGE(CC27:CC33)),"",(AVERAGE(CC27:CC33)))</f>
        <v/>
      </c>
      <c r="CD40" s="382" t="str">
        <f>IF(ISERROR(AVERAGE(CD27:CD33)),"",(AVERAGE(CD27:CD33)))</f>
        <v/>
      </c>
      <c r="CE40" s="382" t="str">
        <f>IF(ISERROR(AVERAGE(CE27:CE33)),"",(AVERAGE(CE27:CE33)))</f>
        <v/>
      </c>
      <c r="DI40" s="403"/>
      <c r="DJ40" s="403"/>
      <c r="DK40" s="403"/>
      <c r="DL40" s="403"/>
      <c r="DM40" s="403"/>
      <c r="DN40" s="403"/>
      <c r="DO40" s="403"/>
      <c r="DP40" s="403"/>
      <c r="DQ40" s="403"/>
      <c r="DR40" s="403"/>
      <c r="DS40" s="403"/>
      <c r="DT40" s="403"/>
      <c r="DU40" s="403"/>
      <c r="DV40" s="403"/>
      <c r="DW40" s="403"/>
    </row>
    <row r="41" spans="2:127" ht="13.75" customHeight="1" thickBot="1" x14ac:dyDescent="0.4">
      <c r="B41" s="294" t="s">
        <v>270</v>
      </c>
      <c r="C41" s="295"/>
      <c r="D41" s="295"/>
      <c r="E41" s="295"/>
      <c r="F41" s="295"/>
      <c r="G41" s="296"/>
      <c r="H41" s="193"/>
      <c r="I41" s="194" t="str">
        <f>IF(COUNTIF(Year1Range,$BE$5)+COUNTIF(Year1Range,$BE$4)+COUNTIF(Year1Range,"*60")&gt;0,CR39,"")</f>
        <v/>
      </c>
      <c r="J41" s="194" t="str">
        <f>IF(COUNTIF(Year2Range,$BE$5)+COUNTIF(Year2Range,$BE$4)+COUNTIF(Year2Range,"*60")&gt;0,CS39,"")</f>
        <v/>
      </c>
      <c r="K41" s="194" t="str">
        <f>IF(COUNTIF(Year3Range,$BE$5)+COUNTIF(Year3Range,$BE$4)+COUNTIF(Year3Range,"*60")&gt;0,CT39,"")</f>
        <v/>
      </c>
      <c r="L41" s="194" t="str">
        <f>IF(COUNTIF(Year4Range,$BE$5)+COUNTIF(Year4Range,$BE$4)+COUNTIF(Year4Range,"*60")&gt;0,CU39,"")</f>
        <v/>
      </c>
      <c r="M41" s="194" t="str">
        <f>IF(COUNTIF(Year5Range,$BE$5)+COUNTIF(Year5Range,$BE$4)+COUNTIF(Year5Range,"*60")&gt;0,CV39,"")</f>
        <v/>
      </c>
      <c r="N41" s="188" t="str">
        <f>IF(COUNTIF(Year6Range,$BE$5)+COUNTIF(Year6Range,$BE$4)+COUNTIF(Year6Range,"*60")&gt;0,CW39,"")</f>
        <v/>
      </c>
      <c r="O41" s="188" t="str">
        <f>IF(COUNTIF(Year7Range,$BE$5)+COUNTIF(Year7Range,$BE$4)+COUNTIF(Year7Range,"*60")&gt;0,CX39,"")</f>
        <v/>
      </c>
      <c r="P41" s="188" t="str">
        <f>IF(COUNTIF(Year8Range,$BE$5)+COUNTIF(Year8Range,$BE$4)+COUNTIF(Year8Range,"*60")&gt;0,CY39,"")</f>
        <v/>
      </c>
      <c r="Q41" s="188" t="str">
        <f>IF(COUNTIF(Year9Range,$BE$5)+COUNTIF(Year9Range,$BE$4)+COUNTIF(Year9Range,"*60")&gt;0,CZ39,"")</f>
        <v/>
      </c>
      <c r="R41" s="188" t="str">
        <f>IF(COUNTIF(Year10Range,$BE$5)+COUNTIF(Year10Range,$BE$4)+COUNTIF(Year10Range,"*60")&gt;0,DA39,"")</f>
        <v/>
      </c>
      <c r="AA41" s="451"/>
      <c r="AD41" s="451"/>
      <c r="AE41" s="451"/>
      <c r="AF41" s="451"/>
      <c r="AG41" s="451"/>
      <c r="AH41" s="451"/>
      <c r="AI41" s="451"/>
      <c r="AJ41" s="451"/>
      <c r="AW41" s="384" t="s">
        <v>177</v>
      </c>
      <c r="AX41" s="401">
        <f>VALUE(SUM(AX38:AX40))</f>
        <v>0</v>
      </c>
      <c r="AY41" s="401">
        <f>VALUE(SUM(AY38:AY40))</f>
        <v>0</v>
      </c>
      <c r="AZ41" s="401">
        <f>VALUE(SUM(AZ38:AZ40))</f>
        <v>0</v>
      </c>
      <c r="BA41" s="401" t="e">
        <f>AVERAGEIF(AY3:AY33,"&gt;=0")</f>
        <v>#DIV/0!</v>
      </c>
      <c r="BL41" s="384"/>
      <c r="BM41" s="384"/>
      <c r="BN41" s="384"/>
      <c r="BO41" s="384"/>
      <c r="BP41" s="384"/>
      <c r="BQ41" s="384"/>
      <c r="BR41" s="384"/>
      <c r="BS41" s="384"/>
      <c r="BT41" s="384"/>
      <c r="BU41" s="384"/>
      <c r="BV41" s="384"/>
      <c r="BW41" s="384"/>
      <c r="BX41" s="384"/>
      <c r="BY41" s="384"/>
      <c r="BZ41" s="384"/>
      <c r="CA41" s="384"/>
      <c r="CB41" s="384"/>
      <c r="CC41" s="384"/>
      <c r="CD41" s="384"/>
      <c r="CE41" s="384"/>
      <c r="DI41" s="403"/>
      <c r="DJ41" s="403"/>
      <c r="DK41" s="403"/>
      <c r="DL41" s="403"/>
      <c r="DM41" s="403"/>
      <c r="DN41" s="403"/>
      <c r="DO41" s="403"/>
      <c r="DP41" s="403"/>
      <c r="DQ41" s="403"/>
      <c r="DR41" s="403"/>
      <c r="DS41" s="403"/>
      <c r="DT41" s="403"/>
      <c r="DU41" s="403"/>
      <c r="DV41" s="403"/>
      <c r="DW41" s="403"/>
    </row>
    <row r="42" spans="2:127" ht="13.75" customHeight="1" thickBot="1" x14ac:dyDescent="0.4">
      <c r="AA42" s="451"/>
      <c r="AD42" s="451"/>
      <c r="AE42" s="451"/>
      <c r="AF42" s="451"/>
      <c r="AG42" s="451"/>
      <c r="AH42" s="451"/>
      <c r="AI42" s="451"/>
      <c r="AJ42" s="451"/>
      <c r="AW42" s="403" t="s">
        <v>178</v>
      </c>
      <c r="BA42" s="401" t="str">
        <f>IF(ISERROR(AVERAGE(AY27:AY33,AY12:AY26,AY3:AY8)),"",(AVERAGE(AY27:AY33,AY12:AY26,AY3:AY8)))</f>
        <v/>
      </c>
      <c r="BL42" s="384"/>
      <c r="BM42" s="384"/>
      <c r="BN42" s="384"/>
      <c r="BO42" s="384"/>
      <c r="BP42" s="384"/>
      <c r="BQ42" s="384"/>
      <c r="BR42" s="384"/>
      <c r="BS42" s="384"/>
      <c r="BT42" s="384"/>
      <c r="BU42" s="384"/>
      <c r="BV42" s="384"/>
      <c r="BW42" s="384"/>
      <c r="BX42" s="384"/>
      <c r="BY42" s="384"/>
      <c r="BZ42" s="384"/>
      <c r="CA42" s="384"/>
      <c r="CB42" s="384"/>
      <c r="CC42" s="384"/>
      <c r="CD42" s="384"/>
      <c r="CE42" s="384"/>
    </row>
    <row r="43" spans="2:127" ht="13.75" customHeight="1" thickBot="1" x14ac:dyDescent="0.4">
      <c r="B43" s="184"/>
      <c r="C43" s="299" t="s">
        <v>271</v>
      </c>
      <c r="D43" s="299"/>
      <c r="E43" s="299"/>
      <c r="F43" s="300"/>
      <c r="G43" s="301" t="s">
        <v>272</v>
      </c>
      <c r="H43" s="299"/>
      <c r="I43" s="299"/>
      <c r="J43" s="300"/>
      <c r="K43" s="301" t="s">
        <v>273</v>
      </c>
      <c r="L43" s="299"/>
      <c r="M43" s="300"/>
      <c r="N43" s="384"/>
      <c r="O43" s="384"/>
      <c r="P43" s="384"/>
      <c r="AA43" s="451"/>
      <c r="AD43" s="451"/>
      <c r="AE43" s="451"/>
      <c r="AF43" s="451"/>
      <c r="AG43" s="451"/>
      <c r="AH43" s="451"/>
      <c r="AI43" s="451"/>
      <c r="AJ43" s="451"/>
      <c r="AX43" s="444" t="s">
        <v>98</v>
      </c>
      <c r="AY43" s="445" t="s">
        <v>102</v>
      </c>
      <c r="AZ43" s="446" t="s">
        <v>105</v>
      </c>
      <c r="BA43" s="384" t="s">
        <v>168</v>
      </c>
      <c r="BL43" s="384"/>
      <c r="BM43" s="384"/>
      <c r="BN43" s="384"/>
      <c r="BO43" s="384"/>
      <c r="BP43" s="384"/>
      <c r="BQ43" s="384"/>
      <c r="BR43" s="384"/>
      <c r="BS43" s="384"/>
      <c r="BT43" s="384"/>
      <c r="BU43" s="384"/>
      <c r="BV43" s="384"/>
      <c r="BW43" s="384"/>
      <c r="BX43" s="384"/>
      <c r="BY43" s="384"/>
      <c r="BZ43" s="384"/>
      <c r="CA43" s="384"/>
      <c r="CB43" s="384"/>
      <c r="CC43" s="384"/>
      <c r="CD43" s="384"/>
      <c r="CE43" s="384"/>
    </row>
    <row r="44" spans="2:127" ht="28" customHeight="1" thickBot="1" x14ac:dyDescent="0.4">
      <c r="B44" s="185" t="s">
        <v>72</v>
      </c>
      <c r="C44" s="297" t="str">
        <f>CG35</f>
        <v/>
      </c>
      <c r="D44" s="298"/>
      <c r="E44" s="298"/>
      <c r="F44" s="298"/>
      <c r="G44" s="298" t="str">
        <f>CG37</f>
        <v/>
      </c>
      <c r="H44" s="298"/>
      <c r="I44" s="298"/>
      <c r="J44" s="298"/>
      <c r="K44" s="298" t="str">
        <f>CG36</f>
        <v/>
      </c>
      <c r="L44" s="298"/>
      <c r="M44" s="298"/>
      <c r="N44" s="384"/>
      <c r="O44" s="384"/>
      <c r="P44" s="384"/>
      <c r="AA44" s="451"/>
      <c r="AD44" s="451"/>
      <c r="AE44" s="451"/>
      <c r="AF44" s="451"/>
      <c r="AG44" s="451"/>
      <c r="AH44" s="451"/>
      <c r="AI44" s="451"/>
      <c r="AJ44" s="451"/>
      <c r="AW44" s="403" t="s">
        <v>180</v>
      </c>
      <c r="AX44" s="401">
        <f>COUNTIF(BA3:BA11,BF4)</f>
        <v>0</v>
      </c>
      <c r="AY44" s="401">
        <f>COUNTIF(BA3:BA11,BF5)</f>
        <v>0</v>
      </c>
      <c r="AZ44" s="401">
        <f>COUNTIF(BA3:BA11,0)</f>
        <v>0</v>
      </c>
      <c r="BA44" s="401" t="e">
        <f>AVERAGEIF(BA3:BA8,"&gt;=0")</f>
        <v>#DIV/0!</v>
      </c>
      <c r="BL44" s="384"/>
      <c r="BM44" s="384"/>
      <c r="BN44" s="384"/>
      <c r="BO44" s="384"/>
      <c r="BP44" s="384"/>
      <c r="BQ44" s="384"/>
      <c r="BR44" s="384"/>
      <c r="BS44" s="384"/>
      <c r="BT44" s="384"/>
      <c r="BU44" s="384"/>
      <c r="BV44" s="384"/>
      <c r="BW44" s="384"/>
      <c r="BX44" s="384"/>
      <c r="BY44" s="384"/>
      <c r="BZ44" s="384"/>
      <c r="CA44" s="384"/>
      <c r="CB44" s="384"/>
      <c r="CC44" s="384"/>
      <c r="CD44" s="384"/>
      <c r="CE44" s="384"/>
    </row>
    <row r="45" spans="2:127" ht="28" customHeight="1" thickBot="1" x14ac:dyDescent="0.4">
      <c r="B45" s="184" t="s">
        <v>73</v>
      </c>
      <c r="C45" s="302" t="str">
        <f>CH35</f>
        <v/>
      </c>
      <c r="D45" s="303"/>
      <c r="E45" s="303"/>
      <c r="F45" s="303"/>
      <c r="G45" s="303" t="str">
        <f>CH37</f>
        <v/>
      </c>
      <c r="H45" s="303"/>
      <c r="I45" s="303"/>
      <c r="J45" s="303"/>
      <c r="K45" s="303" t="str">
        <f>CH36</f>
        <v/>
      </c>
      <c r="L45" s="303"/>
      <c r="M45" s="303"/>
      <c r="N45" s="384"/>
      <c r="O45" s="384"/>
      <c r="P45" s="384"/>
      <c r="AA45" s="451"/>
      <c r="AD45" s="451"/>
      <c r="AE45" s="451"/>
      <c r="AF45" s="451"/>
      <c r="AG45" s="451"/>
      <c r="AH45" s="451"/>
      <c r="AI45" s="451"/>
      <c r="AJ45" s="451"/>
      <c r="AW45" s="403" t="s">
        <v>182</v>
      </c>
      <c r="AX45" s="401">
        <f>COUNTIF(BA12:BA26,BF4)</f>
        <v>0</v>
      </c>
      <c r="AY45" s="401">
        <f>COUNTIF(BA12:BA26,BF5)</f>
        <v>0</v>
      </c>
      <c r="AZ45" s="401">
        <f>COUNTIF(BA12:BA26,0)</f>
        <v>0</v>
      </c>
      <c r="BA45" s="401" t="e">
        <f>AVERAGEIF(BA12:BA26,"&gt;=0")</f>
        <v>#DIV/0!</v>
      </c>
      <c r="BL45" s="384"/>
      <c r="BM45" s="384"/>
      <c r="BN45" s="384"/>
      <c r="BO45" s="384"/>
      <c r="BP45" s="384"/>
      <c r="BQ45" s="384"/>
      <c r="BR45" s="384"/>
      <c r="BS45" s="384"/>
      <c r="BT45" s="384"/>
      <c r="BU45" s="384"/>
      <c r="BV45" s="384"/>
      <c r="BW45" s="384"/>
      <c r="BX45" s="384"/>
      <c r="BY45" s="384"/>
      <c r="BZ45" s="384"/>
      <c r="CA45" s="384"/>
      <c r="CB45" s="384"/>
      <c r="CC45" s="384"/>
      <c r="CD45" s="384"/>
      <c r="CE45" s="384"/>
    </row>
    <row r="46" spans="2:127" ht="28" customHeight="1" thickBot="1" x14ac:dyDescent="0.4">
      <c r="B46" s="184" t="s">
        <v>74</v>
      </c>
      <c r="C46" s="302" t="str">
        <f>CI35</f>
        <v/>
      </c>
      <c r="D46" s="303"/>
      <c r="E46" s="303"/>
      <c r="F46" s="303"/>
      <c r="G46" s="303" t="str">
        <f>CI37</f>
        <v/>
      </c>
      <c r="H46" s="303"/>
      <c r="I46" s="303"/>
      <c r="J46" s="303"/>
      <c r="K46" s="303" t="str">
        <f>CI36</f>
        <v/>
      </c>
      <c r="L46" s="303"/>
      <c r="M46" s="303"/>
      <c r="N46" s="384"/>
      <c r="O46" s="384"/>
      <c r="P46" s="384"/>
      <c r="AA46" s="451"/>
      <c r="AD46" s="451"/>
      <c r="AE46" s="451"/>
      <c r="AF46" s="451"/>
      <c r="AG46" s="451"/>
      <c r="AH46" s="451"/>
      <c r="AI46" s="451"/>
      <c r="AJ46" s="451"/>
      <c r="AW46" s="403" t="s">
        <v>187</v>
      </c>
      <c r="AX46" s="401">
        <f>COUNTIF(BA27:BA33,BF4)</f>
        <v>0</v>
      </c>
      <c r="AY46" s="401">
        <f>COUNTIF(BA27:BA33,BF5)</f>
        <v>0</v>
      </c>
      <c r="AZ46" s="401">
        <f>COUNTIF(BA27:BA33,0)</f>
        <v>0</v>
      </c>
      <c r="BA46" s="401" t="e">
        <f>AVERAGEIF(BA27:BA33,"&gt;=0")</f>
        <v>#DIV/0!</v>
      </c>
      <c r="BL46" s="384"/>
      <c r="BM46" s="384"/>
      <c r="BN46" s="384"/>
      <c r="BO46" s="384"/>
      <c r="BP46" s="384"/>
      <c r="BQ46" s="384"/>
      <c r="BR46" s="384"/>
      <c r="BS46" s="384"/>
      <c r="BT46" s="384"/>
      <c r="BU46" s="384"/>
      <c r="BV46" s="384"/>
      <c r="BW46" s="384"/>
      <c r="BX46" s="384"/>
      <c r="BY46" s="384"/>
      <c r="BZ46" s="384"/>
      <c r="CA46" s="384"/>
      <c r="CB46" s="384"/>
      <c r="CC46" s="384"/>
      <c r="CD46" s="384"/>
      <c r="CE46" s="384"/>
    </row>
    <row r="47" spans="2:127" ht="28" customHeight="1" thickBot="1" x14ac:dyDescent="0.4">
      <c r="B47" s="184" t="s">
        <v>75</v>
      </c>
      <c r="C47" s="302" t="str">
        <f>CJ35</f>
        <v/>
      </c>
      <c r="D47" s="303"/>
      <c r="E47" s="303"/>
      <c r="F47" s="303"/>
      <c r="G47" s="303" t="str">
        <f>CJ37</f>
        <v/>
      </c>
      <c r="H47" s="303"/>
      <c r="I47" s="303"/>
      <c r="J47" s="303"/>
      <c r="K47" s="303" t="str">
        <f>CJ36</f>
        <v/>
      </c>
      <c r="L47" s="303"/>
      <c r="M47" s="303"/>
      <c r="N47" s="384"/>
      <c r="O47" s="384"/>
      <c r="P47" s="384"/>
      <c r="AA47" s="451"/>
      <c r="AD47" s="451"/>
      <c r="AE47" s="451"/>
      <c r="AF47" s="451"/>
      <c r="AG47" s="451"/>
      <c r="AH47" s="451"/>
      <c r="AI47" s="451"/>
      <c r="AJ47" s="451"/>
      <c r="AW47" s="384" t="s">
        <v>190</v>
      </c>
      <c r="AX47" s="401">
        <f>SUM(AX44:AX46)</f>
        <v>0</v>
      </c>
      <c r="AY47" s="401">
        <f>SUM(AY44:AY46)</f>
        <v>0</v>
      </c>
      <c r="AZ47" s="401">
        <f>SUM(AZ44:AZ46)</f>
        <v>0</v>
      </c>
      <c r="BA47" s="401"/>
      <c r="BL47" s="384"/>
      <c r="BM47" s="384"/>
      <c r="BN47" s="384"/>
      <c r="BO47" s="384"/>
      <c r="BP47" s="384"/>
      <c r="BQ47" s="384"/>
      <c r="BR47" s="384"/>
      <c r="BS47" s="384"/>
      <c r="BT47" s="384"/>
      <c r="BU47" s="384"/>
      <c r="BV47" s="384"/>
      <c r="BW47" s="384"/>
      <c r="BX47" s="384"/>
      <c r="BY47" s="384"/>
      <c r="BZ47" s="384"/>
      <c r="CA47" s="384"/>
      <c r="CB47" s="384"/>
      <c r="CC47" s="384"/>
      <c r="CD47" s="384"/>
      <c r="CE47" s="384"/>
    </row>
    <row r="48" spans="2:127" ht="28" customHeight="1" thickBot="1" x14ac:dyDescent="0.4">
      <c r="B48" s="184" t="s">
        <v>76</v>
      </c>
      <c r="C48" s="302" t="str">
        <f>CK35</f>
        <v/>
      </c>
      <c r="D48" s="303"/>
      <c r="E48" s="303"/>
      <c r="F48" s="303"/>
      <c r="G48" s="303" t="str">
        <f>CK37</f>
        <v/>
      </c>
      <c r="H48" s="303"/>
      <c r="I48" s="303"/>
      <c r="J48" s="303"/>
      <c r="K48" s="303" t="str">
        <f>CK36</f>
        <v/>
      </c>
      <c r="L48" s="303"/>
      <c r="M48" s="303"/>
      <c r="N48" s="384"/>
      <c r="O48" s="384"/>
      <c r="P48" s="384"/>
      <c r="AA48" s="451"/>
      <c r="AD48" s="451"/>
      <c r="AE48" s="451"/>
      <c r="AF48" s="451"/>
      <c r="AG48" s="451"/>
      <c r="AH48" s="451"/>
      <c r="AI48" s="451"/>
      <c r="AJ48" s="451"/>
      <c r="AW48" s="403" t="s">
        <v>191</v>
      </c>
      <c r="AX48" s="401"/>
      <c r="AY48" s="401"/>
      <c r="AZ48" s="401"/>
      <c r="BA48" s="401" t="str">
        <f>IF(ISERROR(AVERAGE(BA27:BA33,BA12:BA26,BA3:BA8)),"",(AVERAGE(BA27:BA33,BA12:BA26,BA3:BA8)))</f>
        <v/>
      </c>
      <c r="BL48" s="384"/>
      <c r="BM48" s="384"/>
      <c r="BN48" s="384"/>
      <c r="BO48" s="384"/>
      <c r="BP48" s="384"/>
      <c r="BQ48" s="384"/>
      <c r="BR48" s="384"/>
      <c r="BS48" s="384"/>
      <c r="BT48" s="384"/>
      <c r="BU48" s="384"/>
      <c r="BV48" s="384"/>
      <c r="BW48" s="384"/>
      <c r="BX48" s="384"/>
      <c r="BY48" s="384"/>
      <c r="BZ48" s="384"/>
      <c r="CA48" s="384"/>
      <c r="CB48" s="384"/>
      <c r="CC48" s="384"/>
      <c r="CD48" s="384"/>
      <c r="CE48" s="384"/>
    </row>
    <row r="49" spans="2:92" ht="28" hidden="1" customHeight="1" thickBot="1" x14ac:dyDescent="0.4">
      <c r="B49" s="184" t="s">
        <v>77</v>
      </c>
      <c r="C49" s="302" t="str">
        <f>CL35</f>
        <v/>
      </c>
      <c r="D49" s="303"/>
      <c r="E49" s="303"/>
      <c r="F49" s="303"/>
      <c r="G49" s="303" t="str">
        <f>CL37</f>
        <v/>
      </c>
      <c r="H49" s="303"/>
      <c r="I49" s="303"/>
      <c r="J49" s="303"/>
      <c r="K49" s="303" t="str">
        <f>CL36</f>
        <v/>
      </c>
      <c r="L49" s="303"/>
      <c r="M49" s="303"/>
      <c r="N49" s="384"/>
      <c r="O49" s="384"/>
      <c r="P49" s="384"/>
      <c r="AA49" s="451"/>
      <c r="AD49" s="451"/>
      <c r="AE49" s="451"/>
      <c r="AF49" s="451"/>
      <c r="AG49" s="451"/>
      <c r="AH49" s="451"/>
      <c r="AI49" s="451"/>
      <c r="AJ49" s="451"/>
      <c r="BL49" s="384"/>
      <c r="BM49" s="384"/>
      <c r="BN49" s="384"/>
      <c r="BO49" s="384"/>
      <c r="BP49" s="384"/>
      <c r="BQ49" s="384"/>
      <c r="BR49" s="384"/>
      <c r="BS49" s="384"/>
      <c r="BT49" s="384"/>
      <c r="BU49" s="384"/>
      <c r="BV49" s="384"/>
      <c r="BW49" s="384"/>
      <c r="BX49" s="384"/>
      <c r="BY49" s="384"/>
      <c r="BZ49" s="384"/>
      <c r="CA49" s="384"/>
      <c r="CB49" s="384"/>
      <c r="CC49" s="384"/>
      <c r="CD49" s="384"/>
      <c r="CE49" s="384"/>
    </row>
    <row r="50" spans="2:92" ht="28" hidden="1" customHeight="1" thickBot="1" x14ac:dyDescent="0.4">
      <c r="B50" s="184" t="s">
        <v>78</v>
      </c>
      <c r="C50" s="302" t="str">
        <f>CM35</f>
        <v/>
      </c>
      <c r="D50" s="303"/>
      <c r="E50" s="303"/>
      <c r="F50" s="303"/>
      <c r="G50" s="303" t="str">
        <f>CM37</f>
        <v/>
      </c>
      <c r="H50" s="303"/>
      <c r="I50" s="303"/>
      <c r="J50" s="303"/>
      <c r="K50" s="303" t="str">
        <f>CM36</f>
        <v/>
      </c>
      <c r="L50" s="303"/>
      <c r="M50" s="303"/>
      <c r="N50" s="384"/>
      <c r="O50" s="384"/>
      <c r="P50" s="384"/>
      <c r="AA50" s="451"/>
      <c r="AD50" s="451"/>
      <c r="AE50" s="451"/>
      <c r="AF50" s="451"/>
      <c r="AG50" s="451"/>
      <c r="AH50" s="451"/>
      <c r="AI50" s="451"/>
      <c r="AJ50" s="451"/>
      <c r="BL50" s="384"/>
      <c r="BM50" s="384"/>
      <c r="BN50" s="384"/>
      <c r="BO50" s="384"/>
      <c r="BP50" s="384"/>
      <c r="BQ50" s="384"/>
      <c r="BR50" s="384"/>
      <c r="BS50" s="384"/>
      <c r="BT50" s="384"/>
      <c r="BU50" s="384"/>
      <c r="BV50" s="384"/>
      <c r="BW50" s="384"/>
      <c r="BX50" s="384"/>
      <c r="BY50" s="384"/>
      <c r="BZ50" s="384"/>
      <c r="CA50" s="384"/>
      <c r="CB50" s="384"/>
      <c r="CC50" s="384"/>
      <c r="CD50" s="384"/>
      <c r="CE50" s="384"/>
    </row>
    <row r="51" spans="2:92" ht="28" hidden="1" customHeight="1" thickBot="1" x14ac:dyDescent="0.4">
      <c r="B51" s="184" t="s">
        <v>79</v>
      </c>
      <c r="C51" s="302" t="str">
        <f>CN35</f>
        <v/>
      </c>
      <c r="D51" s="303"/>
      <c r="E51" s="303"/>
      <c r="F51" s="303"/>
      <c r="G51" s="303" t="str">
        <f>CN37</f>
        <v/>
      </c>
      <c r="H51" s="303"/>
      <c r="I51" s="303"/>
      <c r="J51" s="303"/>
      <c r="K51" s="303" t="str">
        <f>CN36</f>
        <v/>
      </c>
      <c r="L51" s="303"/>
      <c r="M51" s="303"/>
      <c r="N51" s="384"/>
      <c r="O51" s="384"/>
      <c r="P51" s="384"/>
      <c r="AA51" s="451"/>
      <c r="AD51" s="451"/>
      <c r="AE51" s="451"/>
      <c r="AF51" s="451"/>
      <c r="AG51" s="451"/>
      <c r="AH51" s="451"/>
      <c r="AI51" s="451"/>
      <c r="AJ51" s="451"/>
      <c r="BL51" s="384"/>
      <c r="BM51" s="384"/>
      <c r="BN51" s="384"/>
      <c r="BO51" s="384"/>
      <c r="BP51" s="384"/>
      <c r="BQ51" s="384"/>
      <c r="BR51" s="384"/>
      <c r="BS51" s="384"/>
      <c r="BT51" s="384"/>
      <c r="BU51" s="384"/>
      <c r="BV51" s="384"/>
      <c r="BW51" s="384"/>
      <c r="BX51" s="384"/>
      <c r="BY51" s="384"/>
      <c r="BZ51" s="384"/>
      <c r="CA51" s="384"/>
      <c r="CB51" s="384"/>
      <c r="CC51" s="384"/>
      <c r="CD51" s="384"/>
      <c r="CE51" s="384"/>
    </row>
    <row r="52" spans="2:92" ht="28" hidden="1" customHeight="1" thickBot="1" x14ac:dyDescent="0.4">
      <c r="B52" s="184" t="s">
        <v>80</v>
      </c>
      <c r="C52" s="302" t="str">
        <f>CO35</f>
        <v/>
      </c>
      <c r="D52" s="303"/>
      <c r="E52" s="303"/>
      <c r="F52" s="303"/>
      <c r="G52" s="303" t="str">
        <f>CO37</f>
        <v/>
      </c>
      <c r="H52" s="303"/>
      <c r="I52" s="303"/>
      <c r="J52" s="303"/>
      <c r="K52" s="303" t="str">
        <f>CO36</f>
        <v/>
      </c>
      <c r="L52" s="303"/>
      <c r="M52" s="303"/>
      <c r="N52" s="384"/>
      <c r="O52" s="384"/>
      <c r="P52" s="384"/>
      <c r="AA52" s="451"/>
      <c r="AD52" s="451"/>
      <c r="AE52" s="451"/>
      <c r="AF52" s="451"/>
      <c r="AG52" s="451"/>
      <c r="AH52" s="451"/>
      <c r="AI52" s="451"/>
      <c r="AJ52" s="451"/>
      <c r="BL52" s="384"/>
      <c r="BM52" s="384"/>
      <c r="BN52" s="384"/>
      <c r="BO52" s="384"/>
      <c r="BP52" s="384"/>
      <c r="BQ52" s="384"/>
      <c r="BR52" s="384"/>
      <c r="BS52" s="384"/>
      <c r="BT52" s="384"/>
      <c r="BU52" s="384"/>
      <c r="BV52" s="384"/>
      <c r="BW52" s="384"/>
      <c r="BX52" s="384"/>
      <c r="BY52" s="384"/>
      <c r="BZ52" s="384"/>
      <c r="CA52" s="384"/>
      <c r="CB52" s="384"/>
      <c r="CC52" s="384"/>
      <c r="CD52" s="384"/>
      <c r="CE52" s="384"/>
    </row>
    <row r="53" spans="2:92" ht="28" hidden="1" customHeight="1" thickBot="1" x14ac:dyDescent="0.4">
      <c r="B53" s="184" t="s">
        <v>81</v>
      </c>
      <c r="C53" s="302" t="str">
        <f>CP35</f>
        <v/>
      </c>
      <c r="D53" s="303"/>
      <c r="E53" s="303"/>
      <c r="F53" s="303"/>
      <c r="G53" s="303" t="str">
        <f>CP37</f>
        <v/>
      </c>
      <c r="H53" s="303"/>
      <c r="I53" s="303"/>
      <c r="J53" s="303"/>
      <c r="K53" s="303" t="str">
        <f>CP36</f>
        <v/>
      </c>
      <c r="L53" s="303"/>
      <c r="M53" s="303"/>
      <c r="N53" s="384"/>
      <c r="O53" s="384"/>
      <c r="P53" s="384"/>
      <c r="AA53" s="451"/>
      <c r="AD53" s="451"/>
      <c r="AE53" s="451"/>
      <c r="AF53" s="451"/>
      <c r="AG53" s="451"/>
      <c r="AH53" s="451"/>
      <c r="AI53" s="451"/>
      <c r="AJ53" s="451"/>
      <c r="BL53" s="384"/>
      <c r="BM53" s="384"/>
      <c r="BN53" s="384"/>
      <c r="BO53" s="384"/>
      <c r="BP53" s="384"/>
      <c r="BQ53" s="384"/>
      <c r="BR53" s="384"/>
      <c r="BS53" s="384"/>
      <c r="BT53" s="384"/>
      <c r="BU53" s="384"/>
      <c r="BV53" s="384"/>
      <c r="BW53" s="384"/>
      <c r="BX53" s="384"/>
      <c r="BY53" s="384"/>
      <c r="BZ53" s="384"/>
      <c r="CA53" s="384"/>
      <c r="CB53" s="384"/>
      <c r="CC53" s="384"/>
      <c r="CD53" s="384"/>
      <c r="CE53" s="384"/>
    </row>
    <row r="54" spans="2:92" ht="13.25" customHeight="1" x14ac:dyDescent="0.35">
      <c r="B54" s="453"/>
      <c r="C54" s="453"/>
      <c r="D54" s="451"/>
      <c r="E54" s="451"/>
      <c r="F54" s="451"/>
      <c r="G54" s="451"/>
      <c r="H54" s="451"/>
      <c r="I54" s="451"/>
      <c r="J54" s="451"/>
      <c r="K54" s="451"/>
      <c r="L54" s="451"/>
      <c r="M54" s="451"/>
      <c r="N54" s="451"/>
      <c r="O54" s="451"/>
      <c r="P54" s="451"/>
      <c r="AA54" s="451"/>
      <c r="AD54" s="451"/>
      <c r="AE54" s="451"/>
      <c r="AF54" s="451"/>
      <c r="AG54" s="451"/>
      <c r="AH54" s="451"/>
      <c r="AI54" s="451"/>
      <c r="AJ54" s="451"/>
      <c r="BL54" s="384"/>
      <c r="BM54" s="384"/>
      <c r="BN54" s="384"/>
      <c r="BO54" s="384"/>
      <c r="BP54" s="384"/>
      <c r="BQ54" s="384"/>
      <c r="BR54" s="384"/>
      <c r="BS54" s="384"/>
      <c r="BT54" s="384"/>
      <c r="BU54" s="384"/>
      <c r="BV54" s="384"/>
      <c r="BW54" s="384"/>
      <c r="BX54" s="384"/>
      <c r="BY54" s="384"/>
      <c r="BZ54" s="384"/>
      <c r="CA54" s="384"/>
      <c r="CB54" s="384"/>
      <c r="CC54" s="384"/>
      <c r="CD54" s="384"/>
      <c r="CE54" s="384"/>
    </row>
    <row r="55" spans="2:92" ht="13.25" customHeight="1" x14ac:dyDescent="0.35">
      <c r="B55" s="454" t="s">
        <v>170</v>
      </c>
      <c r="C55" s="454"/>
      <c r="M55" s="451"/>
      <c r="N55" s="451"/>
      <c r="O55" s="451"/>
      <c r="P55" s="451"/>
      <c r="AA55" s="451"/>
      <c r="AD55" s="451"/>
      <c r="AE55" s="451"/>
      <c r="AF55" s="451"/>
      <c r="AG55" s="451"/>
      <c r="AH55" s="451"/>
      <c r="AI55" s="451"/>
      <c r="AJ55" s="451"/>
      <c r="BL55" s="384"/>
      <c r="BM55" s="384"/>
      <c r="BN55" s="384"/>
      <c r="BO55" s="384"/>
      <c r="BP55" s="384"/>
      <c r="BQ55" s="384"/>
      <c r="BR55" s="384"/>
      <c r="BS55" s="384"/>
      <c r="BT55" s="384"/>
      <c r="BU55" s="384"/>
      <c r="BV55" s="384"/>
      <c r="BW55" s="384"/>
      <c r="BX55" s="384"/>
      <c r="BY55" s="384"/>
      <c r="BZ55" s="384"/>
      <c r="CA55" s="384"/>
      <c r="CB55" s="384"/>
      <c r="CC55" s="384"/>
      <c r="CD55" s="384"/>
      <c r="CE55" s="384"/>
      <c r="CF55" s="384"/>
      <c r="CH55" s="384"/>
      <c r="CJ55" s="384"/>
      <c r="CL55" s="384"/>
      <c r="CN55" s="384"/>
    </row>
    <row r="56" spans="2:92" ht="13.5" customHeight="1" x14ac:dyDescent="0.35">
      <c r="B56" s="454"/>
      <c r="C56" s="454"/>
      <c r="D56" s="455"/>
      <c r="E56" s="455"/>
      <c r="F56" s="385"/>
      <c r="G56" s="385"/>
      <c r="BL56" s="384"/>
      <c r="BM56" s="384"/>
      <c r="BN56" s="384"/>
      <c r="BO56" s="384"/>
      <c r="BP56" s="384"/>
      <c r="BQ56" s="384"/>
      <c r="BR56" s="384"/>
      <c r="BS56" s="384"/>
      <c r="BT56" s="384"/>
      <c r="BU56" s="384"/>
      <c r="BV56" s="384"/>
      <c r="BW56" s="384"/>
      <c r="BX56" s="384"/>
      <c r="BY56" s="384"/>
      <c r="BZ56" s="384"/>
      <c r="CA56" s="384"/>
      <c r="CB56" s="384"/>
      <c r="CC56" s="384"/>
      <c r="CD56" s="384"/>
      <c r="CE56" s="384"/>
      <c r="CF56" s="384"/>
      <c r="CH56" s="384"/>
      <c r="CJ56" s="384"/>
      <c r="CL56" s="384"/>
      <c r="CN56" s="384"/>
    </row>
    <row r="57" spans="2:92" ht="23" customHeight="1" x14ac:dyDescent="0.35">
      <c r="B57" s="456" t="s">
        <v>175</v>
      </c>
      <c r="C57" s="457"/>
      <c r="D57" s="457"/>
      <c r="E57" s="457"/>
      <c r="F57" s="457"/>
      <c r="G57" s="457"/>
      <c r="H57" s="457"/>
      <c r="I57" s="457"/>
      <c r="J57" s="457"/>
      <c r="K57" s="458"/>
      <c r="BG57" s="385"/>
      <c r="BH57" s="385"/>
      <c r="BI57" s="385"/>
      <c r="BJ57" s="385"/>
      <c r="BK57" s="385"/>
      <c r="BO57" s="384"/>
      <c r="BP57" s="384"/>
      <c r="BQ57" s="384"/>
      <c r="BR57" s="384"/>
      <c r="BS57" s="384"/>
      <c r="BT57" s="384"/>
      <c r="CB57" s="384"/>
    </row>
    <row r="58" spans="2:92" ht="21" customHeight="1" x14ac:dyDescent="0.35">
      <c r="B58" s="459" t="s">
        <v>7</v>
      </c>
      <c r="C58" s="460"/>
      <c r="D58" s="461"/>
      <c r="E58" s="462" t="s">
        <v>8</v>
      </c>
      <c r="F58" s="463"/>
      <c r="G58" s="463"/>
      <c r="H58" s="464"/>
      <c r="I58" s="462" t="s">
        <v>9</v>
      </c>
      <c r="J58" s="463"/>
      <c r="K58" s="464"/>
    </row>
    <row r="59" spans="2:92" ht="22.25" customHeight="1" x14ac:dyDescent="0.35">
      <c r="B59" s="465"/>
      <c r="C59" s="466"/>
      <c r="D59" s="467"/>
      <c r="E59" s="468"/>
      <c r="F59" s="469"/>
      <c r="G59" s="469"/>
      <c r="H59" s="470"/>
      <c r="I59" s="471"/>
      <c r="J59" s="469"/>
      <c r="K59" s="470"/>
      <c r="BK59" s="385"/>
      <c r="CB59" s="384"/>
    </row>
    <row r="60" spans="2:92" x14ac:dyDescent="0.35">
      <c r="B60" s="385"/>
      <c r="C60" s="385"/>
      <c r="D60" s="385"/>
      <c r="E60" s="385"/>
      <c r="F60" s="385"/>
      <c r="G60" s="385"/>
      <c r="AK60" s="403"/>
      <c r="BK60" s="385"/>
      <c r="CB60" s="384"/>
    </row>
    <row r="61" spans="2:92" ht="19.25" customHeight="1" x14ac:dyDescent="0.35">
      <c r="B61" s="472" t="s">
        <v>179</v>
      </c>
      <c r="C61" s="473"/>
      <c r="D61" s="474"/>
      <c r="E61" s="474"/>
      <c r="F61" s="474"/>
      <c r="G61" s="474"/>
      <c r="H61" s="474"/>
      <c r="BK61" s="385"/>
      <c r="CB61" s="384"/>
    </row>
    <row r="62" spans="2:92" ht="16.5" thickBot="1" x14ac:dyDescent="0.4">
      <c r="B62" s="475" t="s">
        <v>181</v>
      </c>
      <c r="C62" s="475"/>
      <c r="D62" s="476" t="str">
        <f>_xlfn.IFNA(AX34,"")</f>
        <v/>
      </c>
      <c r="E62" s="476"/>
      <c r="F62" s="474"/>
      <c r="G62" s="477"/>
      <c r="H62" s="477"/>
      <c r="BK62" s="385"/>
      <c r="CB62" s="384"/>
    </row>
    <row r="63" spans="2:92" ht="16" x14ac:dyDescent="0.35">
      <c r="B63" s="478"/>
      <c r="C63" s="479"/>
      <c r="D63" s="480" t="s">
        <v>183</v>
      </c>
      <c r="E63" s="481"/>
      <c r="F63" s="482" t="s">
        <v>184</v>
      </c>
      <c r="G63" s="483"/>
      <c r="H63" s="482" t="s">
        <v>185</v>
      </c>
      <c r="I63" s="483"/>
      <c r="J63" s="482" t="s">
        <v>186</v>
      </c>
      <c r="K63" s="484"/>
      <c r="BK63" s="385"/>
      <c r="CB63" s="384"/>
    </row>
    <row r="64" spans="2:92" ht="16" x14ac:dyDescent="0.35">
      <c r="B64" s="485" t="s">
        <v>188</v>
      </c>
      <c r="C64" s="486"/>
      <c r="D64" s="487"/>
      <c r="E64" s="488"/>
      <c r="F64" s="489" t="s">
        <v>189</v>
      </c>
      <c r="G64" s="490"/>
      <c r="H64" s="489" t="s">
        <v>189</v>
      </c>
      <c r="I64" s="490"/>
      <c r="J64" s="489" t="s">
        <v>189</v>
      </c>
      <c r="K64" s="491"/>
      <c r="BK64" s="385"/>
      <c r="CB64" s="384"/>
    </row>
    <row r="65" spans="2:80" ht="16" x14ac:dyDescent="0.35">
      <c r="B65" s="492" t="str">
        <f>BE4</f>
        <v>≥80</v>
      </c>
      <c r="C65" s="493"/>
      <c r="D65" s="494" t="e">
        <f>IF(AX41=0,NA(),AX41)</f>
        <v>#N/A</v>
      </c>
      <c r="E65" s="494"/>
      <c r="F65" s="494" t="e">
        <f>IF(AX38=0,NA(),AX38)</f>
        <v>#N/A</v>
      </c>
      <c r="G65" s="494"/>
      <c r="H65" s="494" t="e">
        <f>IF(AX39=0,NA(),AX39)</f>
        <v>#N/A</v>
      </c>
      <c r="I65" s="494"/>
      <c r="J65" s="494" t="e">
        <f>IF(AX40=0,NA(),AX40)</f>
        <v>#N/A</v>
      </c>
      <c r="K65" s="494"/>
      <c r="BK65" s="385"/>
      <c r="CB65" s="384"/>
    </row>
    <row r="66" spans="2:80" ht="16" x14ac:dyDescent="0.35">
      <c r="B66" s="495" t="str">
        <f>BE5</f>
        <v>60-79</v>
      </c>
      <c r="C66" s="496"/>
      <c r="D66" s="494" t="e">
        <f>IF(AY41=0,NA(),AY41)</f>
        <v>#N/A</v>
      </c>
      <c r="E66" s="494"/>
      <c r="F66" s="494" t="e">
        <f>IF(AY38=0,NA(),AY38)</f>
        <v>#N/A</v>
      </c>
      <c r="G66" s="494"/>
      <c r="H66" s="494" t="e">
        <f>IF(AY39=0,NA(),AY39)</f>
        <v>#N/A</v>
      </c>
      <c r="I66" s="494"/>
      <c r="J66" s="494" t="e">
        <f>IF(AY40=0,NA(),AY40)</f>
        <v>#N/A</v>
      </c>
      <c r="K66" s="494"/>
      <c r="AQ66" s="385"/>
      <c r="BK66" s="385"/>
      <c r="CB66" s="384"/>
    </row>
    <row r="67" spans="2:80" ht="16" x14ac:dyDescent="0.35">
      <c r="B67" s="497" t="str">
        <f>BE6</f>
        <v>&lt;60</v>
      </c>
      <c r="C67" s="498"/>
      <c r="D67" s="494" t="e">
        <f>IF(AZ41=0,NA(),AZ41)</f>
        <v>#N/A</v>
      </c>
      <c r="E67" s="494"/>
      <c r="F67" s="494" t="e">
        <f>IF(AZ38=0,NA(),AZ38)</f>
        <v>#N/A</v>
      </c>
      <c r="G67" s="494"/>
      <c r="H67" s="494" t="e">
        <f>IF(AZ39=0,NA(),AZ39)</f>
        <v>#N/A</v>
      </c>
      <c r="I67" s="494"/>
      <c r="J67" s="494" t="e">
        <f>IF(AZ40=0,NA(),AZ40)</f>
        <v>#N/A</v>
      </c>
      <c r="K67" s="494"/>
      <c r="AQ67" s="385"/>
      <c r="BK67" s="385"/>
      <c r="CB67" s="384"/>
    </row>
    <row r="68" spans="2:80" s="385" customFormat="1" ht="16.5" thickBot="1" x14ac:dyDescent="0.4">
      <c r="B68" s="499" t="s">
        <v>192</v>
      </c>
      <c r="C68" s="500"/>
      <c r="D68" s="501" t="str">
        <f>IFERROR(BA41,"n/a")</f>
        <v>n/a</v>
      </c>
      <c r="E68" s="502"/>
      <c r="F68" s="501" t="str">
        <f>IFERROR(BA38,"n/a")</f>
        <v>n/a</v>
      </c>
      <c r="G68" s="502"/>
      <c r="H68" s="501" t="str">
        <f>IFERROR(BA39,"n/a")</f>
        <v>n/a</v>
      </c>
      <c r="I68" s="502"/>
      <c r="J68" s="501" t="str">
        <f>IFERROR(BA40,"n/a")</f>
        <v>n/a</v>
      </c>
    </row>
    <row r="93" spans="2:11" s="385" customFormat="1" ht="19" thickBot="1" x14ac:dyDescent="0.4">
      <c r="B93" s="472" t="s">
        <v>193</v>
      </c>
      <c r="C93" s="473"/>
      <c r="D93" s="474"/>
      <c r="E93" s="474"/>
      <c r="F93" s="474"/>
      <c r="G93" s="474"/>
      <c r="H93" s="474"/>
      <c r="I93" s="474"/>
      <c r="J93" s="474"/>
    </row>
    <row r="94" spans="2:11" s="385" customFormat="1" ht="16" x14ac:dyDescent="0.35">
      <c r="B94" s="503"/>
      <c r="C94" s="504"/>
      <c r="D94" s="504"/>
      <c r="E94" s="505" t="s">
        <v>194</v>
      </c>
      <c r="F94" s="504"/>
      <c r="G94" s="506" t="s">
        <v>192</v>
      </c>
      <c r="H94" s="506"/>
      <c r="I94" s="506"/>
      <c r="J94" s="506"/>
      <c r="K94" s="507"/>
    </row>
    <row r="95" spans="2:11" s="385" customFormat="1" ht="16" x14ac:dyDescent="0.35">
      <c r="B95" s="508"/>
      <c r="C95" s="509"/>
      <c r="D95" s="510"/>
      <c r="E95" s="511"/>
      <c r="F95" s="511" t="s">
        <v>71</v>
      </c>
      <c r="G95" s="511" t="s">
        <v>72</v>
      </c>
      <c r="H95" s="511" t="s">
        <v>73</v>
      </c>
      <c r="I95" s="511" t="s">
        <v>74</v>
      </c>
      <c r="J95" s="511" t="s">
        <v>75</v>
      </c>
      <c r="K95" s="512" t="s">
        <v>76</v>
      </c>
    </row>
    <row r="96" spans="2:11" s="385" customFormat="1" ht="17.399999999999999" customHeight="1" x14ac:dyDescent="0.35">
      <c r="B96" s="513" t="s">
        <v>195</v>
      </c>
      <c r="C96" s="514"/>
      <c r="D96" s="515"/>
      <c r="E96" s="516" t="s">
        <v>196</v>
      </c>
      <c r="F96" s="516" t="str">
        <f>_xlfn.IFNA(S108,"")</f>
        <v/>
      </c>
      <c r="G96" s="516" t="str">
        <f>_xlfn.IFNA(S109,"")</f>
        <v/>
      </c>
      <c r="H96" s="516" t="str">
        <f>_xlfn.IFNA(S110,"")</f>
        <v/>
      </c>
      <c r="I96" s="516" t="str">
        <f>_xlfn.IFNA(S111,"")</f>
        <v/>
      </c>
      <c r="J96" s="516" t="str">
        <f>_xlfn.IFNA(S112,"")</f>
        <v/>
      </c>
      <c r="K96" s="516" t="str">
        <f>_xlfn.IFNA(S113,"")</f>
        <v/>
      </c>
    </row>
    <row r="97" spans="2:23" s="385" customFormat="1" ht="17.399999999999999" customHeight="1" x14ac:dyDescent="0.35">
      <c r="B97" s="517"/>
      <c r="C97" s="518"/>
      <c r="D97" s="519"/>
      <c r="E97" s="520" t="s">
        <v>65</v>
      </c>
      <c r="F97" s="520"/>
      <c r="G97" s="521" t="str">
        <f>_xlfn.IFNA(R109,"")</f>
        <v/>
      </c>
      <c r="H97" s="521" t="str">
        <f>_xlfn.IFNA(R110,"")</f>
        <v/>
      </c>
      <c r="I97" s="521" t="str">
        <f>_xlfn.IFNA(R111,"")</f>
        <v/>
      </c>
      <c r="J97" s="521" t="str">
        <f>_xlfn.IFNA(R112,"")</f>
        <v/>
      </c>
      <c r="K97" s="521" t="str">
        <f>_xlfn.IFNA(R113,"")</f>
        <v/>
      </c>
    </row>
    <row r="98" spans="2:23" s="385" customFormat="1" ht="17.399999999999999" customHeight="1" x14ac:dyDescent="0.35">
      <c r="B98" s="513" t="s">
        <v>197</v>
      </c>
      <c r="C98" s="514"/>
      <c r="D98" s="515"/>
      <c r="E98" s="522" t="s">
        <v>196</v>
      </c>
      <c r="F98" s="516" t="str">
        <f>_xlfn.IFNA(U108,"")</f>
        <v/>
      </c>
      <c r="G98" s="516" t="str">
        <f>_xlfn.IFNA(U109,"")</f>
        <v/>
      </c>
      <c r="H98" s="516" t="str">
        <f>_xlfn.IFNA(U110,"")</f>
        <v/>
      </c>
      <c r="I98" s="516" t="str">
        <f>_xlfn.IFNA(U111,"")</f>
        <v/>
      </c>
      <c r="J98" s="516" t="str">
        <f>_xlfn.IFNA(U112,"")</f>
        <v/>
      </c>
      <c r="K98" s="516" t="str">
        <f>_xlfn.IFNA(U113,"")</f>
        <v/>
      </c>
    </row>
    <row r="99" spans="2:23" s="385" customFormat="1" ht="17.399999999999999" customHeight="1" x14ac:dyDescent="0.35">
      <c r="B99" s="517"/>
      <c r="C99" s="518"/>
      <c r="D99" s="519"/>
      <c r="E99" s="520" t="s">
        <v>65</v>
      </c>
      <c r="F99" s="520"/>
      <c r="G99" s="521" t="str">
        <f>_xlfn.IFNA(T109,"")</f>
        <v/>
      </c>
      <c r="H99" s="521" t="str">
        <f>_xlfn.IFNA(T110,"")</f>
        <v/>
      </c>
      <c r="I99" s="521" t="str">
        <f>_xlfn.IFNA(T111,"")</f>
        <v/>
      </c>
      <c r="J99" s="521" t="str">
        <f>_xlfn.IFNA(T112,"")</f>
        <v/>
      </c>
      <c r="K99" s="521" t="str">
        <f>_xlfn.IFNA(T113,"")</f>
        <v/>
      </c>
    </row>
    <row r="100" spans="2:23" ht="17.399999999999999" customHeight="1" x14ac:dyDescent="0.35">
      <c r="B100" s="513" t="s">
        <v>198</v>
      </c>
      <c r="C100" s="514"/>
      <c r="D100" s="515"/>
      <c r="E100" s="522" t="s">
        <v>196</v>
      </c>
      <c r="F100" s="516" t="str">
        <f>_xlfn.IFNA(W108,"")</f>
        <v/>
      </c>
      <c r="G100" s="516" t="str">
        <f>_xlfn.IFNA(W109,"")</f>
        <v/>
      </c>
      <c r="H100" s="516" t="str">
        <f>_xlfn.IFNA(W110,"")</f>
        <v/>
      </c>
      <c r="I100" s="516" t="str">
        <f>_xlfn.IFNA(W111,"")</f>
        <v/>
      </c>
      <c r="J100" s="516" t="str">
        <f>_xlfn.IFNA(W112,"")</f>
        <v/>
      </c>
      <c r="K100" s="516" t="str">
        <f>_xlfn.IFNA(W113,"")</f>
        <v/>
      </c>
    </row>
    <row r="101" spans="2:23" ht="17.399999999999999" customHeight="1" x14ac:dyDescent="0.35">
      <c r="B101" s="517"/>
      <c r="C101" s="514"/>
      <c r="D101" s="523"/>
      <c r="E101" s="520" t="s">
        <v>65</v>
      </c>
      <c r="F101" s="520"/>
      <c r="G101" s="521" t="str">
        <f>_xlfn.IFNA(V109,"")</f>
        <v/>
      </c>
      <c r="H101" s="521" t="str">
        <f>_xlfn.IFNA(V110,"")</f>
        <v/>
      </c>
      <c r="I101" s="521" t="str">
        <f>_xlfn.IFNA(V111,"")</f>
        <v/>
      </c>
      <c r="J101" s="521" t="str">
        <f>_xlfn.IFNA(V112,"")</f>
        <v/>
      </c>
      <c r="K101" s="521" t="str">
        <f>_xlfn.IFNA(V113,"")</f>
        <v/>
      </c>
    </row>
    <row r="102" spans="2:23" ht="17.399999999999999" customHeight="1" x14ac:dyDescent="0.35">
      <c r="B102" s="524" t="s">
        <v>199</v>
      </c>
      <c r="C102" s="525"/>
      <c r="D102" s="526"/>
      <c r="E102" s="527" t="s">
        <v>196</v>
      </c>
      <c r="F102" s="516" t="str">
        <f>_xlfn.IFNA(Q108,"")</f>
        <v/>
      </c>
      <c r="G102" s="516" t="str">
        <f>_xlfn.IFNA(Q109,"")</f>
        <v/>
      </c>
      <c r="H102" s="516" t="str">
        <f>_xlfn.IFNA(Q110,"")</f>
        <v/>
      </c>
      <c r="I102" s="516" t="str">
        <f>_xlfn.IFNA(Q111,"")</f>
        <v/>
      </c>
      <c r="J102" s="516" t="str">
        <f>_xlfn.IFNA(Q112,"")</f>
        <v/>
      </c>
      <c r="K102" s="516" t="str">
        <f>_xlfn.IFNA(Q113,"")</f>
        <v/>
      </c>
    </row>
    <row r="103" spans="2:23" ht="17.399999999999999" customHeight="1" x14ac:dyDescent="0.35">
      <c r="B103" s="528"/>
      <c r="C103" s="529"/>
      <c r="D103" s="525"/>
      <c r="E103" s="530" t="s">
        <v>65</v>
      </c>
      <c r="F103" s="520"/>
      <c r="G103" s="531" t="str">
        <f>_xlfn.IFNA(P109,"")</f>
        <v/>
      </c>
      <c r="H103" s="531" t="str">
        <f>_xlfn.IFNA(P110,"")</f>
        <v/>
      </c>
      <c r="I103" s="531" t="str">
        <f>_xlfn.IFNA(P111,"")</f>
        <v/>
      </c>
      <c r="J103" s="531" t="str">
        <f>_xlfn.IFNA(P112,"")</f>
        <v/>
      </c>
      <c r="K103" s="531" t="str">
        <f>_xlfn.IFNA(P113,"")</f>
        <v/>
      </c>
    </row>
    <row r="106" spans="2:23" x14ac:dyDescent="0.35">
      <c r="O106" s="532" t="s">
        <v>200</v>
      </c>
      <c r="P106" s="389"/>
      <c r="Q106" s="389"/>
      <c r="R106" s="389"/>
      <c r="S106" s="389"/>
      <c r="T106" s="389"/>
      <c r="U106" s="390"/>
      <c r="V106" s="389"/>
      <c r="W106" s="389"/>
    </row>
    <row r="107" spans="2:23" x14ac:dyDescent="0.35">
      <c r="O107" s="533" t="s">
        <v>68</v>
      </c>
      <c r="P107" s="533" t="s">
        <v>201</v>
      </c>
      <c r="Q107" s="533" t="s">
        <v>202</v>
      </c>
      <c r="R107" s="533" t="s">
        <v>203</v>
      </c>
      <c r="S107" s="533" t="s">
        <v>204</v>
      </c>
      <c r="T107" s="533" t="s">
        <v>205</v>
      </c>
      <c r="U107" s="534" t="s">
        <v>206</v>
      </c>
      <c r="V107" s="533" t="s">
        <v>207</v>
      </c>
      <c r="W107" s="533" t="s">
        <v>208</v>
      </c>
    </row>
    <row r="108" spans="2:23" x14ac:dyDescent="0.35">
      <c r="O108" s="533" t="s">
        <v>71</v>
      </c>
      <c r="P108" s="535"/>
      <c r="Q108" s="536" t="e">
        <f>IF(BJ37="",NA(),BJ37)</f>
        <v>#N/A</v>
      </c>
      <c r="R108" s="537"/>
      <c r="S108" s="536" t="e">
        <f>IF(BJ38="",NA(),BJ38)</f>
        <v>#N/A</v>
      </c>
      <c r="T108" s="537"/>
      <c r="U108" s="536" t="e">
        <f>IF(BJ39="",NA(),BJ39)</f>
        <v>#N/A</v>
      </c>
      <c r="V108" s="537"/>
      <c r="W108" s="536" t="e">
        <f>IF(BJ40="",NA(),BJ40)</f>
        <v>#N/A</v>
      </c>
    </row>
    <row r="109" spans="2:23" x14ac:dyDescent="0.35">
      <c r="O109" s="533" t="s">
        <v>72</v>
      </c>
      <c r="P109" s="538" t="e">
        <f>IF(BV37="",NA(),BV37)</f>
        <v>#N/A</v>
      </c>
      <c r="Q109" s="536" t="e">
        <f>IF(BK37="",NA(),BK37)</f>
        <v>#N/A</v>
      </c>
      <c r="R109" s="538" t="e">
        <f>IF(BV38="",NA(),BV38)</f>
        <v>#N/A</v>
      </c>
      <c r="S109" s="536" t="e">
        <f>IF(BK38="",NA(),BK38)</f>
        <v>#N/A</v>
      </c>
      <c r="T109" s="538" t="e">
        <f>IF(BV39="",NA(),BV39)</f>
        <v>#N/A</v>
      </c>
      <c r="U109" s="536" t="e">
        <f>IF(BK39="",NA(),BK39)</f>
        <v>#N/A</v>
      </c>
      <c r="V109" s="538" t="e">
        <f>IF(BV40="",NA(),BV40)</f>
        <v>#N/A</v>
      </c>
      <c r="W109" s="536" t="e">
        <f>IF(BK40="",NA(),BK40)</f>
        <v>#N/A</v>
      </c>
    </row>
    <row r="110" spans="2:23" x14ac:dyDescent="0.35">
      <c r="O110" s="533" t="s">
        <v>73</v>
      </c>
      <c r="P110" s="538" t="e">
        <f>IF(BW37="",NA(),BW37)</f>
        <v>#N/A</v>
      </c>
      <c r="Q110" s="536" t="e">
        <f>IF(BL37="",NA(),BL37)</f>
        <v>#N/A</v>
      </c>
      <c r="R110" s="538" t="e">
        <f>IF(BW38="",NA(),BW38)</f>
        <v>#N/A</v>
      </c>
      <c r="S110" s="536" t="e">
        <f>IF(BL38="",NA(),BL38)</f>
        <v>#N/A</v>
      </c>
      <c r="T110" s="538" t="e">
        <f>IF(BW39="",NA(),BW39)</f>
        <v>#N/A</v>
      </c>
      <c r="U110" s="536" t="e">
        <f>IF(BL39="",NA(),BL39)</f>
        <v>#N/A</v>
      </c>
      <c r="V110" s="538" t="e">
        <f>IF(BW40="",NA(),BW40)</f>
        <v>#N/A</v>
      </c>
      <c r="W110" s="536" t="e">
        <f>IF(BL40="",NA(),BL40)</f>
        <v>#N/A</v>
      </c>
    </row>
    <row r="111" spans="2:23" x14ac:dyDescent="0.35">
      <c r="O111" s="533" t="s">
        <v>74</v>
      </c>
      <c r="P111" s="538" t="e">
        <f>IF(BX37="",NA(),BX37)</f>
        <v>#N/A</v>
      </c>
      <c r="Q111" s="536" t="e">
        <f>IF(BM37="",NA(),BM37)</f>
        <v>#N/A</v>
      </c>
      <c r="R111" s="539" t="e">
        <f>IF(BX38="",NA(),BX38)</f>
        <v>#N/A</v>
      </c>
      <c r="S111" s="536" t="e">
        <f>IF(BM38="",NA(),BM38)</f>
        <v>#N/A</v>
      </c>
      <c r="T111" s="539" t="e">
        <f>IF(BX39="",NA(),BX39)</f>
        <v>#N/A</v>
      </c>
      <c r="U111" s="536" t="e">
        <f>IF(BM39="",NA(),BM39)</f>
        <v>#N/A</v>
      </c>
      <c r="V111" s="539" t="e">
        <f>IF(BX40="",NA(),BX40)</f>
        <v>#N/A</v>
      </c>
      <c r="W111" s="536" t="e">
        <f>IF(BM40="",NA(),BM40)</f>
        <v>#N/A</v>
      </c>
    </row>
    <row r="112" spans="2:23" x14ac:dyDescent="0.35">
      <c r="O112" s="533" t="s">
        <v>75</v>
      </c>
      <c r="P112" s="538" t="e">
        <f>IF(BY37="",NA(),BY37)</f>
        <v>#N/A</v>
      </c>
      <c r="Q112" s="536" t="e">
        <f>IF(BN37="",NA(),BN37)</f>
        <v>#N/A</v>
      </c>
      <c r="R112" s="539" t="e">
        <f>IF(BY38="",NA(),BY38)</f>
        <v>#N/A</v>
      </c>
      <c r="S112" s="536" t="e">
        <f>IF(BN38="",NA(),BN38)</f>
        <v>#N/A</v>
      </c>
      <c r="T112" s="539" t="e">
        <f>IF(BY39="",NA(),BY39)</f>
        <v>#N/A</v>
      </c>
      <c r="U112" s="536" t="e">
        <f>IF(BN39="",NA(),BN39)</f>
        <v>#N/A</v>
      </c>
      <c r="V112" s="539" t="e">
        <f>IF(BY40="",NA(),BY40)</f>
        <v>#N/A</v>
      </c>
      <c r="W112" s="536" t="e">
        <f>IF(BN40="",NA(),BN40)</f>
        <v>#N/A</v>
      </c>
    </row>
    <row r="113" spans="2:23" x14ac:dyDescent="0.35">
      <c r="O113" s="533" t="s">
        <v>76</v>
      </c>
      <c r="P113" s="538" t="e">
        <f>IF(BZ37="",NA(),BZ37)</f>
        <v>#N/A</v>
      </c>
      <c r="Q113" s="536" t="e">
        <f>IF(BO37="",NA(),BO37)</f>
        <v>#N/A</v>
      </c>
      <c r="R113" s="539" t="e">
        <f>IF(BZ38="",NA(),BZ38)</f>
        <v>#N/A</v>
      </c>
      <c r="S113" s="536" t="e">
        <f>IF(BO38="",NA(),BO38)</f>
        <v>#N/A</v>
      </c>
      <c r="T113" s="539" t="e">
        <f>IF(BZ39="",NA(),BZ39)</f>
        <v>#N/A</v>
      </c>
      <c r="U113" s="536" t="e">
        <f>IF(BO39="",NA(),BO39)</f>
        <v>#N/A</v>
      </c>
      <c r="V113" s="539" t="e">
        <f>IF(BZ40="",NA(),BZ40)</f>
        <v>#N/A</v>
      </c>
      <c r="W113" s="536" t="e">
        <f>IF(BO40="",NA(),BO40)</f>
        <v>#N/A</v>
      </c>
    </row>
    <row r="114" spans="2:23" x14ac:dyDescent="0.35">
      <c r="O114" s="533" t="s">
        <v>77</v>
      </c>
      <c r="P114" s="538" t="e">
        <f>IF(CA37="",NA(),CA37)</f>
        <v>#N/A</v>
      </c>
      <c r="Q114" s="536" t="e">
        <f>IF(BP37="",NA(),BP37)</f>
        <v>#N/A</v>
      </c>
      <c r="R114" s="539" t="e">
        <f>IF(CA38="",NA(),CA38)</f>
        <v>#N/A</v>
      </c>
      <c r="S114" s="536" t="e">
        <f>IF(BP38="",NA(),BP38)</f>
        <v>#N/A</v>
      </c>
      <c r="T114" s="539" t="e">
        <f>IF(CA39="",NA(),CA39)</f>
        <v>#N/A</v>
      </c>
      <c r="U114" s="536" t="e">
        <f>IF(BP39="",NA(),BP39)</f>
        <v>#N/A</v>
      </c>
      <c r="V114" s="539" t="e">
        <f>IF(CA40="",NA(),CA40)</f>
        <v>#N/A</v>
      </c>
      <c r="W114" s="536" t="e">
        <f>IF(BP40="",NA(),BP40)</f>
        <v>#N/A</v>
      </c>
    </row>
    <row r="115" spans="2:23" x14ac:dyDescent="0.35">
      <c r="O115" s="533" t="s">
        <v>78</v>
      </c>
      <c r="P115" s="538" t="e">
        <f>IF(CB37="",NA(),CB37)</f>
        <v>#N/A</v>
      </c>
      <c r="Q115" s="536" t="e">
        <f>IF(BQ37="",NA(),BQ37)</f>
        <v>#N/A</v>
      </c>
      <c r="R115" s="539" t="e">
        <f>IF(CB38="",NA(),CB38)</f>
        <v>#N/A</v>
      </c>
      <c r="S115" s="536" t="e">
        <f>IF(BQ38="",NA(),BQ38)</f>
        <v>#N/A</v>
      </c>
      <c r="T115" s="539" t="e">
        <f>IF(CB39="",NA(),CB39)</f>
        <v>#N/A</v>
      </c>
      <c r="U115" s="536" t="e">
        <f>IF(BQ39="",NA(),BQ39)</f>
        <v>#N/A</v>
      </c>
      <c r="V115" s="539" t="e">
        <f>IF(CB40="",NA(),CB40)</f>
        <v>#N/A</v>
      </c>
      <c r="W115" s="536" t="e">
        <f>IF(BQ40="",NA(),BQ40)</f>
        <v>#N/A</v>
      </c>
    </row>
    <row r="116" spans="2:23" s="385" customFormat="1" x14ac:dyDescent="0.35">
      <c r="B116" s="384"/>
      <c r="C116" s="384"/>
      <c r="D116" s="384"/>
      <c r="E116" s="384"/>
      <c r="F116" s="384"/>
      <c r="G116" s="384"/>
      <c r="O116" s="533" t="s">
        <v>79</v>
      </c>
      <c r="P116" s="538" t="e">
        <f>IF(CC37="",NA(),CC37)</f>
        <v>#N/A</v>
      </c>
      <c r="Q116" s="536" t="e">
        <f>IF(BR37="",NA(),BR37)</f>
        <v>#N/A</v>
      </c>
      <c r="R116" s="539" t="e">
        <f>IF(CC38="",NA(),CC38)</f>
        <v>#N/A</v>
      </c>
      <c r="S116" s="536" t="e">
        <f>IF(BR38="",NA(),BR38)</f>
        <v>#N/A</v>
      </c>
      <c r="T116" s="539" t="e">
        <f>IF(CC39="",NA(),CC39)</f>
        <v>#N/A</v>
      </c>
      <c r="U116" s="536" t="e">
        <f>IF(BR39="",NA(),BR39)</f>
        <v>#N/A</v>
      </c>
      <c r="V116" s="539" t="e">
        <f>IF(CC40="",NA(),CC40)</f>
        <v>#N/A</v>
      </c>
      <c r="W116" s="536" t="e">
        <f>IF(BR40="",NA(),BR40)</f>
        <v>#N/A</v>
      </c>
    </row>
    <row r="117" spans="2:23" s="385" customFormat="1" x14ac:dyDescent="0.35">
      <c r="B117" s="384"/>
      <c r="C117" s="384"/>
      <c r="D117" s="384"/>
      <c r="E117" s="384"/>
      <c r="F117" s="384"/>
      <c r="G117" s="384"/>
      <c r="O117" s="533" t="s">
        <v>80</v>
      </c>
      <c r="P117" s="538" t="e">
        <f>IF(CD37="",NA(),CD37)</f>
        <v>#N/A</v>
      </c>
      <c r="Q117" s="536" t="e">
        <f>IF(BS37="",NA(),BS37)</f>
        <v>#N/A</v>
      </c>
      <c r="R117" s="539" t="e">
        <f>IF(CD38="",NA(),CD38)</f>
        <v>#N/A</v>
      </c>
      <c r="S117" s="536" t="e">
        <f>IF(BS38="",NA(),BS38)</f>
        <v>#N/A</v>
      </c>
      <c r="T117" s="539" t="e">
        <f>IF(CD39="",NA(),CD39)</f>
        <v>#N/A</v>
      </c>
      <c r="U117" s="536" t="e">
        <f>IF(BS39="",NA(),BS39)</f>
        <v>#N/A</v>
      </c>
      <c r="V117" s="539" t="e">
        <f>IF(CD40="",NA(),CD40)</f>
        <v>#N/A</v>
      </c>
      <c r="W117" s="536" t="e">
        <f>IF(BS40="",NA(),BS40)</f>
        <v>#N/A</v>
      </c>
    </row>
    <row r="118" spans="2:23" s="385" customFormat="1" x14ac:dyDescent="0.35">
      <c r="B118" s="384"/>
      <c r="C118" s="384"/>
      <c r="D118" s="384"/>
      <c r="E118" s="384"/>
      <c r="F118" s="384"/>
      <c r="G118" s="384"/>
      <c r="O118" s="533" t="s">
        <v>81</v>
      </c>
      <c r="P118" s="538" t="e">
        <f>IF(CE37="",NA(),BWK37)</f>
        <v>#N/A</v>
      </c>
      <c r="Q118" s="536" t="e">
        <f>IF(BT37="",NA(),BT37)</f>
        <v>#N/A</v>
      </c>
      <c r="R118" s="539" t="e">
        <f>IF(CE38="",NA(),CE38)</f>
        <v>#N/A</v>
      </c>
      <c r="S118" s="536" t="e">
        <f>IF(BT38="",NA(),BT38)</f>
        <v>#N/A</v>
      </c>
      <c r="T118" s="539" t="e">
        <f>IF(CE39="",NA(),CE39)</f>
        <v>#N/A</v>
      </c>
      <c r="U118" s="536" t="e">
        <f>IF(BT39="",NA(),BT39)</f>
        <v>#N/A</v>
      </c>
      <c r="V118" s="539" t="e">
        <f>IF(CE40="",NA(),CE40)</f>
        <v>#N/A</v>
      </c>
      <c r="W118" s="536" t="e">
        <f>IF(BT40="",NA(),BT40)</f>
        <v>#N/A</v>
      </c>
    </row>
    <row r="121" spans="2:23" s="385" customFormat="1" ht="15" customHeight="1" x14ac:dyDescent="0.35">
      <c r="B121" s="384"/>
      <c r="C121" s="384"/>
      <c r="D121" s="384"/>
      <c r="E121" s="384"/>
      <c r="F121" s="384"/>
      <c r="G121" s="384"/>
      <c r="Q121" s="384"/>
      <c r="R121" s="384"/>
      <c r="S121" s="384"/>
      <c r="T121" s="384"/>
      <c r="U121" s="384"/>
      <c r="V121" s="384"/>
      <c r="W121" s="384"/>
    </row>
    <row r="122" spans="2:23" s="385" customFormat="1" ht="15" customHeight="1" x14ac:dyDescent="0.35">
      <c r="B122" s="384"/>
      <c r="C122" s="384"/>
      <c r="D122" s="384"/>
      <c r="E122" s="384"/>
      <c r="F122" s="384"/>
      <c r="G122" s="384"/>
      <c r="Q122" s="384"/>
      <c r="R122" s="384"/>
      <c r="S122" s="384"/>
      <c r="T122" s="384"/>
      <c r="U122" s="384"/>
      <c r="V122" s="384"/>
      <c r="W122" s="384"/>
    </row>
    <row r="123" spans="2:23" s="385" customFormat="1" ht="15" customHeight="1" x14ac:dyDescent="0.35">
      <c r="B123" s="384"/>
      <c r="C123" s="384"/>
      <c r="D123" s="384"/>
      <c r="E123" s="384"/>
      <c r="F123" s="384"/>
      <c r="G123" s="384"/>
      <c r="Q123" s="384"/>
      <c r="R123" s="384"/>
      <c r="S123" s="384"/>
      <c r="T123" s="384"/>
      <c r="U123" s="384"/>
      <c r="V123" s="384"/>
      <c r="W123" s="384"/>
    </row>
    <row r="124" spans="2:23" s="385" customFormat="1" ht="15" customHeight="1" x14ac:dyDescent="0.35">
      <c r="B124" s="384"/>
      <c r="C124" s="384"/>
      <c r="D124" s="384"/>
      <c r="E124" s="384"/>
      <c r="F124" s="384"/>
      <c r="G124" s="384"/>
      <c r="Q124" s="384"/>
      <c r="R124" s="384"/>
      <c r="S124" s="384"/>
      <c r="T124" s="384"/>
      <c r="U124" s="384"/>
      <c r="V124" s="384"/>
      <c r="W124" s="384"/>
    </row>
    <row r="125" spans="2:23" s="385" customFormat="1" ht="15" customHeight="1" x14ac:dyDescent="0.35">
      <c r="B125" s="384"/>
      <c r="C125" s="384"/>
      <c r="D125" s="384"/>
      <c r="E125" s="384"/>
      <c r="F125" s="384"/>
      <c r="G125" s="384"/>
      <c r="Q125" s="384"/>
      <c r="R125" s="384"/>
      <c r="S125" s="384"/>
      <c r="T125" s="384"/>
      <c r="U125" s="384"/>
      <c r="V125" s="384"/>
      <c r="W125" s="384"/>
    </row>
    <row r="126" spans="2:23" s="385" customFormat="1" ht="15" customHeight="1" x14ac:dyDescent="0.35">
      <c r="B126" s="384"/>
      <c r="C126" s="384"/>
      <c r="D126" s="384"/>
      <c r="E126" s="384"/>
      <c r="F126" s="384"/>
      <c r="G126" s="384"/>
      <c r="Q126" s="384"/>
      <c r="R126" s="384"/>
      <c r="S126" s="384"/>
      <c r="T126" s="384"/>
      <c r="U126" s="384"/>
      <c r="V126" s="384"/>
      <c r="W126" s="384"/>
    </row>
    <row r="127" spans="2:23" s="385" customFormat="1" ht="15.65" customHeight="1" x14ac:dyDescent="0.35">
      <c r="B127" s="384"/>
      <c r="C127" s="384"/>
      <c r="D127" s="384"/>
      <c r="E127" s="384"/>
      <c r="F127" s="384"/>
      <c r="G127" s="384"/>
      <c r="Q127" s="384"/>
      <c r="R127" s="384"/>
      <c r="S127" s="384"/>
      <c r="T127" s="384"/>
      <c r="U127" s="384"/>
      <c r="V127" s="384"/>
      <c r="W127" s="384"/>
    </row>
    <row r="128" spans="2:23" s="385" customFormat="1" ht="15.65" customHeight="1" x14ac:dyDescent="0.35">
      <c r="B128" s="384"/>
      <c r="C128" s="384"/>
      <c r="D128" s="384"/>
      <c r="E128" s="384"/>
      <c r="F128" s="384"/>
      <c r="G128" s="384"/>
      <c r="Q128" s="384"/>
      <c r="R128" s="384"/>
      <c r="S128" s="384"/>
      <c r="T128" s="384"/>
      <c r="U128" s="384"/>
      <c r="V128" s="384"/>
      <c r="W128" s="384"/>
    </row>
    <row r="130" spans="2:23" s="385" customFormat="1" x14ac:dyDescent="0.35">
      <c r="B130" s="384"/>
      <c r="C130" s="384"/>
      <c r="D130" s="384"/>
      <c r="E130" s="384"/>
      <c r="F130" s="384"/>
      <c r="G130" s="384"/>
      <c r="Q130" s="384"/>
      <c r="R130" s="384"/>
      <c r="S130" s="384"/>
      <c r="T130" s="384"/>
      <c r="U130" s="384"/>
      <c r="V130" s="384"/>
      <c r="W130" s="384"/>
    </row>
    <row r="131" spans="2:23" s="385" customFormat="1" ht="19" thickBot="1" x14ac:dyDescent="0.5">
      <c r="B131" s="540" t="s">
        <v>209</v>
      </c>
      <c r="C131" s="540"/>
      <c r="D131" s="384"/>
      <c r="E131" s="384"/>
      <c r="Q131" s="384"/>
      <c r="R131" s="384"/>
      <c r="S131" s="384"/>
      <c r="T131" s="384"/>
      <c r="U131" s="384"/>
      <c r="V131" s="384"/>
      <c r="W131" s="384"/>
    </row>
    <row r="132" spans="2:23" s="385" customFormat="1" ht="62.75" customHeight="1" thickBot="1" x14ac:dyDescent="0.4">
      <c r="B132" s="541" t="s">
        <v>28</v>
      </c>
      <c r="C132" s="542" t="s">
        <v>29</v>
      </c>
      <c r="D132" s="543"/>
      <c r="E132" s="544" t="s">
        <v>30</v>
      </c>
      <c r="F132" s="545"/>
      <c r="G132" s="546"/>
      <c r="H132" s="541" t="s">
        <v>210</v>
      </c>
      <c r="I132" s="541" t="s">
        <v>211</v>
      </c>
      <c r="J132" s="541" t="s">
        <v>67</v>
      </c>
      <c r="K132" s="541" t="s">
        <v>212</v>
      </c>
    </row>
    <row r="133" spans="2:23" s="385" customFormat="1" ht="16.5" thickBot="1" x14ac:dyDescent="0.4">
      <c r="B133" s="547">
        <v>1</v>
      </c>
      <c r="C133" s="548" t="s">
        <v>92</v>
      </c>
      <c r="D133" s="549"/>
      <c r="E133" s="550" t="s">
        <v>93</v>
      </c>
      <c r="F133" s="551"/>
      <c r="G133" s="552"/>
      <c r="H133" s="553" t="str">
        <f>AZ3</f>
        <v>---</v>
      </c>
      <c r="I133" s="553" t="str">
        <f>AX3</f>
        <v>---</v>
      </c>
      <c r="J133" s="553" t="str">
        <f>BB3</f>
        <v>---</v>
      </c>
      <c r="K133" s="553" t="str">
        <f>RIGHT(BC3,6)</f>
        <v>---</v>
      </c>
    </row>
    <row r="134" spans="2:23" s="385" customFormat="1" ht="15.65" customHeight="1" thickBot="1" x14ac:dyDescent="0.4">
      <c r="B134" s="554"/>
      <c r="C134" s="555"/>
      <c r="D134" s="556"/>
      <c r="E134" s="550" t="s">
        <v>213</v>
      </c>
      <c r="F134" s="551"/>
      <c r="G134" s="557"/>
      <c r="H134" s="553" t="str">
        <f>AZ4</f>
        <v>---</v>
      </c>
      <c r="I134" s="553" t="str">
        <f>AX4</f>
        <v>---</v>
      </c>
      <c r="J134" s="553" t="str">
        <f>BB4</f>
        <v>---</v>
      </c>
      <c r="K134" s="553" t="str">
        <f>RIGHT(BC4,6)</f>
        <v>---</v>
      </c>
    </row>
    <row r="135" spans="2:23" s="385" customFormat="1" ht="15.65" customHeight="1" thickBot="1" x14ac:dyDescent="0.4">
      <c r="B135" s="554"/>
      <c r="C135" s="548" t="s">
        <v>99</v>
      </c>
      <c r="D135" s="549"/>
      <c r="E135" s="550" t="s">
        <v>100</v>
      </c>
      <c r="F135" s="551"/>
      <c r="G135" s="557"/>
      <c r="H135" s="553" t="str">
        <f>AZ5</f>
        <v>---</v>
      </c>
      <c r="I135" s="553" t="str">
        <f>AX5</f>
        <v>---</v>
      </c>
      <c r="J135" s="553" t="str">
        <f>BB5</f>
        <v>---</v>
      </c>
      <c r="K135" s="553" t="str">
        <f>RIGHT(BC5,6)</f>
        <v>---</v>
      </c>
    </row>
    <row r="136" spans="2:23" s="385" customFormat="1" ht="15.65" customHeight="1" thickBot="1" x14ac:dyDescent="0.4">
      <c r="B136" s="554"/>
      <c r="C136" s="558"/>
      <c r="D136" s="559"/>
      <c r="E136" s="550" t="s">
        <v>103</v>
      </c>
      <c r="F136" s="551"/>
      <c r="G136" s="557"/>
      <c r="H136" s="553" t="str">
        <f>AZ6</f>
        <v>---</v>
      </c>
      <c r="I136" s="553" t="str">
        <f>AX6</f>
        <v>---</v>
      </c>
      <c r="J136" s="553" t="str">
        <f>BB6</f>
        <v>---</v>
      </c>
      <c r="K136" s="553" t="str">
        <f>RIGHT(BC6,6)</f>
        <v>---</v>
      </c>
    </row>
    <row r="137" spans="2:23" s="385" customFormat="1" ht="15.65" customHeight="1" thickBot="1" x14ac:dyDescent="0.4">
      <c r="B137" s="554"/>
      <c r="C137" s="558"/>
      <c r="D137" s="559"/>
      <c r="E137" s="550" t="s">
        <v>106</v>
      </c>
      <c r="F137" s="551"/>
      <c r="G137" s="557"/>
      <c r="H137" s="553" t="str">
        <f>AZ7</f>
        <v>---</v>
      </c>
      <c r="I137" s="553" t="str">
        <f>AX7</f>
        <v>---</v>
      </c>
      <c r="J137" s="553" t="str">
        <f>BB7</f>
        <v>---</v>
      </c>
      <c r="K137" s="553" t="str">
        <f>RIGHT(BC7,6)</f>
        <v>---</v>
      </c>
    </row>
    <row r="138" spans="2:23" s="385" customFormat="1" ht="15.65" customHeight="1" thickBot="1" x14ac:dyDescent="0.4">
      <c r="B138" s="560"/>
      <c r="C138" s="555"/>
      <c r="D138" s="556"/>
      <c r="E138" s="550" t="s">
        <v>108</v>
      </c>
      <c r="F138" s="551"/>
      <c r="G138" s="557"/>
      <c r="H138" s="553" t="str">
        <f>AZ8</f>
        <v>---</v>
      </c>
      <c r="I138" s="553" t="str">
        <f>AX8</f>
        <v>---</v>
      </c>
      <c r="J138" s="553" t="str">
        <f>BB8</f>
        <v>---</v>
      </c>
      <c r="K138" s="553" t="str">
        <f>RIGHT(BC8,6)</f>
        <v>---</v>
      </c>
    </row>
    <row r="139" spans="2:23" s="385" customFormat="1" ht="15.65" customHeight="1" thickBot="1" x14ac:dyDescent="0.4">
      <c r="B139" s="547">
        <v>2</v>
      </c>
      <c r="C139" s="548" t="s">
        <v>110</v>
      </c>
      <c r="D139" s="549"/>
      <c r="E139" s="550" t="s">
        <v>111</v>
      </c>
      <c r="F139" s="551"/>
      <c r="G139" s="557"/>
      <c r="H139" s="553" t="str">
        <f>AZ12</f>
        <v>---</v>
      </c>
      <c r="I139" s="553" t="str">
        <f>AX12</f>
        <v>---</v>
      </c>
      <c r="J139" s="553" t="str">
        <f>BB12</f>
        <v>---</v>
      </c>
      <c r="K139" s="553" t="str">
        <f>RIGHT(BC12,6)</f>
        <v>---</v>
      </c>
    </row>
    <row r="140" spans="2:23" s="385" customFormat="1" ht="15.65" customHeight="1" thickBot="1" x14ac:dyDescent="0.4">
      <c r="B140" s="554"/>
      <c r="C140" s="558"/>
      <c r="D140" s="559"/>
      <c r="E140" s="550" t="s">
        <v>113</v>
      </c>
      <c r="F140" s="551"/>
      <c r="G140" s="557"/>
      <c r="H140" s="553" t="str">
        <f>AZ13</f>
        <v>---</v>
      </c>
      <c r="I140" s="553" t="str">
        <f>AX13</f>
        <v>---</v>
      </c>
      <c r="J140" s="553" t="str">
        <f>BB13</f>
        <v>---</v>
      </c>
      <c r="K140" s="553" t="str">
        <f>RIGHT(BC13,6)</f>
        <v>---</v>
      </c>
    </row>
    <row r="141" spans="2:23" s="385" customFormat="1" ht="15.65" customHeight="1" thickBot="1" x14ac:dyDescent="0.4">
      <c r="B141" s="554"/>
      <c r="C141" s="555"/>
      <c r="D141" s="556"/>
      <c r="E141" s="550" t="s">
        <v>115</v>
      </c>
      <c r="F141" s="551"/>
      <c r="G141" s="557"/>
      <c r="H141" s="553" t="str">
        <f>AZ14</f>
        <v>---</v>
      </c>
      <c r="I141" s="553" t="str">
        <f>AX14</f>
        <v>---</v>
      </c>
      <c r="J141" s="553" t="str">
        <f>BB14</f>
        <v>---</v>
      </c>
      <c r="K141" s="553" t="str">
        <f>RIGHT(BC14,6)</f>
        <v>---</v>
      </c>
    </row>
    <row r="142" spans="2:23" s="385" customFormat="1" ht="15.65" customHeight="1" thickBot="1" x14ac:dyDescent="0.4">
      <c r="B142" s="554"/>
      <c r="C142" s="548" t="s">
        <v>117</v>
      </c>
      <c r="D142" s="549"/>
      <c r="E142" s="550" t="s">
        <v>118</v>
      </c>
      <c r="F142" s="551"/>
      <c r="G142" s="557"/>
      <c r="H142" s="553" t="str">
        <f>AZ15</f>
        <v>---</v>
      </c>
      <c r="I142" s="553" t="str">
        <f>AX15</f>
        <v>---</v>
      </c>
      <c r="J142" s="553" t="str">
        <f>BB15</f>
        <v>---</v>
      </c>
      <c r="K142" s="553" t="str">
        <f>RIGHT(BC15,6)</f>
        <v>---</v>
      </c>
    </row>
    <row r="143" spans="2:23" s="385" customFormat="1" ht="15.65" customHeight="1" thickBot="1" x14ac:dyDescent="0.4">
      <c r="B143" s="554"/>
      <c r="C143" s="558"/>
      <c r="D143" s="559"/>
      <c r="E143" s="550" t="s">
        <v>120</v>
      </c>
      <c r="F143" s="551"/>
      <c r="G143" s="557"/>
      <c r="H143" s="553" t="str">
        <f>AZ16</f>
        <v>---</v>
      </c>
      <c r="I143" s="553" t="str">
        <f>AX16</f>
        <v>---</v>
      </c>
      <c r="J143" s="553" t="str">
        <f>BB16</f>
        <v>---</v>
      </c>
      <c r="K143" s="553" t="str">
        <f>RIGHT(BC16,6)</f>
        <v>---</v>
      </c>
    </row>
    <row r="144" spans="2:23" s="385" customFormat="1" ht="15.65" customHeight="1" thickBot="1" x14ac:dyDescent="0.4">
      <c r="B144" s="554"/>
      <c r="C144" s="555"/>
      <c r="D144" s="556"/>
      <c r="E144" s="550" t="s">
        <v>122</v>
      </c>
      <c r="F144" s="551"/>
      <c r="G144" s="557"/>
      <c r="H144" s="553" t="str">
        <f>AZ17</f>
        <v>---</v>
      </c>
      <c r="I144" s="553" t="str">
        <f>AX17</f>
        <v>---</v>
      </c>
      <c r="J144" s="553" t="str">
        <f>BB17</f>
        <v>---</v>
      </c>
      <c r="K144" s="553" t="str">
        <f>RIGHT(BC17,6)</f>
        <v>---</v>
      </c>
    </row>
    <row r="145" spans="2:11" s="385" customFormat="1" ht="15.65" customHeight="1" thickBot="1" x14ac:dyDescent="0.4">
      <c r="B145" s="554"/>
      <c r="C145" s="548" t="s">
        <v>124</v>
      </c>
      <c r="D145" s="549"/>
      <c r="E145" s="550" t="s">
        <v>125</v>
      </c>
      <c r="F145" s="551"/>
      <c r="G145" s="557"/>
      <c r="H145" s="553" t="str">
        <f>AZ18</f>
        <v>---</v>
      </c>
      <c r="I145" s="553" t="str">
        <f>AX18</f>
        <v>---</v>
      </c>
      <c r="J145" s="553" t="str">
        <f>BB18</f>
        <v>---</v>
      </c>
      <c r="K145" s="553" t="str">
        <f>RIGHT(BC18,6)</f>
        <v>---</v>
      </c>
    </row>
    <row r="146" spans="2:11" s="385" customFormat="1" ht="16.5" thickBot="1" x14ac:dyDescent="0.4">
      <c r="B146" s="554"/>
      <c r="C146" s="558"/>
      <c r="D146" s="559"/>
      <c r="E146" s="550" t="s">
        <v>127</v>
      </c>
      <c r="F146" s="551"/>
      <c r="G146" s="557"/>
      <c r="H146" s="553" t="str">
        <f>AZ19</f>
        <v>---</v>
      </c>
      <c r="I146" s="553" t="str">
        <f>AX19</f>
        <v>---</v>
      </c>
      <c r="J146" s="553" t="str">
        <f>BB19</f>
        <v>---</v>
      </c>
      <c r="K146" s="553" t="str">
        <f>RIGHT(BC19,6)</f>
        <v>---</v>
      </c>
    </row>
    <row r="147" spans="2:11" s="385" customFormat="1" ht="15.65" customHeight="1" thickBot="1" x14ac:dyDescent="0.4">
      <c r="B147" s="554"/>
      <c r="C147" s="555"/>
      <c r="D147" s="556"/>
      <c r="E147" s="550" t="s">
        <v>129</v>
      </c>
      <c r="F147" s="551"/>
      <c r="G147" s="557"/>
      <c r="H147" s="553" t="str">
        <f>AZ20</f>
        <v>---</v>
      </c>
      <c r="I147" s="553" t="str">
        <f>AX20</f>
        <v>---</v>
      </c>
      <c r="J147" s="553" t="str">
        <f>BB20</f>
        <v>---</v>
      </c>
      <c r="K147" s="553" t="str">
        <f>RIGHT(BC20,6)</f>
        <v>---</v>
      </c>
    </row>
    <row r="148" spans="2:11" s="385" customFormat="1" ht="15.65" customHeight="1" thickBot="1" x14ac:dyDescent="0.4">
      <c r="B148" s="554"/>
      <c r="C148" s="548" t="s">
        <v>131</v>
      </c>
      <c r="D148" s="549"/>
      <c r="E148" s="550" t="s">
        <v>132</v>
      </c>
      <c r="F148" s="551"/>
      <c r="G148" s="557"/>
      <c r="H148" s="553" t="str">
        <f>AZ21</f>
        <v>---</v>
      </c>
      <c r="I148" s="553" t="str">
        <f>AX21</f>
        <v>---</v>
      </c>
      <c r="J148" s="553" t="str">
        <f>BB21</f>
        <v>---</v>
      </c>
      <c r="K148" s="553" t="str">
        <f>RIGHT(BC21,6)</f>
        <v>---</v>
      </c>
    </row>
    <row r="149" spans="2:11" s="385" customFormat="1" ht="15.65" customHeight="1" thickBot="1" x14ac:dyDescent="0.4">
      <c r="B149" s="554"/>
      <c r="C149" s="558"/>
      <c r="D149" s="559"/>
      <c r="E149" s="550" t="s">
        <v>134</v>
      </c>
      <c r="F149" s="551"/>
      <c r="G149" s="557"/>
      <c r="H149" s="553" t="str">
        <f>AZ22</f>
        <v>---</v>
      </c>
      <c r="I149" s="553" t="str">
        <f>AX22</f>
        <v>---</v>
      </c>
      <c r="J149" s="553" t="str">
        <f>BB22</f>
        <v>---</v>
      </c>
      <c r="K149" s="553" t="str">
        <f>RIGHT(BC22,6)</f>
        <v>---</v>
      </c>
    </row>
    <row r="150" spans="2:11" s="385" customFormat="1" ht="15.65" customHeight="1" thickBot="1" x14ac:dyDescent="0.4">
      <c r="B150" s="554"/>
      <c r="C150" s="555"/>
      <c r="D150" s="556"/>
      <c r="E150" s="550" t="s">
        <v>136</v>
      </c>
      <c r="F150" s="551"/>
      <c r="G150" s="557"/>
      <c r="H150" s="553" t="str">
        <f>AZ23</f>
        <v>---</v>
      </c>
      <c r="I150" s="553" t="str">
        <f>AX23</f>
        <v>---</v>
      </c>
      <c r="J150" s="553" t="str">
        <f>BB23</f>
        <v>---</v>
      </c>
      <c r="K150" s="553" t="str">
        <f>RIGHT(BC23,6)</f>
        <v>---</v>
      </c>
    </row>
    <row r="151" spans="2:11" s="385" customFormat="1" ht="15.65" customHeight="1" thickBot="1" x14ac:dyDescent="0.4">
      <c r="B151" s="554"/>
      <c r="C151" s="548" t="s">
        <v>138</v>
      </c>
      <c r="D151" s="549"/>
      <c r="E151" s="550" t="s">
        <v>139</v>
      </c>
      <c r="F151" s="551"/>
      <c r="G151" s="557"/>
      <c r="H151" s="553" t="str">
        <f>AZ24</f>
        <v>---</v>
      </c>
      <c r="I151" s="553" t="str">
        <f>AX24</f>
        <v>---</v>
      </c>
      <c r="J151" s="553" t="str">
        <f>BB24</f>
        <v>---</v>
      </c>
      <c r="K151" s="553" t="str">
        <f>RIGHT(BC24,6)</f>
        <v>---</v>
      </c>
    </row>
    <row r="152" spans="2:11" s="385" customFormat="1" ht="15.65" customHeight="1" thickBot="1" x14ac:dyDescent="0.4">
      <c r="B152" s="554"/>
      <c r="C152" s="558"/>
      <c r="D152" s="559"/>
      <c r="E152" s="550" t="s">
        <v>141</v>
      </c>
      <c r="F152" s="551"/>
      <c r="G152" s="557"/>
      <c r="H152" s="553" t="str">
        <f>AZ25</f>
        <v>---</v>
      </c>
      <c r="I152" s="553" t="str">
        <f>AX25</f>
        <v>---</v>
      </c>
      <c r="J152" s="553" t="str">
        <f>BB25</f>
        <v>---</v>
      </c>
      <c r="K152" s="553" t="str">
        <f>RIGHT(BC25,6)</f>
        <v>---</v>
      </c>
    </row>
    <row r="153" spans="2:11" s="385" customFormat="1" ht="15.65" customHeight="1" thickBot="1" x14ac:dyDescent="0.4">
      <c r="B153" s="560"/>
      <c r="C153" s="555"/>
      <c r="D153" s="556"/>
      <c r="E153" s="550" t="s">
        <v>143</v>
      </c>
      <c r="F153" s="551"/>
      <c r="G153" s="557"/>
      <c r="H153" s="553" t="str">
        <f>AZ26</f>
        <v>---</v>
      </c>
      <c r="I153" s="553" t="str">
        <f>AX26</f>
        <v>---</v>
      </c>
      <c r="J153" s="553" t="str">
        <f>BB26</f>
        <v>---</v>
      </c>
      <c r="K153" s="553" t="str">
        <f>RIGHT(BC26,6)</f>
        <v>---</v>
      </c>
    </row>
    <row r="154" spans="2:11" s="385" customFormat="1" ht="15.65" customHeight="1" thickBot="1" x14ac:dyDescent="0.4">
      <c r="B154" s="547">
        <v>3</v>
      </c>
      <c r="C154" s="548" t="s">
        <v>145</v>
      </c>
      <c r="D154" s="549"/>
      <c r="E154" s="550" t="s">
        <v>146</v>
      </c>
      <c r="F154" s="551"/>
      <c r="G154" s="557"/>
      <c r="H154" s="553" t="str">
        <f>AZ27</f>
        <v>---</v>
      </c>
      <c r="I154" s="553" t="str">
        <f>AX27</f>
        <v>---</v>
      </c>
      <c r="J154" s="553" t="str">
        <f>BB27</f>
        <v>---</v>
      </c>
      <c r="K154" s="553" t="str">
        <f>RIGHT(BC27,6)</f>
        <v>---</v>
      </c>
    </row>
    <row r="155" spans="2:11" s="385" customFormat="1" ht="15.65" customHeight="1" thickBot="1" x14ac:dyDescent="0.4">
      <c r="B155" s="554"/>
      <c r="C155" s="558"/>
      <c r="D155" s="559"/>
      <c r="E155" s="550" t="s">
        <v>148</v>
      </c>
      <c r="F155" s="551"/>
      <c r="G155" s="557"/>
      <c r="H155" s="553" t="str">
        <f>AZ28</f>
        <v>---</v>
      </c>
      <c r="I155" s="553" t="str">
        <f>AX28</f>
        <v>---</v>
      </c>
      <c r="J155" s="553" t="str">
        <f>BB28</f>
        <v>---</v>
      </c>
      <c r="K155" s="553" t="str">
        <f>RIGHT(BC28,6)</f>
        <v>---</v>
      </c>
    </row>
    <row r="156" spans="2:11" s="385" customFormat="1" ht="15.65" customHeight="1" thickBot="1" x14ac:dyDescent="0.4">
      <c r="B156" s="554"/>
      <c r="C156" s="555"/>
      <c r="D156" s="556"/>
      <c r="E156" s="550" t="s">
        <v>150</v>
      </c>
      <c r="F156" s="551"/>
      <c r="G156" s="557"/>
      <c r="H156" s="553" t="str">
        <f>AZ29</f>
        <v>---</v>
      </c>
      <c r="I156" s="553" t="str">
        <f>AX29</f>
        <v>---</v>
      </c>
      <c r="J156" s="553" t="str">
        <f>BB29</f>
        <v>---</v>
      </c>
      <c r="K156" s="553" t="str">
        <f>RIGHT(BC29,6)</f>
        <v>---</v>
      </c>
    </row>
    <row r="157" spans="2:11" s="385" customFormat="1" ht="15.65" customHeight="1" thickBot="1" x14ac:dyDescent="0.4">
      <c r="B157" s="554"/>
      <c r="C157" s="561" t="s">
        <v>152</v>
      </c>
      <c r="D157" s="562"/>
      <c r="E157" s="550" t="s">
        <v>153</v>
      </c>
      <c r="F157" s="551"/>
      <c r="G157" s="557"/>
      <c r="H157" s="553" t="str">
        <f>AZ30</f>
        <v>---</v>
      </c>
      <c r="I157" s="553" t="str">
        <f>AX30</f>
        <v>---</v>
      </c>
      <c r="J157" s="553" t="str">
        <f>BB30</f>
        <v>---</v>
      </c>
      <c r="K157" s="553" t="str">
        <f>RIGHT(BC30,6)</f>
        <v>---</v>
      </c>
    </row>
    <row r="158" spans="2:11" s="385" customFormat="1" ht="15.65" customHeight="1" thickBot="1" x14ac:dyDescent="0.4">
      <c r="B158" s="554"/>
      <c r="C158" s="563"/>
      <c r="D158" s="564"/>
      <c r="E158" s="550" t="s">
        <v>155</v>
      </c>
      <c r="F158" s="551"/>
      <c r="G158" s="557"/>
      <c r="H158" s="553" t="str">
        <f>AZ31</f>
        <v>---</v>
      </c>
      <c r="I158" s="553" t="str">
        <f>AX31</f>
        <v>---</v>
      </c>
      <c r="J158" s="553" t="str">
        <f>BB31</f>
        <v>---</v>
      </c>
      <c r="K158" s="553" t="str">
        <f>RIGHT(BC31,6)</f>
        <v>---</v>
      </c>
    </row>
    <row r="159" spans="2:11" s="385" customFormat="1" ht="15.65" customHeight="1" thickBot="1" x14ac:dyDescent="0.4">
      <c r="B159" s="554"/>
      <c r="C159" s="563"/>
      <c r="D159" s="564"/>
      <c r="E159" s="550" t="s">
        <v>157</v>
      </c>
      <c r="F159" s="551"/>
      <c r="G159" s="557"/>
      <c r="H159" s="553" t="str">
        <f>AZ32</f>
        <v>---</v>
      </c>
      <c r="I159" s="553" t="str">
        <f>AX32</f>
        <v>---</v>
      </c>
      <c r="J159" s="553" t="str">
        <f>BB32</f>
        <v>---</v>
      </c>
      <c r="K159" s="553" t="str">
        <f>RIGHT(BC32,6)</f>
        <v>---</v>
      </c>
    </row>
    <row r="160" spans="2:11" s="385" customFormat="1" ht="15.65" customHeight="1" thickBot="1" x14ac:dyDescent="0.4">
      <c r="B160" s="560"/>
      <c r="C160" s="565"/>
      <c r="D160" s="566"/>
      <c r="E160" s="550" t="s">
        <v>159</v>
      </c>
      <c r="F160" s="551"/>
      <c r="G160" s="567"/>
      <c r="H160" s="553" t="str">
        <f>AZ33</f>
        <v>---</v>
      </c>
      <c r="I160" s="553" t="str">
        <f>AX33</f>
        <v>---</v>
      </c>
      <c r="J160" s="553" t="str">
        <f>BB33</f>
        <v>---</v>
      </c>
      <c r="K160" s="553" t="str">
        <f>RIGHT(BC33,6)</f>
        <v>---</v>
      </c>
    </row>
    <row r="161" spans="2:11" s="385" customFormat="1" ht="16.5" thickBot="1" x14ac:dyDescent="0.4">
      <c r="B161" s="550" t="s">
        <v>161</v>
      </c>
      <c r="C161" s="568"/>
      <c r="D161" s="568"/>
      <c r="E161" s="568"/>
      <c r="F161" s="569"/>
      <c r="G161" s="557"/>
      <c r="H161" s="570">
        <f>AX47</f>
        <v>0</v>
      </c>
      <c r="I161" s="570">
        <f>AX41</f>
        <v>0</v>
      </c>
    </row>
    <row r="162" spans="2:11" s="385" customFormat="1" ht="16.5" thickBot="1" x14ac:dyDescent="0.4">
      <c r="B162" s="550" t="s">
        <v>163</v>
      </c>
      <c r="C162" s="568"/>
      <c r="D162" s="568"/>
      <c r="E162" s="568"/>
      <c r="F162" s="569"/>
      <c r="G162" s="557"/>
      <c r="H162" s="570">
        <f>AY47</f>
        <v>0</v>
      </c>
      <c r="I162" s="570">
        <f>AY41</f>
        <v>0</v>
      </c>
    </row>
    <row r="163" spans="2:11" s="385" customFormat="1" ht="16.5" thickBot="1" x14ac:dyDescent="0.4">
      <c r="B163" s="550" t="s">
        <v>165</v>
      </c>
      <c r="C163" s="568"/>
      <c r="D163" s="568"/>
      <c r="E163" s="568"/>
      <c r="F163" s="569"/>
      <c r="G163" s="557"/>
      <c r="H163" s="570">
        <f>AZ47</f>
        <v>0</v>
      </c>
      <c r="I163" s="570">
        <f>AZ41</f>
        <v>0</v>
      </c>
    </row>
    <row r="164" spans="2:11" s="385" customFormat="1" ht="16.5" thickBot="1" x14ac:dyDescent="0.45">
      <c r="B164" s="571"/>
      <c r="C164" s="572"/>
      <c r="D164" s="573" t="s">
        <v>167</v>
      </c>
      <c r="E164" s="574"/>
      <c r="F164" s="575"/>
      <c r="G164" s="576"/>
      <c r="H164" s="577" t="str">
        <f>BA48</f>
        <v/>
      </c>
      <c r="I164" s="577" t="str">
        <f>BA42</f>
        <v/>
      </c>
    </row>
    <row r="165" spans="2:11" s="385" customFormat="1" x14ac:dyDescent="0.35">
      <c r="B165" s="384"/>
      <c r="C165" s="384"/>
      <c r="D165" s="384"/>
      <c r="E165" s="384"/>
      <c r="F165" s="384"/>
      <c r="G165" s="384"/>
    </row>
    <row r="166" spans="2:11" s="385" customFormat="1" ht="13.25" customHeight="1" x14ac:dyDescent="0.35">
      <c r="B166" s="578" t="s">
        <v>214</v>
      </c>
      <c r="C166" s="579"/>
      <c r="D166" s="579"/>
      <c r="E166" s="579"/>
      <c r="F166" s="579"/>
      <c r="G166" s="579"/>
      <c r="H166" s="579"/>
      <c r="I166" s="579"/>
      <c r="J166" s="579"/>
      <c r="K166" s="580"/>
    </row>
    <row r="167" spans="2:11" s="385" customFormat="1" x14ac:dyDescent="0.35">
      <c r="B167" s="581"/>
      <c r="C167" s="582"/>
      <c r="D167" s="582"/>
      <c r="E167" s="582"/>
      <c r="F167" s="582"/>
      <c r="G167" s="582"/>
      <c r="H167" s="582"/>
      <c r="I167" s="582"/>
      <c r="J167" s="582"/>
      <c r="K167" s="583"/>
    </row>
    <row r="168" spans="2:11" s="385" customFormat="1" x14ac:dyDescent="0.35">
      <c r="B168" s="581"/>
      <c r="C168" s="582"/>
      <c r="D168" s="582"/>
      <c r="E168" s="582"/>
      <c r="F168" s="582"/>
      <c r="G168" s="582"/>
      <c r="H168" s="582"/>
      <c r="I168" s="582"/>
      <c r="J168" s="582"/>
      <c r="K168" s="583"/>
    </row>
    <row r="169" spans="2:11" s="385" customFormat="1" x14ac:dyDescent="0.35">
      <c r="B169" s="581"/>
      <c r="C169" s="582"/>
      <c r="D169" s="582"/>
      <c r="E169" s="582"/>
      <c r="F169" s="582"/>
      <c r="G169" s="582"/>
      <c r="H169" s="582"/>
      <c r="I169" s="582"/>
      <c r="J169" s="582"/>
      <c r="K169" s="583"/>
    </row>
    <row r="170" spans="2:11" s="385" customFormat="1" x14ac:dyDescent="0.35">
      <c r="B170" s="581"/>
      <c r="C170" s="582"/>
      <c r="D170" s="582"/>
      <c r="E170" s="582"/>
      <c r="F170" s="582"/>
      <c r="G170" s="582"/>
      <c r="H170" s="582"/>
      <c r="I170" s="582"/>
      <c r="J170" s="582"/>
      <c r="K170" s="583"/>
    </row>
    <row r="171" spans="2:11" s="385" customFormat="1" x14ac:dyDescent="0.35">
      <c r="B171" s="581"/>
      <c r="C171" s="582"/>
      <c r="D171" s="582"/>
      <c r="E171" s="582"/>
      <c r="F171" s="582"/>
      <c r="G171" s="582"/>
      <c r="H171" s="582"/>
      <c r="I171" s="582"/>
      <c r="J171" s="582"/>
      <c r="K171" s="583"/>
    </row>
    <row r="172" spans="2:11" s="385" customFormat="1" x14ac:dyDescent="0.35">
      <c r="B172" s="581"/>
      <c r="C172" s="582"/>
      <c r="D172" s="582"/>
      <c r="E172" s="582"/>
      <c r="F172" s="582"/>
      <c r="G172" s="582"/>
      <c r="H172" s="582"/>
      <c r="I172" s="582"/>
      <c r="J172" s="582"/>
      <c r="K172" s="583"/>
    </row>
    <row r="173" spans="2:11" s="385" customFormat="1" x14ac:dyDescent="0.35">
      <c r="B173" s="581"/>
      <c r="C173" s="582"/>
      <c r="D173" s="582"/>
      <c r="E173" s="582"/>
      <c r="F173" s="582"/>
      <c r="G173" s="582"/>
      <c r="H173" s="582"/>
      <c r="I173" s="582"/>
      <c r="J173" s="582"/>
      <c r="K173" s="583"/>
    </row>
    <row r="174" spans="2:11" s="385" customFormat="1" x14ac:dyDescent="0.35">
      <c r="B174" s="581"/>
      <c r="C174" s="582"/>
      <c r="D174" s="582"/>
      <c r="E174" s="582"/>
      <c r="F174" s="582"/>
      <c r="G174" s="582"/>
      <c r="H174" s="582"/>
      <c r="I174" s="582"/>
      <c r="J174" s="582"/>
      <c r="K174" s="583"/>
    </row>
    <row r="175" spans="2:11" s="385" customFormat="1" x14ac:dyDescent="0.35">
      <c r="B175" s="581"/>
      <c r="C175" s="582"/>
      <c r="D175" s="582"/>
      <c r="E175" s="582"/>
      <c r="F175" s="582"/>
      <c r="G175" s="582"/>
      <c r="H175" s="582"/>
      <c r="I175" s="582"/>
      <c r="J175" s="582"/>
      <c r="K175" s="583"/>
    </row>
    <row r="176" spans="2:11" s="385" customFormat="1" x14ac:dyDescent="0.35">
      <c r="B176" s="581"/>
      <c r="C176" s="582"/>
      <c r="D176" s="582"/>
      <c r="E176" s="582"/>
      <c r="F176" s="582"/>
      <c r="G176" s="582"/>
      <c r="H176" s="582"/>
      <c r="I176" s="582"/>
      <c r="J176" s="582"/>
      <c r="K176" s="583"/>
    </row>
    <row r="177" spans="2:11" s="385" customFormat="1" x14ac:dyDescent="0.35">
      <c r="B177" s="581"/>
      <c r="C177" s="582"/>
      <c r="D177" s="582"/>
      <c r="E177" s="582"/>
      <c r="F177" s="582"/>
      <c r="G177" s="582"/>
      <c r="H177" s="582"/>
      <c r="I177" s="582"/>
      <c r="J177" s="582"/>
      <c r="K177" s="583"/>
    </row>
    <row r="178" spans="2:11" s="385" customFormat="1" x14ac:dyDescent="0.35">
      <c r="B178" s="581"/>
      <c r="C178" s="582"/>
      <c r="D178" s="582"/>
      <c r="E178" s="582"/>
      <c r="F178" s="582"/>
      <c r="G178" s="582"/>
      <c r="H178" s="582"/>
      <c r="I178" s="582"/>
      <c r="J178" s="582"/>
      <c r="K178" s="583"/>
    </row>
    <row r="179" spans="2:11" s="385" customFormat="1" x14ac:dyDescent="0.35">
      <c r="B179" s="581"/>
      <c r="C179" s="582"/>
      <c r="D179" s="582"/>
      <c r="E179" s="582"/>
      <c r="F179" s="582"/>
      <c r="G179" s="582"/>
      <c r="H179" s="582"/>
      <c r="I179" s="582"/>
      <c r="J179" s="582"/>
      <c r="K179" s="583"/>
    </row>
    <row r="180" spans="2:11" s="385" customFormat="1" x14ac:dyDescent="0.35">
      <c r="B180" s="584"/>
      <c r="C180" s="585"/>
      <c r="D180" s="585"/>
      <c r="E180" s="585"/>
      <c r="F180" s="585"/>
      <c r="G180" s="585"/>
      <c r="H180" s="585"/>
      <c r="I180" s="585"/>
      <c r="J180" s="585"/>
      <c r="K180" s="586"/>
    </row>
  </sheetData>
  <protectedRanges>
    <protectedRange sqref="AR135:AT162 BL59:BV80 BR100:BR129 AD3:AH33 BV3:CE33" name="Expected"/>
    <protectedRange sqref="X3:AC33 H3:R33" name="Year5Range"/>
  </protectedRanges>
  <mergeCells count="79">
    <mergeCell ref="C151:D153"/>
    <mergeCell ref="B154:B160"/>
    <mergeCell ref="C154:D156"/>
    <mergeCell ref="C157:D160"/>
    <mergeCell ref="B166:K180"/>
    <mergeCell ref="C132:D132"/>
    <mergeCell ref="E132:G132"/>
    <mergeCell ref="B133:B138"/>
    <mergeCell ref="C133:D134"/>
    <mergeCell ref="C135:D138"/>
    <mergeCell ref="B139:B153"/>
    <mergeCell ref="C139:D141"/>
    <mergeCell ref="C142:D144"/>
    <mergeCell ref="C145:D147"/>
    <mergeCell ref="C148:D150"/>
    <mergeCell ref="B55:C56"/>
    <mergeCell ref="B57:K57"/>
    <mergeCell ref="B58:D58"/>
    <mergeCell ref="E58:H58"/>
    <mergeCell ref="I58:K58"/>
    <mergeCell ref="B59:D59"/>
    <mergeCell ref="E59:H59"/>
    <mergeCell ref="I59:K59"/>
    <mergeCell ref="C52:F52"/>
    <mergeCell ref="G52:J52"/>
    <mergeCell ref="K52:M52"/>
    <mergeCell ref="C53:F53"/>
    <mergeCell ref="G53:J53"/>
    <mergeCell ref="K53:M53"/>
    <mergeCell ref="C50:F50"/>
    <mergeCell ref="G50:J50"/>
    <mergeCell ref="K50:M50"/>
    <mergeCell ref="C51:F51"/>
    <mergeCell ref="G51:J51"/>
    <mergeCell ref="K51:M51"/>
    <mergeCell ref="C48:F48"/>
    <mergeCell ref="G48:J48"/>
    <mergeCell ref="K48:M48"/>
    <mergeCell ref="C49:F49"/>
    <mergeCell ref="G49:J49"/>
    <mergeCell ref="K49:M49"/>
    <mergeCell ref="C46:F46"/>
    <mergeCell ref="G46:J46"/>
    <mergeCell ref="K46:M46"/>
    <mergeCell ref="C47:F47"/>
    <mergeCell ref="G47:J47"/>
    <mergeCell ref="K47:M47"/>
    <mergeCell ref="K43:M43"/>
    <mergeCell ref="C44:F44"/>
    <mergeCell ref="G44:J44"/>
    <mergeCell ref="K44:M44"/>
    <mergeCell ref="C45:F45"/>
    <mergeCell ref="G45:J45"/>
    <mergeCell ref="K45:M45"/>
    <mergeCell ref="B37:F37"/>
    <mergeCell ref="B38:G38"/>
    <mergeCell ref="B39:G39"/>
    <mergeCell ref="B40:G40"/>
    <mergeCell ref="B41:G41"/>
    <mergeCell ref="C43:F43"/>
    <mergeCell ref="G43:J43"/>
    <mergeCell ref="B27:B33"/>
    <mergeCell ref="C27:D29"/>
    <mergeCell ref="C30:D33"/>
    <mergeCell ref="B34:G34"/>
    <mergeCell ref="B35:G35"/>
    <mergeCell ref="B36:G36"/>
    <mergeCell ref="B12:B26"/>
    <mergeCell ref="C12:D14"/>
    <mergeCell ref="C15:D17"/>
    <mergeCell ref="C18:D20"/>
    <mergeCell ref="C21:D23"/>
    <mergeCell ref="C24:D26"/>
    <mergeCell ref="C2:D2"/>
    <mergeCell ref="E2:G2"/>
    <mergeCell ref="B3:B11"/>
    <mergeCell ref="C3:D4"/>
    <mergeCell ref="C5:D8"/>
    <mergeCell ref="C9:D11"/>
  </mergeCells>
  <conditionalFormatting sqref="D65:D67 F65:F67 H65:H67 J65:J67">
    <cfRule type="containsErrors" dxfId="122" priority="17">
      <formula>ISERROR(D65)</formula>
    </cfRule>
  </conditionalFormatting>
  <conditionalFormatting sqref="H133:H164">
    <cfRule type="containsText" dxfId="121" priority="8" operator="containsText" text="80">
      <formula>NOT(ISERROR(SEARCH("80",H133)))</formula>
    </cfRule>
    <cfRule type="containsText" dxfId="120" priority="9" operator="containsText" text="60-79">
      <formula>NOT(ISERROR(SEARCH("60-79",H133)))</formula>
    </cfRule>
    <cfRule type="containsText" dxfId="119" priority="10" operator="containsText" text="&lt;60">
      <formula>NOT(ISERROR(SEARCH("&lt;60",H133)))</formula>
    </cfRule>
  </conditionalFormatting>
  <conditionalFormatting sqref="H133:I160">
    <cfRule type="containsText" dxfId="118" priority="7" operator="containsText" text="error">
      <formula>NOT(ISERROR(SEARCH("error",H133)))</formula>
    </cfRule>
  </conditionalFormatting>
  <conditionalFormatting sqref="H3:R33">
    <cfRule type="containsText" dxfId="117" priority="4" operator="containsText" text="*80">
      <formula>NOT(ISERROR(SEARCH("*80",H3)))</formula>
    </cfRule>
    <cfRule type="containsText" dxfId="116" priority="5" operator="containsText" text="60-79">
      <formula>NOT(ISERROR(SEARCH("60-79",H3)))</formula>
    </cfRule>
    <cfRule type="containsText" dxfId="115" priority="6" operator="containsText" text="&lt;60">
      <formula>NOT(ISERROR(SEARCH("&lt;60",H3)))</formula>
    </cfRule>
  </conditionalFormatting>
  <conditionalFormatting sqref="I133:K160">
    <cfRule type="containsText" dxfId="114" priority="11" operator="containsText" text="80">
      <formula>NOT(ISERROR(SEARCH("80",I133)))</formula>
    </cfRule>
    <cfRule type="containsText" dxfId="113" priority="12" operator="containsText" text="60-79">
      <formula>NOT(ISERROR(SEARCH("60-79",I133)))</formula>
    </cfRule>
    <cfRule type="containsText" dxfId="112" priority="13" operator="containsText" text="&lt;60">
      <formula>NOT(ISERROR(SEARCH("&lt;60",I133)))</formula>
    </cfRule>
  </conditionalFormatting>
  <conditionalFormatting sqref="Y3:AH33">
    <cfRule type="containsText" dxfId="111" priority="1" operator="containsText" text="*80">
      <formula>NOT(ISERROR(SEARCH("*80",Y3)))</formula>
    </cfRule>
    <cfRule type="containsText" dxfId="110" priority="2" operator="containsText" text="60-79">
      <formula>NOT(ISERROR(SEARCH("60-79",Y3)))</formula>
    </cfRule>
    <cfRule type="containsText" dxfId="109" priority="3" operator="containsText" text="&lt;60">
      <formula>NOT(ISERROR(SEARCH("&lt;60",Y3)))</formula>
    </cfRule>
  </conditionalFormatting>
  <conditionalFormatting sqref="AK3:AT33 AV3:AV33">
    <cfRule type="containsText" dxfId="108" priority="14" operator="containsText" text="*80">
      <formula>NOT(ISERROR(SEARCH("*80",AK3)))</formula>
    </cfRule>
    <cfRule type="containsText" dxfId="107" priority="15" operator="containsText" text="60-79">
      <formula>NOT(ISERROR(SEARCH("60-79",AK3)))</formula>
    </cfRule>
    <cfRule type="containsText" dxfId="106" priority="16" operator="containsText" text="&lt;60">
      <formula>NOT(ISERROR(SEARCH("&lt;60",AK3)))</formula>
    </cfRule>
  </conditionalFormatting>
  <dataValidations count="3">
    <dataValidation allowBlank="1" showInputMessage="1" showErrorMessage="1" errorTitle="Error in entry" error="Please use list items only." sqref="AU135:BE162 AK3:AT36 BL59:BV80 BJ57:BT57 BJ34:BT37 BV34:CE37" xr:uid="{D968DF8A-9E80-455E-B888-4B3DCB2DFBCF}"/>
    <dataValidation type="list" allowBlank="1" showInputMessage="1" showErrorMessage="1" errorTitle="Error in entry" error="Please use list items only." sqref="Y3:AH33 H3:R33" xr:uid="{28ADBD5C-EFFE-4346-A4BB-E9EEEA520F1E}">
      <formula1>ValidDepts</formula1>
    </dataValidation>
    <dataValidation type="list" allowBlank="1" showInputMessage="1" showErrorMessage="1" sqref="I40:R40" xr:uid="{1502C379-7A48-4AA0-8F33-C23E7AF2C260}">
      <formula1>listYesNo</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0" max="12"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CD6EA-6E7C-446E-BA62-AD227D0C62A5}">
  <sheetPr>
    <pageSetUpPr fitToPage="1"/>
  </sheetPr>
  <dimension ref="A1:DW180"/>
  <sheetViews>
    <sheetView showGridLines="0" zoomScale="70" zoomScaleNormal="70" zoomScaleSheetLayoutView="80" zoomScalePageLayoutView="25" workbookViewId="0"/>
  </sheetViews>
  <sheetFormatPr defaultColWidth="0" defaultRowHeight="13.5" x14ac:dyDescent="0.35"/>
  <cols>
    <col min="1" max="1" width="1.36328125" style="384" customWidth="1"/>
    <col min="2" max="7" width="10.6328125" style="384" customWidth="1"/>
    <col min="8" max="13" width="10.6328125" style="385" customWidth="1"/>
    <col min="14" max="16" width="10.6328125" style="385" hidden="1" customWidth="1"/>
    <col min="17" max="23" width="10.6328125" style="384" hidden="1" customWidth="1"/>
    <col min="24" max="24" width="3" style="384" customWidth="1"/>
    <col min="25" max="26" width="10.6328125" style="384" customWidth="1"/>
    <col min="27" max="27" width="10.6328125" style="385" customWidth="1"/>
    <col min="28" max="28" width="10.6328125" style="384" customWidth="1"/>
    <col min="29" max="29" width="11.6328125" style="384" customWidth="1"/>
    <col min="30" max="34" width="10.6328125" style="385" hidden="1" customWidth="1"/>
    <col min="35" max="35" width="2.90625" style="385" customWidth="1"/>
    <col min="36" max="36" width="5.453125" style="385" customWidth="1"/>
    <col min="37" max="37" width="12.36328125" style="384" hidden="1" bestFit="1" customWidth="1"/>
    <col min="38" max="38" width="9.08984375" style="384" hidden="1" bestFit="1" customWidth="1"/>
    <col min="39" max="39" width="15.08984375" style="384" hidden="1" bestFit="1" customWidth="1"/>
    <col min="40" max="40" width="10" style="384" hidden="1" bestFit="1" customWidth="1"/>
    <col min="41" max="41" width="13.453125" style="384" hidden="1" bestFit="1" customWidth="1"/>
    <col min="42" max="42" width="15.6328125" style="384" hidden="1" bestFit="1" customWidth="1"/>
    <col min="43" max="43" width="13.90625" style="384" hidden="1" bestFit="1" customWidth="1"/>
    <col min="44" max="44" width="12.6328125" style="384" hidden="1" bestFit="1" customWidth="1"/>
    <col min="45" max="49" width="8.90625" style="384" hidden="1" bestFit="1" customWidth="1"/>
    <col min="50" max="50" width="16.6328125" style="384" hidden="1" bestFit="1" customWidth="1"/>
    <col min="51" max="51" width="10.90625" style="384" hidden="1" bestFit="1" customWidth="1"/>
    <col min="52" max="53" width="11.6328125" style="384" hidden="1" bestFit="1" customWidth="1"/>
    <col min="54" max="63" width="8.90625" style="384" hidden="1" bestFit="1" customWidth="1"/>
    <col min="64" max="64" width="13" style="385" hidden="1" bestFit="1" customWidth="1"/>
    <col min="65" max="65" width="11.36328125" style="385" hidden="1" bestFit="1" customWidth="1"/>
    <col min="66" max="68" width="8.6328125" style="385" hidden="1" bestFit="1" customWidth="1"/>
    <col min="69" max="71" width="13" style="385" hidden="1" bestFit="1" customWidth="1"/>
    <col min="72" max="72" width="11.90625" style="385" hidden="1" bestFit="1" customWidth="1"/>
    <col min="73" max="73" width="7.453125" style="385" hidden="1" bestFit="1" customWidth="1"/>
    <col min="74" max="74" width="13.08984375" style="385" hidden="1" bestFit="1" customWidth="1"/>
    <col min="75" max="82" width="7.453125" style="385" hidden="1" bestFit="1" customWidth="1"/>
    <col min="83" max="84" width="6.90625" style="385" hidden="1" bestFit="1" customWidth="1"/>
    <col min="85" max="85" width="8.90625" style="384" hidden="1" bestFit="1" customWidth="1"/>
    <col min="86" max="86" width="11.36328125" style="385" hidden="1" bestFit="1" customWidth="1"/>
    <col min="87" max="87" width="8.90625" style="384" hidden="1" bestFit="1" customWidth="1"/>
    <col min="88" max="88" width="8.6328125" style="385" hidden="1" bestFit="1" customWidth="1"/>
    <col min="89" max="89" width="8.90625" style="384" hidden="1" bestFit="1" customWidth="1"/>
    <col min="90" max="90" width="8.6328125" style="385" hidden="1" bestFit="1" customWidth="1"/>
    <col min="91" max="91" width="8.90625" style="384" hidden="1" bestFit="1" customWidth="1"/>
    <col min="92" max="92" width="8.6328125" style="385" hidden="1" bestFit="1" customWidth="1"/>
    <col min="93" max="16384" width="8.90625" style="384" hidden="1"/>
  </cols>
  <sheetData>
    <row r="1" spans="2:127" ht="7.25" customHeight="1" thickBot="1" x14ac:dyDescent="0.4">
      <c r="H1" s="386"/>
      <c r="I1" s="387"/>
      <c r="J1" s="387"/>
      <c r="K1" s="387"/>
      <c r="L1" s="387"/>
      <c r="M1" s="388"/>
      <c r="N1" s="388"/>
      <c r="O1" s="388"/>
      <c r="P1" s="388"/>
      <c r="AA1" s="387"/>
      <c r="AD1" s="387"/>
      <c r="AE1" s="387"/>
      <c r="AF1" s="387"/>
      <c r="AG1" s="387"/>
      <c r="AH1" s="387"/>
      <c r="AI1" s="387"/>
      <c r="AJ1" s="387"/>
      <c r="AW1" s="389" t="s">
        <v>24</v>
      </c>
      <c r="AX1" s="389"/>
      <c r="BE1" s="384" t="s">
        <v>25</v>
      </c>
      <c r="BJ1" s="389" t="s">
        <v>26</v>
      </c>
      <c r="BK1" s="389"/>
      <c r="BL1" s="390"/>
      <c r="BM1" s="391"/>
      <c r="BN1" s="392"/>
      <c r="BO1" s="392"/>
      <c r="BP1" s="392"/>
      <c r="BT1" s="393"/>
      <c r="BU1" s="393"/>
      <c r="BV1" s="394" t="s">
        <v>27</v>
      </c>
      <c r="BW1" s="395"/>
      <c r="BX1" s="395"/>
      <c r="BY1" s="395"/>
      <c r="BZ1" s="396"/>
      <c r="CG1" s="397" t="s">
        <v>235</v>
      </c>
      <c r="CH1" s="397" t="s">
        <v>236</v>
      </c>
      <c r="CI1" s="398"/>
      <c r="CJ1" s="398"/>
      <c r="CK1" s="399"/>
      <c r="CL1" s="400"/>
      <c r="CM1" s="397"/>
      <c r="CN1" s="400"/>
      <c r="CO1" s="397"/>
      <c r="CP1" s="397"/>
      <c r="CQ1" s="397"/>
      <c r="CR1" s="397"/>
      <c r="CS1" s="389"/>
      <c r="CT1" s="389" t="s">
        <v>237</v>
      </c>
      <c r="CU1" s="401"/>
      <c r="CV1" s="402"/>
      <c r="CW1" s="392"/>
      <c r="CY1" s="392"/>
      <c r="DI1" s="403"/>
      <c r="DJ1" s="403"/>
      <c r="DK1" s="403"/>
      <c r="DL1" s="403"/>
      <c r="DM1" s="403"/>
      <c r="DN1" s="403"/>
      <c r="DO1" s="403"/>
      <c r="DP1" s="403"/>
      <c r="DQ1" s="403"/>
      <c r="DR1" s="403"/>
      <c r="DS1" s="403"/>
      <c r="DT1" s="403"/>
      <c r="DU1" s="403"/>
      <c r="DV1" s="403"/>
      <c r="DW1" s="403"/>
    </row>
    <row r="2" spans="2:127" ht="41.4" customHeight="1" thickBot="1" x14ac:dyDescent="0.4">
      <c r="B2" s="404" t="s">
        <v>28</v>
      </c>
      <c r="C2" s="405" t="s">
        <v>29</v>
      </c>
      <c r="D2" s="406"/>
      <c r="E2" s="405" t="s">
        <v>30</v>
      </c>
      <c r="F2" s="407"/>
      <c r="G2" s="406"/>
      <c r="H2" s="408" t="s">
        <v>31</v>
      </c>
      <c r="I2" s="409" t="s">
        <v>32</v>
      </c>
      <c r="J2" s="410" t="s">
        <v>33</v>
      </c>
      <c r="K2" s="411" t="s">
        <v>34</v>
      </c>
      <c r="L2" s="412" t="s">
        <v>35</v>
      </c>
      <c r="M2" s="413" t="s">
        <v>36</v>
      </c>
      <c r="N2" s="413" t="s">
        <v>37</v>
      </c>
      <c r="O2" s="413" t="s">
        <v>38</v>
      </c>
      <c r="P2" s="413" t="s">
        <v>39</v>
      </c>
      <c r="Q2" s="413" t="s">
        <v>40</v>
      </c>
      <c r="R2" s="414" t="s">
        <v>41</v>
      </c>
      <c r="Y2" s="408" t="s">
        <v>42</v>
      </c>
      <c r="Z2" s="415" t="s">
        <v>43</v>
      </c>
      <c r="AA2" s="416" t="s">
        <v>44</v>
      </c>
      <c r="AB2" s="417" t="s">
        <v>45</v>
      </c>
      <c r="AC2" s="418" t="s">
        <v>46</v>
      </c>
      <c r="AD2" s="419" t="s">
        <v>47</v>
      </c>
      <c r="AE2" s="419" t="s">
        <v>48</v>
      </c>
      <c r="AF2" s="419" t="s">
        <v>49</v>
      </c>
      <c r="AG2" s="419" t="s">
        <v>50</v>
      </c>
      <c r="AH2" s="419" t="s">
        <v>51</v>
      </c>
      <c r="AK2" s="420" t="s">
        <v>52</v>
      </c>
      <c r="AL2" s="420" t="s">
        <v>53</v>
      </c>
      <c r="AM2" s="420" t="s">
        <v>54</v>
      </c>
      <c r="AN2" s="420" t="s">
        <v>55</v>
      </c>
      <c r="AO2" s="420" t="s">
        <v>56</v>
      </c>
      <c r="AP2" s="420" t="s">
        <v>57</v>
      </c>
      <c r="AQ2" s="420" t="s">
        <v>58</v>
      </c>
      <c r="AR2" s="420" t="s">
        <v>59</v>
      </c>
      <c r="AS2" s="420" t="s">
        <v>60</v>
      </c>
      <c r="AT2" s="420" t="s">
        <v>61</v>
      </c>
      <c r="AW2" s="421" t="s">
        <v>62</v>
      </c>
      <c r="AX2" s="421" t="s">
        <v>63</v>
      </c>
      <c r="AY2" s="421" t="s">
        <v>64</v>
      </c>
      <c r="AZ2" s="421" t="s">
        <v>65</v>
      </c>
      <c r="BA2" s="421" t="s">
        <v>66</v>
      </c>
      <c r="BB2" s="421" t="s">
        <v>67</v>
      </c>
      <c r="BC2" s="421" t="s">
        <v>68</v>
      </c>
      <c r="BE2" s="384" t="s">
        <v>69</v>
      </c>
      <c r="BF2" s="384" t="s">
        <v>70</v>
      </c>
      <c r="BJ2" s="422" t="s">
        <v>71</v>
      </c>
      <c r="BK2" s="422" t="s">
        <v>72</v>
      </c>
      <c r="BL2" s="422" t="s">
        <v>73</v>
      </c>
      <c r="BM2" s="422" t="s">
        <v>74</v>
      </c>
      <c r="BN2" s="422" t="s">
        <v>75</v>
      </c>
      <c r="BO2" s="422" t="s">
        <v>76</v>
      </c>
      <c r="BP2" s="422" t="s">
        <v>77</v>
      </c>
      <c r="BQ2" s="422" t="s">
        <v>78</v>
      </c>
      <c r="BR2" s="422" t="s">
        <v>79</v>
      </c>
      <c r="BS2" s="422" t="s">
        <v>80</v>
      </c>
      <c r="BT2" s="422" t="s">
        <v>81</v>
      </c>
      <c r="BV2" s="423" t="s">
        <v>82</v>
      </c>
      <c r="BW2" s="423" t="s">
        <v>83</v>
      </c>
      <c r="BX2" s="423" t="s">
        <v>84</v>
      </c>
      <c r="BY2" s="423" t="s">
        <v>85</v>
      </c>
      <c r="BZ2" s="423" t="s">
        <v>86</v>
      </c>
      <c r="CA2" s="423" t="s">
        <v>87</v>
      </c>
      <c r="CB2" s="423" t="s">
        <v>88</v>
      </c>
      <c r="CC2" s="423" t="s">
        <v>89</v>
      </c>
      <c r="CD2" s="423" t="s">
        <v>90</v>
      </c>
      <c r="CE2" s="423" t="s">
        <v>91</v>
      </c>
      <c r="CF2" s="384"/>
      <c r="CG2" s="424" t="s">
        <v>238</v>
      </c>
      <c r="CH2" s="424" t="s">
        <v>239</v>
      </c>
      <c r="CI2" s="424" t="s">
        <v>240</v>
      </c>
      <c r="CJ2" s="424" t="s">
        <v>241</v>
      </c>
      <c r="CK2" s="424" t="s">
        <v>242</v>
      </c>
      <c r="CL2" s="424" t="s">
        <v>243</v>
      </c>
      <c r="CM2" s="424" t="s">
        <v>244</v>
      </c>
      <c r="CN2" s="424" t="s">
        <v>245</v>
      </c>
      <c r="CO2" s="424" t="s">
        <v>246</v>
      </c>
      <c r="CP2" s="424" t="s">
        <v>247</v>
      </c>
      <c r="CR2" s="424" t="s">
        <v>248</v>
      </c>
      <c r="CS2" s="424" t="s">
        <v>249</v>
      </c>
      <c r="CT2" s="424" t="s">
        <v>250</v>
      </c>
      <c r="CU2" s="424" t="s">
        <v>251</v>
      </c>
      <c r="CV2" s="424" t="s">
        <v>252</v>
      </c>
      <c r="CW2" s="424" t="s">
        <v>253</v>
      </c>
      <c r="CX2" s="424" t="s">
        <v>254</v>
      </c>
      <c r="CY2" s="424" t="s">
        <v>255</v>
      </c>
      <c r="CZ2" s="424" t="s">
        <v>256</v>
      </c>
      <c r="DA2" s="424" t="s">
        <v>257</v>
      </c>
      <c r="DI2" s="403"/>
      <c r="DJ2" s="403"/>
      <c r="DK2" s="403"/>
      <c r="DL2" s="403"/>
      <c r="DM2" s="403"/>
      <c r="DN2" s="403"/>
      <c r="DO2" s="403"/>
      <c r="DP2" s="403"/>
      <c r="DQ2" s="403"/>
      <c r="DR2" s="403"/>
      <c r="DS2" s="403"/>
      <c r="DT2" s="403"/>
      <c r="DU2" s="403"/>
      <c r="DV2" s="403"/>
      <c r="DW2" s="403"/>
    </row>
    <row r="3" spans="2:127" ht="13.75" customHeight="1" thickBot="1" x14ac:dyDescent="0.4">
      <c r="B3" s="372">
        <v>1</v>
      </c>
      <c r="C3" s="360" t="s">
        <v>92</v>
      </c>
      <c r="D3" s="361"/>
      <c r="E3" s="359" t="s">
        <v>93</v>
      </c>
      <c r="F3" s="425"/>
      <c r="G3" s="426"/>
      <c r="H3" s="190" t="s">
        <v>94</v>
      </c>
      <c r="I3" s="190" t="s">
        <v>94</v>
      </c>
      <c r="J3" s="190" t="s">
        <v>94</v>
      </c>
      <c r="K3" s="190" t="s">
        <v>94</v>
      </c>
      <c r="L3" s="190" t="s">
        <v>94</v>
      </c>
      <c r="M3" s="190" t="s">
        <v>94</v>
      </c>
      <c r="N3" s="190" t="s">
        <v>94</v>
      </c>
      <c r="O3" s="190" t="s">
        <v>94</v>
      </c>
      <c r="P3" s="190" t="s">
        <v>94</v>
      </c>
      <c r="Q3" s="190" t="s">
        <v>94</v>
      </c>
      <c r="R3" s="378" t="s">
        <v>94</v>
      </c>
      <c r="Y3" s="190" t="s">
        <v>94</v>
      </c>
      <c r="Z3" s="190" t="s">
        <v>94</v>
      </c>
      <c r="AA3" s="190" t="s">
        <v>94</v>
      </c>
      <c r="AB3" s="190" t="s">
        <v>94</v>
      </c>
      <c r="AC3" s="190" t="s">
        <v>94</v>
      </c>
      <c r="AD3" s="192" t="s">
        <v>94</v>
      </c>
      <c r="AE3" s="192" t="s">
        <v>94</v>
      </c>
      <c r="AF3" s="192" t="s">
        <v>94</v>
      </c>
      <c r="AG3" s="192" t="s">
        <v>94</v>
      </c>
      <c r="AH3" s="378" t="s">
        <v>94</v>
      </c>
      <c r="AK3" s="427" t="str">
        <f>IFERROR(IF(I3="---","",IF(Y3="---","No Target Set",IF(BV3=BK3,"On Target",IF(BV3&gt;BK3,"Behind",IF(BV3&lt;BK3,"On Target"))))),"")</f>
        <v/>
      </c>
      <c r="AL3" s="427" t="str">
        <f>IFERROR(IF(J3="---","",IF(Z3="---","No Target Set",IF(BW3=BL3,"On Target",IF(BW3&gt;BL3,"Behind",IF(BW3&lt;BL3,"On Target"))))),"")</f>
        <v/>
      </c>
      <c r="AM3" s="427" t="str">
        <f>IFERROR(IF(K3="---","",IF(AA3="---","No Target Set",IF(BX3=BM3,"On Target",IF(BX3&gt;BM3,"Behind",IF(BX3&lt;BM3,"On Target"))))),"")</f>
        <v/>
      </c>
      <c r="AN3" s="427" t="str">
        <f>IFERROR(IF(L3="---","",IF(AB3="---","No Target Set",IF(BY3=BN3,"On Target",IF(BY3&gt;BN3,"Behind",IF(BY3&lt;BN3,"On Target"))))),"")</f>
        <v/>
      </c>
      <c r="AO3" s="427" t="str">
        <f>IFERROR(IF(M3="---","",IF(AC3="---","No Target Set",IF(BZ3=BO3,"On Target",IF(BZ3&gt;BO3,"Behind",IF(BZ3&lt;BO3,"On Target"))))),"")</f>
        <v/>
      </c>
      <c r="AP3" s="427" t="str">
        <f>IFERROR(IF(N3="---","",IF(AD3="---","No Target Set",IF(CA3=BP3,"On Target",IF(CA3&gt;BP3,"Behind",IF(CA3&lt;BP3,"On Target"))))),"")</f>
        <v/>
      </c>
      <c r="AQ3" s="427" t="str">
        <f>IFERROR(IF(O3="---","",IF(AE3="---","No Target Set",IF(CB3=BQ3,"On Target",IF(CB3&gt;BQ3,"Behind",IF(CB3&lt;BQ3,"On Target"))))),"")</f>
        <v/>
      </c>
      <c r="AR3" s="427" t="str">
        <f>IFERROR(IF(P3="---","",IF(AF3="---","No Target Set",IF(CC3=BR3,"On Target",IF(CC3&gt;BR3,"Behind",IF(CC3&lt;BR3,"On Target"))))),"")</f>
        <v/>
      </c>
      <c r="AS3" s="427" t="str">
        <f>IFERROR(IF(Q3="---","",IF(AG3="---","No Target Set",IF(CD3=BS3,"On Target",IF(CD3&gt;BS3,"Behind",IF(CD3&lt;BS3,"On Target"))))),"")</f>
        <v/>
      </c>
      <c r="AT3" s="427" t="str">
        <f>IFERROR(IF(R3="---","",IF(AH3="---","No Target Set",IF(CE3=BT3,"On Target",IF(CE3&gt;BT3,"Behind",IF(CE3&lt;BT3,"On Target"))))),"")</f>
        <v/>
      </c>
      <c r="AV3" s="428"/>
      <c r="AW3" s="222" t="s">
        <v>95</v>
      </c>
      <c r="AX3" s="381" t="str">
        <f>_xlfn.IFNA(LOOKUP(2,1/(H3:R3&lt;&gt;"---"),H3:R3),"---")</f>
        <v>---</v>
      </c>
      <c r="AY3" s="381" t="e">
        <f>VALUE(IF(AX3="---","",VLOOKUP(AX3,List167823456[],2,FALSE)))</f>
        <v>#VALUE!</v>
      </c>
      <c r="AZ3" s="381" t="str">
        <f>_xlfn.IFNA(LOOKUP(2,1/(H3:Q3&lt;&gt;"---"),X3:AF3),"---")</f>
        <v>---</v>
      </c>
      <c r="BA3" s="381" t="e">
        <f>VALUE(IF(AZ3="---","",VLOOKUP(AZ3,List167823456[],2,FALSE)))</f>
        <v>#VALUE!</v>
      </c>
      <c r="BB3" s="381" t="str">
        <f>_xlfn.IFNA(LOOKUP(2,1/(AK3:AT3&lt;&gt;""),AK3:AT3),"---")</f>
        <v>---</v>
      </c>
      <c r="BC3" s="381" t="str">
        <f>_xlfn.IFNA(LOOKUP(2,1/(H3:R3&lt;&gt;"---"),H$2:R$2),"---")</f>
        <v>---</v>
      </c>
      <c r="BE3" s="587" t="s">
        <v>94</v>
      </c>
      <c r="BI3" s="222" t="s">
        <v>95</v>
      </c>
      <c r="BJ3" s="381" t="str">
        <f>IF(H3="---","",IF(H3="","",(VLOOKUP(H3,List167823456[],2,FALSE))))</f>
        <v/>
      </c>
      <c r="BK3" s="381" t="str">
        <f>IF(I3="---","",IF(I3="","",(VLOOKUP(I3,List167823456[],2,FALSE))))</f>
        <v/>
      </c>
      <c r="BL3" s="381" t="str">
        <f>IF(J3="---","",IF(J3="","",(VLOOKUP(J3,List167823456[],2,FALSE))))</f>
        <v/>
      </c>
      <c r="BM3" s="381" t="str">
        <f>IF(K3="---","",IF(K3="","",(VLOOKUP(K3,List167823456[],2,FALSE))))</f>
        <v/>
      </c>
      <c r="BN3" s="381" t="str">
        <f>IF(L3="---","",IF(L3="","",(VLOOKUP(L3,List167823456[],2,FALSE))))</f>
        <v/>
      </c>
      <c r="BO3" s="381" t="str">
        <f>IF(M3="---","",IF(M3="","",(VLOOKUP(M3,List167823456[],2,FALSE))))</f>
        <v/>
      </c>
      <c r="BP3" s="381" t="str">
        <f>IF(N3="---","",IF(N3="","",(VLOOKUP(N3,List167823456[],2,FALSE))))</f>
        <v/>
      </c>
      <c r="BQ3" s="381" t="str">
        <f>IF(O3="---","",IF(O3="","",(VLOOKUP(O3,List167823456[],2,FALSE))))</f>
        <v/>
      </c>
      <c r="BR3" s="381" t="str">
        <f>IF(P3="---","",IF(P3="","",(VLOOKUP(P3,List167823456[],2,FALSE))))</f>
        <v/>
      </c>
      <c r="BS3" s="381" t="str">
        <f>IF(Q3="---","",IF(Q3="","",(VLOOKUP(Q3,List167823456[],2,FALSE))))</f>
        <v/>
      </c>
      <c r="BT3" s="381" t="str">
        <f>IF(R3="---","",IF(R3="","",(VLOOKUP(R3,List167823456[],2,FALSE))))</f>
        <v/>
      </c>
      <c r="BU3" s="222" t="s">
        <v>95</v>
      </c>
      <c r="BV3" s="381" t="str">
        <f>IF(Y3="---","",IF(Y3="","",VLOOKUP(Y3,List167823456[],2,FALSE)))</f>
        <v/>
      </c>
      <c r="BW3" s="381" t="str">
        <f>IF(Z3="---","",IF(Z3="","",VLOOKUP(Z3,List167823456[],2,FALSE)))</f>
        <v/>
      </c>
      <c r="BX3" s="381" t="str">
        <f>IF(AA3="---","",IF(AA3="","",VLOOKUP(AA3,List167823456[],2,FALSE)))</f>
        <v/>
      </c>
      <c r="BY3" s="381" t="str">
        <f>IF(AB3="---","",IF(AB3="","",VLOOKUP(AB3,List167823456[],2,FALSE)))</f>
        <v/>
      </c>
      <c r="BZ3" s="381" t="str">
        <f>IF(AC3="---","",IF(AC3="","",VLOOKUP(AC3,List167823456[],2,FALSE)))</f>
        <v/>
      </c>
      <c r="CA3" s="381" t="str">
        <f>IF(AD3="---","",IF(AD3="","",VLOOKUP(AD3,List167823456[],2,FALSE)))</f>
        <v/>
      </c>
      <c r="CB3" s="381" t="str">
        <f>IF(AE3="---","",IF(AE3="","",VLOOKUP(AE3,List167823456[],2,FALSE)))</f>
        <v/>
      </c>
      <c r="CC3" s="381" t="str">
        <f>IF(AF3="---","",IF(AF3="","",VLOOKUP(AF3,List167823456[],2,FALSE)))</f>
        <v/>
      </c>
      <c r="CD3" s="381" t="str">
        <f>IF(AG3="---","",IF(AG3="","",VLOOKUP(AG3,List167823456[],2,FALSE)))</f>
        <v/>
      </c>
      <c r="CE3" s="381" t="str">
        <f>IF(AH3="---","",IF(AH3="","",VLOOKUP(AH3,List167823456[],2,FALSE)))</f>
        <v/>
      </c>
      <c r="CF3" s="222" t="s">
        <v>95</v>
      </c>
      <c r="CG3" s="381" t="str">
        <f>IFERROR(
    IF(H3="---", "NA",
        IF(Y3="---", "NA",
            IF(BJ3 &gt; BK3,
                IF(BV3 &gt; BJ3, 1.1, 0.1),
                IF(BV3 &gt; BJ3, 1, 0)
            )
        )
    ),
    -1
)</f>
        <v>NA</v>
      </c>
      <c r="CH3" s="381" t="str">
        <f>IFERROR(
    IF(I3="---", "NA",
        IF(Z3="---", "NA",IF(J3="---","NA",
            IF(BK3 &gt; BL3,
                IF(MIN(BV3, BK3) = BW3, 0.1,
                    IF(MIN(BV3, BK3) &lt; BW3, 1.1)
                ),
                IF(MIN(BV3, BK3) = BW3, 0,
                    IF(MIN(BV3, BK3) &lt; BW3, 1)
                )
            ))
        )
    ),
-5)</f>
        <v>NA</v>
      </c>
      <c r="CI3" s="381" t="str">
        <f>IFERROR(
    IF(J3="---", "NA",
        IF(AA3="---", "NA",IF(K3="---","NA",
            IF(BL3 &gt; BM3,
                IF(MIN(BW3, BL3) = BX3, 0.1,
                    IF(MIN(BW3, BL3) &lt; BX3, 1.1)
                ),
                IF(MIN(BW3, BL3) = BX3, 0,
                    IF(MIN(BW3, BL3) &lt; BX3, 1)
                )
            ))
        )
    ),
-5)</f>
        <v>NA</v>
      </c>
      <c r="CJ3" s="381" t="str">
        <f>IFERROR(
    IF(K3="---", "NA",
        IF(AB3="---", "NA",IF(L3="---","NA",
            IF(BM3 &gt; BN3,
                IF(MIN(BX3, BM3) = BY3, 0.1,
                    IF(MIN(BX3, BM3) &lt; BY3, 1.1)
                ),
                IF(MIN(BX3, BM3) = BY3, 0,
                    IF(MIN(BX3, BM3) &lt; BY3, 1)
                )
            ))
        )
    ),
-5)</f>
        <v>NA</v>
      </c>
      <c r="CK3" s="381" t="str">
        <f>IFERROR(
    IF(L3="---", "NA",
        IF(AC3="---", "NA",IF(M3="---","NA",
            IF(BN3 &gt; BO3,
                IF(MIN(BY3, BN3) = BZ3, 0.1,
                    IF(MIN(BY3, BN3) &lt; BZ3, 1.1)
                ),
                IF(MIN(BY3, BN3) = BZ3, 0,
                    IF(MIN(BY3, BN3) &lt; BZ3, 1)
                )
            ))
        )
    ),
-5)</f>
        <v>NA</v>
      </c>
      <c r="CL3" s="381" t="str">
        <f>IFERROR(
    IF(M3="---", "NA",
        IF(AD3="---", "NA",IF(N3="---","NA",
            IF(BO3 &gt; BP3,
                IF(MIN(BZ3, BO3) = CA3, 0.1,
                    IF(MIN(BZ3, BO3) &lt; CA3, 1.1)
                ),
                IF(MIN(BZ3, BO3) = CA3, 0,
                    IF(MIN(BZ3, BO3) &lt; CA3, 1)
                )
            ))
        )
    ),
-5)</f>
        <v>NA</v>
      </c>
      <c r="CM3" s="381" t="str">
        <f>IFERROR(
    IF(N3="---", "NA",
        IF(AE3="---", "NA",IF(O3="---","NA",
            IF(BP3 &gt; BQ3,
                IF(MIN(CA3, BP3) = CB3, 0.1,
                    IF(MIN(CA3, BP3) &lt; CB3, 1.1)
                ),
                IF(MIN(CA3, BP3) = CB3, 0,
                    IF(MIN(CA3, BP3) &lt; CB3, 1)
                )
            ))
        )
    ),
-5)</f>
        <v>NA</v>
      </c>
      <c r="CN3" s="381" t="str">
        <f>IFERROR(
    IF(O3="---", "NA",
        IF(AF3="---", "NA",IF(P3="---","NA",
            IF(BQ3 &gt; BR3,
                IF(MIN(CB3, BQ3) = CC3, 0.1,
                    IF(MIN(CB3, BQ3) &lt; CC3, 1.1)
                ),
                IF(MIN(CB3, BQ3) = CC3, 0,
                    IF(MIN(CB3, BQ3) &lt; CC3, 1)
                )
            ))
        )
    ),
-5)</f>
        <v>NA</v>
      </c>
      <c r="CO3" s="381" t="str">
        <f>IFERROR(
    IF(P3="---", "NA",
        IF(AG3="---", "NA",IF(Q3="---","NA",
            IF(BR3 &gt; BS3,
                IF(MIN(CC3, BR3) = CD3, 0.1,
                    IF(MIN(CC3, BR3) &lt; CD3, 1.1)
                ),
                IF(MIN(CC3, BR3) = CD3, 0,
                    IF(MIN(CC3, BR3) &lt; CD3, 1)
                )
            ))
        )
    ),
-5)</f>
        <v>NA</v>
      </c>
      <c r="CP3" s="381" t="str">
        <f>IFERROR(
    IF(Q3="---", "NA",
        IF(AH3="---", "NA",IF(R3="---","NA",
            IF(BS3 &gt; BT3,
                IF(MIN(CD3, BS3) = CE3, 0.1,
                    IF(MIN(CD3, BS3) &lt; CE3, 1.1)
                ),
                IF(MIN(CD3, BS3) = CE3, 0,
                    IF(MIN(CD3, BS3) &lt; CE3, 1)
                )
            ))
        )
    ),
-5)</f>
        <v>NA</v>
      </c>
      <c r="CQ3" s="222" t="s">
        <v>95</v>
      </c>
      <c r="CR3" s="381" t="str">
        <f>IF(AND(OR(CG3=1, CG3=1.1),BK3&gt;=BV3),"Achieved",IF(AND(OR(CG3=1, CG3=1.1),BK3&lt;BV3),"Not Achieved","NA"))</f>
        <v>NA</v>
      </c>
      <c r="CS3" s="381" t="str">
        <f>IF(AND(OR(CH3=1, CH3=1.1),BL3&gt;=BW3),"Achieved",IF(AND(OR(CH3=1, CH3=1.1),BL3&lt;BW3),"Not Achieved","NA"))</f>
        <v>NA</v>
      </c>
      <c r="CT3" s="381" t="str">
        <f>IF(AND(OR(CI3=1, CI3=1.1),BM3&gt;=BX3),"Achieved",IF(AND(OR(CI3=1, CI3=1.1),BM3&lt;BX3),"Not Achieved","NA"))</f>
        <v>NA</v>
      </c>
      <c r="CU3" s="381" t="str">
        <f>IF(AND(OR(CJ3=1, CJ3=1.1),BN3&gt;=BY3),"Achieved",IF(AND(OR(CJ3=1, CJ3=1.1),BN3&lt;BY3),"Not Achieved","NA"))</f>
        <v>NA</v>
      </c>
      <c r="CV3" s="381" t="str">
        <f>IF(AND(OR(CK3=1, CK3=1.1),BO3&gt;=BZ3),"Achieved",IF(AND(OR(CK3=1, CK3=1.1),BO3&lt;BZ3),"Not Achieved","NA"))</f>
        <v>NA</v>
      </c>
      <c r="CW3" s="381" t="str">
        <f>IF(AND(OR(CL3=1, CL3=1.1),BP3&gt;=CA3),"Achieved",IF(AND(OR(CL3=1, CL3=1.1),BP3&lt;CA3),"Not Achieved","NA"))</f>
        <v>NA</v>
      </c>
      <c r="CX3" s="381" t="str">
        <f>IF(AND(OR(CM3=1, CM3=1.1),BQ3&gt;=CB3),"Achieved",IF(AND(OR(CM3=1, CM3=1.1),BQ3&lt;CB3),"Not Achieved","NA"))</f>
        <v>NA</v>
      </c>
      <c r="CY3" s="381" t="str">
        <f>IF(AND(OR(CN3=1, CN3=1.1),BR3&gt;=CC3),"Achieved",IF(AND(OR(CN3=1, CN3=1.1),BR3&lt;CC3),"Not Achieved","NA"))</f>
        <v>NA</v>
      </c>
      <c r="CZ3" s="381" t="str">
        <f>IF(AND(OR(CO3=1, CO3=1.1),BS3&gt;=CD3),"Achieved",IF(AND(OR(CO3=1, CO3=1.1),BS3&lt;CD3),"Not Achieved","NA"))</f>
        <v>NA</v>
      </c>
      <c r="DA3" s="381" t="str">
        <f>IF(AND(OR(CP3=1, CP3=1.1),BT3&gt;=CE3),"Achieved",IF(AND(OR(CP3=1, CP3=1.1),BT3&lt;CE3),"Not Achieved","NA"))</f>
        <v>NA</v>
      </c>
      <c r="DI3" s="403"/>
      <c r="DJ3" s="403"/>
      <c r="DK3" s="403"/>
      <c r="DL3" s="403"/>
      <c r="DM3" s="403"/>
      <c r="DN3" s="403"/>
      <c r="DO3" s="403"/>
      <c r="DP3" s="403"/>
      <c r="DQ3" s="403"/>
      <c r="DR3" s="403"/>
      <c r="DS3" s="403"/>
      <c r="DT3" s="403"/>
      <c r="DU3" s="403"/>
      <c r="DV3" s="403"/>
      <c r="DW3" s="403"/>
    </row>
    <row r="4" spans="2:127" ht="13.75" customHeight="1" thickBot="1" x14ac:dyDescent="0.4">
      <c r="B4" s="373"/>
      <c r="C4" s="362"/>
      <c r="D4" s="363"/>
      <c r="E4" s="359" t="s">
        <v>96</v>
      </c>
      <c r="F4" s="425"/>
      <c r="G4" s="426"/>
      <c r="H4" s="192" t="s">
        <v>94</v>
      </c>
      <c r="I4" s="192" t="s">
        <v>94</v>
      </c>
      <c r="J4" s="192" t="s">
        <v>94</v>
      </c>
      <c r="K4" s="192" t="s">
        <v>94</v>
      </c>
      <c r="L4" s="192" t="s">
        <v>94</v>
      </c>
      <c r="M4" s="192" t="s">
        <v>94</v>
      </c>
      <c r="N4" s="192" t="s">
        <v>94</v>
      </c>
      <c r="O4" s="192" t="s">
        <v>94</v>
      </c>
      <c r="P4" s="192" t="s">
        <v>94</v>
      </c>
      <c r="Q4" s="192" t="s">
        <v>94</v>
      </c>
      <c r="R4" s="379" t="s">
        <v>94</v>
      </c>
      <c r="Y4" s="192" t="s">
        <v>94</v>
      </c>
      <c r="Z4" s="192" t="s">
        <v>94</v>
      </c>
      <c r="AA4" s="192" t="s">
        <v>94</v>
      </c>
      <c r="AB4" s="192" t="s">
        <v>94</v>
      </c>
      <c r="AC4" s="192" t="s">
        <v>94</v>
      </c>
      <c r="AD4" s="192" t="s">
        <v>94</v>
      </c>
      <c r="AE4" s="192" t="s">
        <v>94</v>
      </c>
      <c r="AF4" s="192" t="s">
        <v>94</v>
      </c>
      <c r="AG4" s="192" t="s">
        <v>94</v>
      </c>
      <c r="AH4" s="379" t="s">
        <v>94</v>
      </c>
      <c r="AK4" s="427" t="str">
        <f>IFERROR(IF(I4="---","",IF(Y4="---","No Target Set",IF(BV4=BK4,"On Target",IF(BV4&gt;BK4,"Behind",IF(BV4&lt;BK4,"On Target"))))),"")</f>
        <v/>
      </c>
      <c r="AL4" s="427" t="str">
        <f>IFERROR(IF(J4="---","",IF(Z4="---","No Target Set",IF(BW4=BL4,"On Target",IF(BW4&gt;BL4,"Behind",IF(BW4&lt;BL4,"On Target"))))),"")</f>
        <v/>
      </c>
      <c r="AM4" s="427" t="str">
        <f>IFERROR(IF(K4="---","",IF(AA4="---","No Target Set",IF(BX4=BM4,"On Target",IF(BX4&gt;BM4,"Behind",IF(BX4&lt;BM4,"On Target"))))),"")</f>
        <v/>
      </c>
      <c r="AN4" s="427" t="str">
        <f>IFERROR(IF(L4="---","",IF(AB4="---","No Target Set",IF(BY4=BN4,"On Target",IF(BY4&gt;BN4,"Behind",IF(BY4&lt;BN4,"On Target"))))),"")</f>
        <v/>
      </c>
      <c r="AO4" s="427" t="str">
        <f>IFERROR(IF(M4="---","",IF(AC4="---","No Target Set",IF(BZ4=BO4,"On Target",IF(BZ4&gt;BO4,"Behind",IF(BZ4&lt;BO4,"On Target"))))),"")</f>
        <v/>
      </c>
      <c r="AP4" s="427" t="str">
        <f>IFERROR(IF(N4="---","",IF(AD4="---","No Target Set",IF(CA4=BP4,"On Target",IF(CA4&gt;BP4,"Behind",IF(CA4&lt;BP4,"On Target"))))),"")</f>
        <v/>
      </c>
      <c r="AQ4" s="427" t="str">
        <f>IFERROR(IF(O4="---","",IF(AE4="---","No Target Set",IF(CB4=BQ4,"On Target",IF(CB4&gt;BQ4,"Behind",IF(CB4&lt;BQ4,"On Target"))))),"")</f>
        <v/>
      </c>
      <c r="AR4" s="427" t="str">
        <f>IFERROR(IF(P4="---","",IF(AF4="---","No Target Set",IF(CC4=BR4,"On Target",IF(CC4&gt;BR4,"Behind",IF(CC4&lt;BR4,"On Target"))))),"")</f>
        <v/>
      </c>
      <c r="AS4" s="427" t="str">
        <f>IFERROR(IF(Q4="---","",IF(AG4="---","No Target Set",IF(CD4=BS4,"On Target",IF(CD4&gt;BS4,"Behind",IF(CD4&lt;BS4,"On Target"))))),"")</f>
        <v/>
      </c>
      <c r="AT4" s="427" t="str">
        <f>IFERROR(IF(R4="---","",IF(AH4="---","No Target Set",IF(CE4=BT4,"On Target",IF(CE4&gt;BT4,"Behind",IF(CE4&lt;BT4,"On Target"))))),"")</f>
        <v/>
      </c>
      <c r="AV4" s="428"/>
      <c r="AW4" s="222" t="s">
        <v>97</v>
      </c>
      <c r="AX4" s="381" t="str">
        <f>_xlfn.IFNA(LOOKUP(2,1/(H4:R4&lt;&gt;"---"),H4:R4),"---")</f>
        <v>---</v>
      </c>
      <c r="AY4" s="381" t="e">
        <f>VALUE(IF(AX4="---","",VLOOKUP(AX4,List167823456[],2,FALSE)))</f>
        <v>#VALUE!</v>
      </c>
      <c r="AZ4" s="381" t="str">
        <f>_xlfn.IFNA(LOOKUP(2,1/(H4:Q4&lt;&gt;"---"),X4:AF4),"---")</f>
        <v>---</v>
      </c>
      <c r="BA4" s="381" t="e">
        <f>VALUE(IF(AZ4="---","",VLOOKUP(AZ4,List167823456[],2,FALSE)))</f>
        <v>#VALUE!</v>
      </c>
      <c r="BB4" s="381" t="str">
        <f>_xlfn.IFNA(LOOKUP(2,1/(AK4:AT4&lt;&gt;""),AK4:AT4),"---")</f>
        <v>---</v>
      </c>
      <c r="BC4" s="381" t="str">
        <f>_xlfn.IFNA(LOOKUP(2,1/(H4:R4&lt;&gt;"---"),H$2:R$2),"---")</f>
        <v>---</v>
      </c>
      <c r="BE4" s="429" t="s">
        <v>98</v>
      </c>
      <c r="BF4" s="384">
        <v>1</v>
      </c>
      <c r="BI4" s="222" t="s">
        <v>97</v>
      </c>
      <c r="BJ4" s="381" t="str">
        <f>IF(H4="---","",IF(H4="","",(VLOOKUP(H4,List167823456[],2,FALSE))))</f>
        <v/>
      </c>
      <c r="BK4" s="381" t="str">
        <f>IF(I4="---","",IF(I4="","",(VLOOKUP(I4,List167823456[],2,FALSE))))</f>
        <v/>
      </c>
      <c r="BL4" s="381" t="str">
        <f>IF(J4="---","",IF(J4="","",(VLOOKUP(J4,List167823456[],2,FALSE))))</f>
        <v/>
      </c>
      <c r="BM4" s="381" t="str">
        <f>IF(K4="---","",IF(K4="","",(VLOOKUP(K4,List167823456[],2,FALSE))))</f>
        <v/>
      </c>
      <c r="BN4" s="381" t="str">
        <f>IF(L4="---","",IF(L4="","",(VLOOKUP(L4,List167823456[],2,FALSE))))</f>
        <v/>
      </c>
      <c r="BO4" s="381" t="str">
        <f>IF(M4="---","",IF(M4="","",(VLOOKUP(M4,List167823456[],2,FALSE))))</f>
        <v/>
      </c>
      <c r="BP4" s="381" t="str">
        <f>IF(N4="---","",IF(N4="","",(VLOOKUP(N4,List167823456[],2,FALSE))))</f>
        <v/>
      </c>
      <c r="BQ4" s="381" t="str">
        <f>IF(O4="---","",IF(O4="","",(VLOOKUP(O4,List167823456[],2,FALSE))))</f>
        <v/>
      </c>
      <c r="BR4" s="381" t="str">
        <f>IF(P4="---","",IF(P4="","",(VLOOKUP(P4,List167823456[],2,FALSE))))</f>
        <v/>
      </c>
      <c r="BS4" s="381" t="str">
        <f>IF(Q4="---","",IF(Q4="","",(VLOOKUP(Q4,List167823456[],2,FALSE))))</f>
        <v/>
      </c>
      <c r="BT4" s="381" t="str">
        <f>IF(R4="---","",IF(R4="","",(VLOOKUP(R4,List167823456[],2,FALSE))))</f>
        <v/>
      </c>
      <c r="BU4" s="222" t="s">
        <v>97</v>
      </c>
      <c r="BV4" s="381" t="str">
        <f>IF(Y4="---","",IF(Y4="","",VLOOKUP(Y4,List167823456[],2,FALSE)))</f>
        <v/>
      </c>
      <c r="BW4" s="381" t="str">
        <f>IF(Z4="---","",IF(Z4="","",VLOOKUP(Z4,List167823456[],2,FALSE)))</f>
        <v/>
      </c>
      <c r="BX4" s="381" t="str">
        <f>IF(AA4="---","",IF(AA4="","",VLOOKUP(AA4,List167823456[],2,FALSE)))</f>
        <v/>
      </c>
      <c r="BY4" s="381" t="str">
        <f>IF(AB4="---","",IF(AB4="","",VLOOKUP(AB4,List167823456[],2,FALSE)))</f>
        <v/>
      </c>
      <c r="BZ4" s="381" t="str">
        <f>IF(AC4="---","",IF(AC4="","",VLOOKUP(AC4,List167823456[],2,FALSE)))</f>
        <v/>
      </c>
      <c r="CA4" s="381" t="str">
        <f>IF(AD4="---","",IF(AD4="","",VLOOKUP(AD4,List167823456[],2,FALSE)))</f>
        <v/>
      </c>
      <c r="CB4" s="381" t="str">
        <f>IF(AE4="---","",IF(AE4="","",VLOOKUP(AE4,List167823456[],2,FALSE)))</f>
        <v/>
      </c>
      <c r="CC4" s="381" t="str">
        <f>IF(AF4="---","",IF(AF4="","",VLOOKUP(AF4,List167823456[],2,FALSE)))</f>
        <v/>
      </c>
      <c r="CD4" s="381" t="str">
        <f>IF(AG4="---","",IF(AG4="","",VLOOKUP(AG4,List167823456[],2,FALSE)))</f>
        <v/>
      </c>
      <c r="CE4" s="381" t="str">
        <f>IF(AH4="---","",IF(AH4="","",VLOOKUP(AH4,List167823456[],2,FALSE)))</f>
        <v/>
      </c>
      <c r="CF4" s="222" t="s">
        <v>97</v>
      </c>
      <c r="CG4" s="381" t="str">
        <f>IFERROR(
    IF(H4="---", "NA",
        IF(Y4="---", "NA",
            IF(BJ4 &gt; BK4,
                IF(BV4 &gt; BJ4, 1.1, 0.1),
                IF(BV4 &gt; BJ4, 1, 0)
            )
        )
    ),
    -1
)</f>
        <v>NA</v>
      </c>
      <c r="CH4" s="381" t="str">
        <f>IFERROR(
    IF(I4="---", "NA",
        IF(Z4="---", "NA",IF(J4="---","NA",
            IF(BK4 &gt; BL4,
                IF(MIN(BV4, BK4) = BW4, 0.1,
                    IF(MIN(BV4, BK4) &lt; BW4, 1.1)
                ),
                IF(MIN(BV4, BK4) = BW4, 0,
                    IF(MIN(BV4, BK4) &lt; BW4, 1)
                )
            ))
        )
    ),
-5)</f>
        <v>NA</v>
      </c>
      <c r="CI4" s="381" t="str">
        <f>IFERROR(
    IF(J4="---", "NA",
        IF(AA4="---", "NA",IF(K4="---","NA",
            IF(BL4 &gt; BM4,
                IF(MIN(BW4, BL4) = BX4, 0.1,
                    IF(MIN(BW4, BL4) &lt; BX4, 1.1)
                ),
                IF(MIN(BW4, BL4) = BX4, 0,
                    IF(MIN(BW4, BL4) &lt; BX4, 1)
                )
            ))
        )
    ),
-5)</f>
        <v>NA</v>
      </c>
      <c r="CJ4" s="381" t="str">
        <f>IFERROR(
    IF(K4="---", "NA",
        IF(AB4="---", "NA",IF(L4="---","NA",
            IF(BM4 &gt; BN4,
                IF(MIN(BX4, BM4) = BY4, 0.1,
                    IF(MIN(BX4, BM4) &lt; BY4, 1.1)
                ),
                IF(MIN(BX4, BM4) = BY4, 0,
                    IF(MIN(BX4, BM4) &lt; BY4, 1)
                )
            ))
        )
    ),
-5)</f>
        <v>NA</v>
      </c>
      <c r="CK4" s="381" t="str">
        <f>IFERROR(
    IF(L4="---", "NA",
        IF(AC4="---", "NA",IF(M4="---","NA",
            IF(BN4 &gt; BO4,
                IF(MIN(BY4, BN4) = BZ4, 0.1,
                    IF(MIN(BY4, BN4) &lt; BZ4, 1.1)
                ),
                IF(MIN(BY4, BN4) = BZ4, 0,
                    IF(MIN(BY4, BN4) &lt; BZ4, 1)
                )
            ))
        )
    ),
-5)</f>
        <v>NA</v>
      </c>
      <c r="CL4" s="381" t="str">
        <f>IFERROR(
    IF(M4="---", "NA",
        IF(AD4="---", "NA",IF(N4="---","NA",
            IF(BO4 &gt; BP4,
                IF(MIN(BZ4, BO4) = CA4, 0.1,
                    IF(MIN(BZ4, BO4) &lt; CA4, 1.1)
                ),
                IF(MIN(BZ4, BO4) = CA4, 0,
                    IF(MIN(BZ4, BO4) &lt; CA4, 1)
                )
            ))
        )
    ),
-5)</f>
        <v>NA</v>
      </c>
      <c r="CM4" s="381" t="str">
        <f>IFERROR(
    IF(N4="---", "NA",
        IF(AE4="---", "NA",IF(O4="---","NA",
            IF(BP4 &gt; BQ4,
                IF(MIN(CA4, BP4) = CB4, 0.1,
                    IF(MIN(CA4, BP4) &lt; CB4, 1.1)
                ),
                IF(MIN(CA4, BP4) = CB4, 0,
                    IF(MIN(CA4, BP4) &lt; CB4, 1)
                )
            ))
        )
    ),
-5)</f>
        <v>NA</v>
      </c>
      <c r="CN4" s="381" t="str">
        <f>IFERROR(
    IF(O4="---", "NA",
        IF(AF4="---", "NA",IF(P4="---","NA",
            IF(BQ4 &gt; BR4,
                IF(MIN(CB4, BQ4) = CC4, 0.1,
                    IF(MIN(CB4, BQ4) &lt; CC4, 1.1)
                ),
                IF(MIN(CB4, BQ4) = CC4, 0,
                    IF(MIN(CB4, BQ4) &lt; CC4, 1)
                )
            ))
        )
    ),
-5)</f>
        <v>NA</v>
      </c>
      <c r="CO4" s="381" t="str">
        <f>IFERROR(
    IF(P4="---", "NA",
        IF(AG4="---", "NA",IF(Q4="---","NA",
            IF(BR4 &gt; BS4,
                IF(MIN(CC4, BR4) = CD4, 0.1,
                    IF(MIN(CC4, BR4) &lt; CD4, 1.1)
                ),
                IF(MIN(CC4, BR4) = CD4, 0,
                    IF(MIN(CC4, BR4) &lt; CD4, 1)
                )
            ))
        )
    ),
-5)</f>
        <v>NA</v>
      </c>
      <c r="CP4" s="381" t="str">
        <f>IFERROR(
    IF(Q4="---", "NA",
        IF(AH4="---", "NA",IF(R4="---","NA",
            IF(BS4 &gt; BT4,
                IF(MIN(CD4, BS4) = CE4, 0.1,
                    IF(MIN(CD4, BS4) &lt; CE4, 1.1)
                ),
                IF(MIN(CD4, BS4) = CE4, 0,
                    IF(MIN(CD4, BS4) &lt; CE4, 1)
                )
            ))
        )
    ),
-5)</f>
        <v>NA</v>
      </c>
      <c r="CQ4" s="222" t="s">
        <v>97</v>
      </c>
      <c r="CR4" s="381" t="str">
        <f>IF(AND(OR(CG4=1, CG4=1.1),BK4&gt;=BV4),"Achieved",IF(AND(OR(CG4=1, CG4=1.1),BK4&lt;BV4),"Not Achieved","NA"))</f>
        <v>NA</v>
      </c>
      <c r="CS4" s="381" t="str">
        <f>IF(AND(OR(CH4=1, CH4=1.1),BL4&gt;=BW4),"Achieved",IF(AND(OR(CH4=1, CH4=1.1),BL4&lt;BW4),"Not Achieved","NA"))</f>
        <v>NA</v>
      </c>
      <c r="CT4" s="381" t="str">
        <f>IF(AND(OR(CI4=1, CI4=1.1),BM4&gt;=BX4),"Achieved",IF(AND(OR(CI4=1, CI4=1.1),BM4&lt;BX4),"Not Achieved","NA"))</f>
        <v>NA</v>
      </c>
      <c r="CU4" s="381" t="str">
        <f>IF(AND(OR(CJ4=1, CJ4=1.1),BN4&gt;=BY4),"Achieved",IF(AND(OR(CJ4=1, CJ4=1.1),BN4&lt;BY4),"Not Achieved","NA"))</f>
        <v>NA</v>
      </c>
      <c r="CV4" s="381" t="str">
        <f>IF(AND(OR(CK4=1, CK4=1.1),BO4&gt;=BZ4),"Achieved",IF(AND(OR(CK4=1, CK4=1.1),BO4&lt;BZ4),"Not Achieved","NA"))</f>
        <v>NA</v>
      </c>
      <c r="CW4" s="381" t="str">
        <f>IF(AND(OR(CL4=1, CL4=1.1),BP4&gt;=CA4),"Achieved",IF(AND(OR(CL4=1, CL4=1.1),BP4&lt;CA4),"Not Achieved","NA"))</f>
        <v>NA</v>
      </c>
      <c r="CX4" s="381" t="str">
        <f>IF(AND(OR(CM4=1, CM4=1.1),BQ4&gt;=CB4),"Achieved",IF(AND(OR(CM4=1, CM4=1.1),BQ4&lt;CB4),"Not Achieved","NA"))</f>
        <v>NA</v>
      </c>
      <c r="CY4" s="381" t="str">
        <f>IF(AND(OR(CN4=1, CN4=1.1),BR4&gt;=CC4),"Achieved",IF(AND(OR(CN4=1, CN4=1.1),BR4&lt;CC4),"Not Achieved","NA"))</f>
        <v>NA</v>
      </c>
      <c r="CZ4" s="381" t="str">
        <f>IF(AND(OR(CO4=1, CO4=1.1),BS4&gt;=CD4),"Achieved",IF(AND(OR(CO4=1, CO4=1.1),BS4&lt;CD4),"Not Achieved","NA"))</f>
        <v>NA</v>
      </c>
      <c r="DA4" s="381" t="str">
        <f>IF(AND(OR(CP4=1, CP4=1.1),BT4&gt;=CE4),"Achieved",IF(AND(OR(CP4=1, CP4=1.1),BT4&lt;CE4),"Not Achieved","NA"))</f>
        <v>NA</v>
      </c>
      <c r="DI4" s="403"/>
      <c r="DJ4" s="403"/>
      <c r="DK4" s="403"/>
      <c r="DL4" s="403"/>
      <c r="DM4" s="403"/>
      <c r="DN4" s="403"/>
      <c r="DO4" s="403"/>
      <c r="DP4" s="403"/>
      <c r="DQ4" s="403"/>
      <c r="DR4" s="403"/>
      <c r="DS4" s="403"/>
      <c r="DT4" s="403"/>
      <c r="DU4" s="403"/>
      <c r="DV4" s="403"/>
      <c r="DW4" s="403"/>
    </row>
    <row r="5" spans="2:127" ht="13.75" customHeight="1" thickBot="1" x14ac:dyDescent="0.4">
      <c r="B5" s="373"/>
      <c r="C5" s="360" t="s">
        <v>278</v>
      </c>
      <c r="D5" s="361"/>
      <c r="E5" s="359" t="s">
        <v>100</v>
      </c>
      <c r="F5" s="425"/>
      <c r="G5" s="426"/>
      <c r="H5" s="192" t="s">
        <v>94</v>
      </c>
      <c r="I5" s="192" t="s">
        <v>94</v>
      </c>
      <c r="J5" s="192" t="s">
        <v>94</v>
      </c>
      <c r="K5" s="192" t="s">
        <v>94</v>
      </c>
      <c r="L5" s="192" t="s">
        <v>94</v>
      </c>
      <c r="M5" s="192" t="s">
        <v>94</v>
      </c>
      <c r="N5" s="192" t="s">
        <v>94</v>
      </c>
      <c r="O5" s="192" t="s">
        <v>94</v>
      </c>
      <c r="P5" s="192" t="s">
        <v>94</v>
      </c>
      <c r="Q5" s="192" t="s">
        <v>94</v>
      </c>
      <c r="R5" s="379" t="s">
        <v>94</v>
      </c>
      <c r="Y5" s="192" t="s">
        <v>94</v>
      </c>
      <c r="Z5" s="192" t="s">
        <v>94</v>
      </c>
      <c r="AA5" s="192" t="s">
        <v>94</v>
      </c>
      <c r="AB5" s="192" t="s">
        <v>94</v>
      </c>
      <c r="AC5" s="192" t="s">
        <v>94</v>
      </c>
      <c r="AD5" s="192" t="s">
        <v>94</v>
      </c>
      <c r="AE5" s="192" t="s">
        <v>94</v>
      </c>
      <c r="AF5" s="192" t="s">
        <v>94</v>
      </c>
      <c r="AG5" s="192" t="s">
        <v>94</v>
      </c>
      <c r="AH5" s="379" t="s">
        <v>94</v>
      </c>
      <c r="AK5" s="427" t="str">
        <f>IFERROR(IF(I5="---","",IF(Y5="---","No Target Set",IF(BV5=BK5,"On Target",IF(BV5&gt;BK5,"Behind",IF(BV5&lt;BK5,"On Target"))))),"")</f>
        <v/>
      </c>
      <c r="AL5" s="427" t="str">
        <f>IFERROR(IF(J5="---","",IF(Z5="---","No Target Set",IF(BW5=BL5,"On Target",IF(BW5&gt;BL5,"Behind",IF(BW5&lt;BL5,"On Target"))))),"")</f>
        <v/>
      </c>
      <c r="AM5" s="427" t="str">
        <f>IFERROR(IF(K5="---","",IF(AA5="---","No Target Set",IF(BX5=BM5,"On Target",IF(BX5&gt;BM5,"Behind",IF(BX5&lt;BM5,"On Target"))))),"")</f>
        <v/>
      </c>
      <c r="AN5" s="427" t="str">
        <f>IFERROR(IF(L5="---","",IF(AB5="---","No Target Set",IF(BY5=BN5,"On Target",IF(BY5&gt;BN5,"Behind",IF(BY5&lt;BN5,"On Target"))))),"")</f>
        <v/>
      </c>
      <c r="AO5" s="427" t="str">
        <f>IFERROR(IF(M5="---","",IF(AC5="---","No Target Set",IF(BZ5=BO5,"On Target",IF(BZ5&gt;BO5,"Behind",IF(BZ5&lt;BO5,"On Target"))))),"")</f>
        <v/>
      </c>
      <c r="AP5" s="427" t="str">
        <f>IFERROR(IF(N5="---","",IF(AD5="---","No Target Set",IF(CA5=BP5,"On Target",IF(CA5&gt;BP5,"Behind",IF(CA5&lt;BP5,"On Target"))))),"")</f>
        <v/>
      </c>
      <c r="AQ5" s="427" t="str">
        <f>IFERROR(IF(O5="---","",IF(AE5="---","No Target Set",IF(CB5=BQ5,"On Target",IF(CB5&gt;BQ5,"Behind",IF(CB5&lt;BQ5,"On Target"))))),"")</f>
        <v/>
      </c>
      <c r="AR5" s="427" t="str">
        <f>IFERROR(IF(P5="---","",IF(AF5="---","No Target Set",IF(CC5=BR5,"On Target",IF(CC5&gt;BR5,"Behind",IF(CC5&lt;BR5,"On Target"))))),"")</f>
        <v/>
      </c>
      <c r="AS5" s="427" t="str">
        <f>IFERROR(IF(Q5="---","",IF(AG5="---","No Target Set",IF(CD5=BS5,"On Target",IF(CD5&gt;BS5,"Behind",IF(CD5&lt;BS5,"On Target"))))),"")</f>
        <v/>
      </c>
      <c r="AT5" s="427" t="str">
        <f>IFERROR(IF(R5="---","",IF(AH5="---","No Target Set",IF(CE5=BT5,"On Target",IF(CE5&gt;BT5,"Behind",IF(CE5&lt;BT5,"On Target"))))),"")</f>
        <v/>
      </c>
      <c r="AV5" s="428"/>
      <c r="AW5" s="222" t="s">
        <v>101</v>
      </c>
      <c r="AX5" s="381" t="str">
        <f>_xlfn.IFNA(LOOKUP(2,1/(H5:R5&lt;&gt;"---"),H5:R5),"---")</f>
        <v>---</v>
      </c>
      <c r="AY5" s="381" t="e">
        <f>VALUE(IF(AX5="---","",VLOOKUP(AX5,List167823456[],2,FALSE)))</f>
        <v>#VALUE!</v>
      </c>
      <c r="AZ5" s="381" t="str">
        <f>_xlfn.IFNA(LOOKUP(2,1/(H5:Q5&lt;&gt;"---"),X5:AF5),"---")</f>
        <v>---</v>
      </c>
      <c r="BA5" s="381" t="e">
        <f>VALUE(IF(AZ5="---","",VLOOKUP(AZ5,List167823456[],2,FALSE)))</f>
        <v>#VALUE!</v>
      </c>
      <c r="BB5" s="381" t="str">
        <f>_xlfn.IFNA(LOOKUP(2,1/(AK5:AT5&lt;&gt;""),AK5:AT5),"---")</f>
        <v>---</v>
      </c>
      <c r="BC5" s="381" t="str">
        <f>_xlfn.IFNA(LOOKUP(2,1/(H5:R5&lt;&gt;"---"),H$2:R$2),"---")</f>
        <v>---</v>
      </c>
      <c r="BE5" s="430" t="s">
        <v>102</v>
      </c>
      <c r="BF5" s="384">
        <v>0.5</v>
      </c>
      <c r="BI5" s="222" t="s">
        <v>101</v>
      </c>
      <c r="BJ5" s="381" t="str">
        <f>IF(H5="---","",IF(H5="","",(VLOOKUP(H5,List167823456[],2,FALSE))))</f>
        <v/>
      </c>
      <c r="BK5" s="381" t="str">
        <f>IF(I5="---","",IF(I5="","",(VLOOKUP(I5,List167823456[],2,FALSE))))</f>
        <v/>
      </c>
      <c r="BL5" s="381" t="str">
        <f>IF(J5="---","",IF(J5="","",(VLOOKUP(J5,List167823456[],2,FALSE))))</f>
        <v/>
      </c>
      <c r="BM5" s="381" t="str">
        <f>IF(K5="---","",IF(K5="","",(VLOOKUP(K5,List167823456[],2,FALSE))))</f>
        <v/>
      </c>
      <c r="BN5" s="381" t="str">
        <f>IF(L5="---","",IF(L5="","",(VLOOKUP(L5,List167823456[],2,FALSE))))</f>
        <v/>
      </c>
      <c r="BO5" s="381" t="str">
        <f>IF(M5="---","",IF(M5="","",(VLOOKUP(M5,List167823456[],2,FALSE))))</f>
        <v/>
      </c>
      <c r="BP5" s="381" t="str">
        <f>IF(N5="---","",IF(N5="","",(VLOOKUP(N5,List167823456[],2,FALSE))))</f>
        <v/>
      </c>
      <c r="BQ5" s="381" t="str">
        <f>IF(O5="---","",IF(O5="","",(VLOOKUP(O5,List167823456[],2,FALSE))))</f>
        <v/>
      </c>
      <c r="BR5" s="381" t="str">
        <f>IF(P5="---","",IF(P5="","",(VLOOKUP(P5,List167823456[],2,FALSE))))</f>
        <v/>
      </c>
      <c r="BS5" s="381" t="str">
        <f>IF(Q5="---","",IF(Q5="","",(VLOOKUP(Q5,List167823456[],2,FALSE))))</f>
        <v/>
      </c>
      <c r="BT5" s="381" t="str">
        <f>IF(R5="---","",IF(R5="","",(VLOOKUP(R5,List167823456[],2,FALSE))))</f>
        <v/>
      </c>
      <c r="BU5" s="222" t="s">
        <v>101</v>
      </c>
      <c r="BV5" s="381" t="str">
        <f>IF(Y5="---","",IF(Y5="","",VLOOKUP(Y5,List167823456[],2,FALSE)))</f>
        <v/>
      </c>
      <c r="BW5" s="381" t="str">
        <f>IF(Z5="---","",IF(Z5="","",VLOOKUP(Z5,List167823456[],2,FALSE)))</f>
        <v/>
      </c>
      <c r="BX5" s="381" t="str">
        <f>IF(AA5="---","",IF(AA5="","",VLOOKUP(AA5,List167823456[],2,FALSE)))</f>
        <v/>
      </c>
      <c r="BY5" s="381" t="str">
        <f>IF(AB5="---","",IF(AB5="","",VLOOKUP(AB5,List167823456[],2,FALSE)))</f>
        <v/>
      </c>
      <c r="BZ5" s="381" t="str">
        <f>IF(AC5="---","",IF(AC5="","",VLOOKUP(AC5,List167823456[],2,FALSE)))</f>
        <v/>
      </c>
      <c r="CA5" s="381" t="str">
        <f>IF(AD5="---","",IF(AD5="","",VLOOKUP(AD5,List167823456[],2,FALSE)))</f>
        <v/>
      </c>
      <c r="CB5" s="381" t="str">
        <f>IF(AE5="---","",IF(AE5="","",VLOOKUP(AE5,List167823456[],2,FALSE)))</f>
        <v/>
      </c>
      <c r="CC5" s="381" t="str">
        <f>IF(AF5="---","",IF(AF5="","",VLOOKUP(AF5,List167823456[],2,FALSE)))</f>
        <v/>
      </c>
      <c r="CD5" s="381" t="str">
        <f>IF(AG5="---","",IF(AG5="","",VLOOKUP(AG5,List167823456[],2,FALSE)))</f>
        <v/>
      </c>
      <c r="CE5" s="381" t="str">
        <f>IF(AH5="---","",IF(AH5="","",VLOOKUP(AH5,List167823456[],2,FALSE)))</f>
        <v/>
      </c>
      <c r="CF5" s="222" t="s">
        <v>101</v>
      </c>
      <c r="CG5" s="381" t="str">
        <f>IFERROR(
    IF(H5="---", "NA",
        IF(Y5="---", "NA",
            IF(BJ5 &gt; BK5,
                IF(BV5 &gt; BJ5, 1.1, 0.1),
                IF(BV5 &gt; BJ5, 1, 0)
            )
        )
    ),
    -1
)</f>
        <v>NA</v>
      </c>
      <c r="CH5" s="381" t="str">
        <f>IFERROR(
    IF(I5="---", "NA",
        IF(Z5="---", "NA",IF(J5="---","NA",
            IF(BK5 &gt; BL5,
                IF(MIN(BV5, BK5) = BW5, 0.1,
                    IF(MIN(BV5, BK5) &lt; BW5, 1.1)
                ),
                IF(MIN(BV5, BK5) = BW5, 0,
                    IF(MIN(BV5, BK5) &lt; BW5, 1)
                )
            ))
        )
    ),
-5)</f>
        <v>NA</v>
      </c>
      <c r="CI5" s="381" t="str">
        <f>IFERROR(
    IF(J5="---", "NA",
        IF(AA5="---", "NA",IF(K5="---","NA",
            IF(BL5 &gt; BM5,
                IF(MIN(BW5, BL5) = BX5, 0.1,
                    IF(MIN(BW5, BL5) &lt; BX5, 1.1)
                ),
                IF(MIN(BW5, BL5) = BX5, 0,
                    IF(MIN(BW5, BL5) &lt; BX5, 1)
                )
            ))
        )
    ),
-5)</f>
        <v>NA</v>
      </c>
      <c r="CJ5" s="381" t="str">
        <f>IFERROR(
    IF(K5="---", "NA",
        IF(AB5="---", "NA",IF(L5="---","NA",
            IF(BM5 &gt; BN5,
                IF(MIN(BX5, BM5) = BY5, 0.1,
                    IF(MIN(BX5, BM5) &lt; BY5, 1.1)
                ),
                IF(MIN(BX5, BM5) = BY5, 0,
                    IF(MIN(BX5, BM5) &lt; BY5, 1)
                )
            ))
        )
    ),
-5)</f>
        <v>NA</v>
      </c>
      <c r="CK5" s="381" t="str">
        <f>IFERROR(
    IF(L5="---", "NA",
        IF(AC5="---", "NA",IF(M5="---","NA",
            IF(BN5 &gt; BO5,
                IF(MIN(BY5, BN5) = BZ5, 0.1,
                    IF(MIN(BY5, BN5) &lt; BZ5, 1.1)
                ),
                IF(MIN(BY5, BN5) = BZ5, 0,
                    IF(MIN(BY5, BN5) &lt; BZ5, 1)
                )
            ))
        )
    ),
-5)</f>
        <v>NA</v>
      </c>
      <c r="CL5" s="381" t="str">
        <f>IFERROR(
    IF(M5="---", "NA",
        IF(AD5="---", "NA",IF(N5="---","NA",
            IF(BO5 &gt; BP5,
                IF(MIN(BZ5, BO5) = CA5, 0.1,
                    IF(MIN(BZ5, BO5) &lt; CA5, 1.1)
                ),
                IF(MIN(BZ5, BO5) = CA5, 0,
                    IF(MIN(BZ5, BO5) &lt; CA5, 1)
                )
            ))
        )
    ),
-5)</f>
        <v>NA</v>
      </c>
      <c r="CM5" s="381" t="str">
        <f>IFERROR(
    IF(N5="---", "NA",
        IF(AE5="---", "NA",IF(O5="---","NA",
            IF(BP5 &gt; BQ5,
                IF(MIN(CA5, BP5) = CB5, 0.1,
                    IF(MIN(CA5, BP5) &lt; CB5, 1.1)
                ),
                IF(MIN(CA5, BP5) = CB5, 0,
                    IF(MIN(CA5, BP5) &lt; CB5, 1)
                )
            ))
        )
    ),
-5)</f>
        <v>NA</v>
      </c>
      <c r="CN5" s="381" t="str">
        <f>IFERROR(
    IF(O5="---", "NA",
        IF(AF5="---", "NA",IF(P5="---","NA",
            IF(BQ5 &gt; BR5,
                IF(MIN(CB5, BQ5) = CC5, 0.1,
                    IF(MIN(CB5, BQ5) &lt; CC5, 1.1)
                ),
                IF(MIN(CB5, BQ5) = CC5, 0,
                    IF(MIN(CB5, BQ5) &lt; CC5, 1)
                )
            ))
        )
    ),
-5)</f>
        <v>NA</v>
      </c>
      <c r="CO5" s="381" t="str">
        <f>IFERROR(
    IF(P5="---", "NA",
        IF(AG5="---", "NA",IF(Q5="---","NA",
            IF(BR5 &gt; BS5,
                IF(MIN(CC5, BR5) = CD5, 0.1,
                    IF(MIN(CC5, BR5) &lt; CD5, 1.1)
                ),
                IF(MIN(CC5, BR5) = CD5, 0,
                    IF(MIN(CC5, BR5) &lt; CD5, 1)
                )
            ))
        )
    ),
-5)</f>
        <v>NA</v>
      </c>
      <c r="CP5" s="381" t="str">
        <f>IFERROR(
    IF(Q5="---", "NA",
        IF(AH5="---", "NA",IF(R5="---","NA",
            IF(BS5 &gt; BT5,
                IF(MIN(CD5, BS5) = CE5, 0.1,
                    IF(MIN(CD5, BS5) &lt; CE5, 1.1)
                ),
                IF(MIN(CD5, BS5) = CE5, 0,
                    IF(MIN(CD5, BS5) &lt; CE5, 1)
                )
            ))
        )
    ),
-5)</f>
        <v>NA</v>
      </c>
      <c r="CQ5" s="222" t="s">
        <v>101</v>
      </c>
      <c r="CR5" s="381" t="str">
        <f>IF(AND(OR(CG5=1, CG5=1.1),BK5&gt;=BV5),"Achieved",IF(AND(OR(CG5=1, CG5=1.1),BK5&lt;BV5),"Not Achieved","NA"))</f>
        <v>NA</v>
      </c>
      <c r="CS5" s="381" t="str">
        <f>IF(AND(OR(CH5=1, CH5=1.1),BL5&gt;=BW5),"Achieved",IF(AND(OR(CH5=1, CH5=1.1),BL5&lt;BW5),"Not Achieved","NA"))</f>
        <v>NA</v>
      </c>
      <c r="CT5" s="381" t="str">
        <f>IF(AND(OR(CI5=1, CI5=1.1),BM5&gt;=BX5),"Achieved",IF(AND(OR(CI5=1, CI5=1.1),BM5&lt;BX5),"Not Achieved","NA"))</f>
        <v>NA</v>
      </c>
      <c r="CU5" s="381" t="str">
        <f>IF(AND(OR(CJ5=1, CJ5=1.1),BN5&gt;=BY5),"Achieved",IF(AND(OR(CJ5=1, CJ5=1.1),BN5&lt;BY5),"Not Achieved","NA"))</f>
        <v>NA</v>
      </c>
      <c r="CV5" s="381" t="str">
        <f>IF(AND(OR(CK5=1, CK5=1.1),BO5&gt;=BZ5),"Achieved",IF(AND(OR(CK5=1, CK5=1.1),BO5&lt;BZ5),"Not Achieved","NA"))</f>
        <v>NA</v>
      </c>
      <c r="CW5" s="381" t="str">
        <f>IF(AND(OR(CL5=1, CL5=1.1),BP5&gt;=CA5),"Achieved",IF(AND(OR(CL5=1, CL5=1.1),BP5&lt;CA5),"Not Achieved","NA"))</f>
        <v>NA</v>
      </c>
      <c r="CX5" s="381" t="str">
        <f>IF(AND(OR(CM5=1, CM5=1.1),BQ5&gt;=CB5),"Achieved",IF(AND(OR(CM5=1, CM5=1.1),BQ5&lt;CB5),"Not Achieved","NA"))</f>
        <v>NA</v>
      </c>
      <c r="CY5" s="381" t="str">
        <f>IF(AND(OR(CN5=1, CN5=1.1),BR5&gt;=CC5),"Achieved",IF(AND(OR(CN5=1, CN5=1.1),BR5&lt;CC5),"Not Achieved","NA"))</f>
        <v>NA</v>
      </c>
      <c r="CZ5" s="381" t="str">
        <f>IF(AND(OR(CO5=1, CO5=1.1),BS5&gt;=CD5),"Achieved",IF(AND(OR(CO5=1, CO5=1.1),BS5&lt;CD5),"Not Achieved","NA"))</f>
        <v>NA</v>
      </c>
      <c r="DA5" s="381" t="str">
        <f>IF(AND(OR(CP5=1, CP5=1.1),BT5&gt;=CE5),"Achieved",IF(AND(OR(CP5=1, CP5=1.1),BT5&lt;CE5),"Not Achieved","NA"))</f>
        <v>NA</v>
      </c>
      <c r="DI5" s="403"/>
      <c r="DJ5" s="403"/>
      <c r="DK5" s="403"/>
      <c r="DL5" s="403"/>
      <c r="DM5" s="403"/>
      <c r="DN5" s="403"/>
      <c r="DO5" s="403"/>
      <c r="DP5" s="403"/>
      <c r="DQ5" s="403"/>
      <c r="DR5" s="403"/>
      <c r="DS5" s="403"/>
      <c r="DT5" s="403"/>
      <c r="DU5" s="403"/>
      <c r="DV5" s="403"/>
      <c r="DW5" s="403"/>
    </row>
    <row r="6" spans="2:127" ht="13.75" customHeight="1" thickBot="1" x14ac:dyDescent="0.4">
      <c r="B6" s="373"/>
      <c r="C6" s="364"/>
      <c r="D6" s="365"/>
      <c r="E6" s="359" t="s">
        <v>103</v>
      </c>
      <c r="F6" s="425"/>
      <c r="G6" s="426"/>
      <c r="H6" s="192" t="s">
        <v>94</v>
      </c>
      <c r="I6" s="192" t="s">
        <v>94</v>
      </c>
      <c r="J6" s="192" t="s">
        <v>94</v>
      </c>
      <c r="K6" s="192" t="s">
        <v>94</v>
      </c>
      <c r="L6" s="192" t="s">
        <v>94</v>
      </c>
      <c r="M6" s="192" t="s">
        <v>94</v>
      </c>
      <c r="N6" s="192" t="s">
        <v>94</v>
      </c>
      <c r="O6" s="192" t="s">
        <v>94</v>
      </c>
      <c r="P6" s="192" t="s">
        <v>94</v>
      </c>
      <c r="Q6" s="192" t="s">
        <v>94</v>
      </c>
      <c r="R6" s="379" t="s">
        <v>94</v>
      </c>
      <c r="Y6" s="192" t="s">
        <v>94</v>
      </c>
      <c r="Z6" s="192" t="s">
        <v>94</v>
      </c>
      <c r="AA6" s="192" t="s">
        <v>94</v>
      </c>
      <c r="AB6" s="192" t="s">
        <v>94</v>
      </c>
      <c r="AC6" s="192" t="s">
        <v>94</v>
      </c>
      <c r="AD6" s="192" t="s">
        <v>94</v>
      </c>
      <c r="AE6" s="192" t="s">
        <v>94</v>
      </c>
      <c r="AF6" s="192" t="s">
        <v>94</v>
      </c>
      <c r="AG6" s="192" t="s">
        <v>94</v>
      </c>
      <c r="AH6" s="379" t="s">
        <v>94</v>
      </c>
      <c r="AK6" s="427" t="str">
        <f>IFERROR(IF(I6="---","",IF(Y6="---","No Target Set",IF(BV6=BK6,"On Target",IF(BV6&gt;BK6,"Behind",IF(BV6&lt;BK6,"On Target"))))),"")</f>
        <v/>
      </c>
      <c r="AL6" s="427" t="str">
        <f>IFERROR(IF(J6="---","",IF(Z6="---","No Target Set",IF(BW6=BL6,"On Target",IF(BW6&gt;BL6,"Behind",IF(BW6&lt;BL6,"On Target"))))),"")</f>
        <v/>
      </c>
      <c r="AM6" s="427" t="str">
        <f>IFERROR(IF(K6="---","",IF(AA6="---","No Target Set",IF(BX6=BM6,"On Target",IF(BX6&gt;BM6,"Behind",IF(BX6&lt;BM6,"On Target"))))),"")</f>
        <v/>
      </c>
      <c r="AN6" s="427" t="str">
        <f>IFERROR(IF(L6="---","",IF(AB6="---","No Target Set",IF(BY6=BN6,"On Target",IF(BY6&gt;BN6,"Behind",IF(BY6&lt;BN6,"On Target"))))),"")</f>
        <v/>
      </c>
      <c r="AO6" s="427" t="str">
        <f>IFERROR(IF(M6="---","",IF(AC6="---","No Target Set",IF(BZ6=BO6,"On Target",IF(BZ6&gt;BO6,"Behind",IF(BZ6&lt;BO6,"On Target"))))),"")</f>
        <v/>
      </c>
      <c r="AP6" s="427" t="str">
        <f>IFERROR(IF(N6="---","",IF(AD6="---","No Target Set",IF(CA6=BP6,"On Target",IF(CA6&gt;BP6,"Behind",IF(CA6&lt;BP6,"On Target"))))),"")</f>
        <v/>
      </c>
      <c r="AQ6" s="427" t="str">
        <f>IFERROR(IF(O6="---","",IF(AE6="---","No Target Set",IF(CB6=BQ6,"On Target",IF(CB6&gt;BQ6,"Behind",IF(CB6&lt;BQ6,"On Target"))))),"")</f>
        <v/>
      </c>
      <c r="AR6" s="427" t="str">
        <f>IFERROR(IF(P6="---","",IF(AF6="---","No Target Set",IF(CC6=BR6,"On Target",IF(CC6&gt;BR6,"Behind",IF(CC6&lt;BR6,"On Target"))))),"")</f>
        <v/>
      </c>
      <c r="AS6" s="427" t="str">
        <f>IFERROR(IF(Q6="---","",IF(AG6="---","No Target Set",IF(CD6=BS6,"On Target",IF(CD6&gt;BS6,"Behind",IF(CD6&lt;BS6,"On Target"))))),"")</f>
        <v/>
      </c>
      <c r="AT6" s="427" t="str">
        <f>IFERROR(IF(R6="---","",IF(AH6="---","No Target Set",IF(CE6=BT6,"On Target",IF(CE6&gt;BT6,"Behind",IF(CE6&lt;BT6,"On Target"))))),"")</f>
        <v/>
      </c>
      <c r="AV6" s="428"/>
      <c r="AW6" s="222" t="s">
        <v>104</v>
      </c>
      <c r="AX6" s="381" t="str">
        <f>_xlfn.IFNA(LOOKUP(2,1/(H6:R6&lt;&gt;"---"),H6:R6),"---")</f>
        <v>---</v>
      </c>
      <c r="AY6" s="381" t="e">
        <f>VALUE(IF(AX6="---","",VLOOKUP(AX6,List167823456[],2,FALSE)))</f>
        <v>#VALUE!</v>
      </c>
      <c r="AZ6" s="381" t="str">
        <f>_xlfn.IFNA(LOOKUP(2,1/(H6:Q6&lt;&gt;"---"),X6:AF6),"---")</f>
        <v>---</v>
      </c>
      <c r="BA6" s="381" t="e">
        <f>VALUE(IF(AZ6="---","",VLOOKUP(AZ6,List167823456[],2,FALSE)))</f>
        <v>#VALUE!</v>
      </c>
      <c r="BB6" s="381" t="str">
        <f>_xlfn.IFNA(LOOKUP(2,1/(AK6:AT6&lt;&gt;""),AK6:AT6),"---")</f>
        <v>---</v>
      </c>
      <c r="BC6" s="381" t="str">
        <f>_xlfn.IFNA(LOOKUP(2,1/(H6:R6&lt;&gt;"---"),H$2:R$2),"---")</f>
        <v>---</v>
      </c>
      <c r="BE6" s="431" t="s">
        <v>105</v>
      </c>
      <c r="BF6" s="384">
        <v>0</v>
      </c>
      <c r="BI6" s="222" t="s">
        <v>104</v>
      </c>
      <c r="BJ6" s="381" t="str">
        <f>IF(H6="---","",IF(H6="","",(VLOOKUP(H6,List167823456[],2,FALSE))))</f>
        <v/>
      </c>
      <c r="BK6" s="381" t="str">
        <f>IF(I6="---","",IF(I6="","",(VLOOKUP(I6,List167823456[],2,FALSE))))</f>
        <v/>
      </c>
      <c r="BL6" s="381" t="str">
        <f>IF(J6="---","",IF(J6="","",(VLOOKUP(J6,List167823456[],2,FALSE))))</f>
        <v/>
      </c>
      <c r="BM6" s="381" t="str">
        <f>IF(K6="---","",IF(K6="","",(VLOOKUP(K6,List167823456[],2,FALSE))))</f>
        <v/>
      </c>
      <c r="BN6" s="381" t="str">
        <f>IF(L6="---","",IF(L6="","",(VLOOKUP(L6,List167823456[],2,FALSE))))</f>
        <v/>
      </c>
      <c r="BO6" s="381" t="str">
        <f>IF(M6="---","",IF(M6="","",(VLOOKUP(M6,List167823456[],2,FALSE))))</f>
        <v/>
      </c>
      <c r="BP6" s="381" t="str">
        <f>IF(N6="---","",IF(N6="","",(VLOOKUP(N6,List167823456[],2,FALSE))))</f>
        <v/>
      </c>
      <c r="BQ6" s="381" t="str">
        <f>IF(O6="---","",IF(O6="","",(VLOOKUP(O6,List167823456[],2,FALSE))))</f>
        <v/>
      </c>
      <c r="BR6" s="381" t="str">
        <f>IF(P6="---","",IF(P6="","",(VLOOKUP(P6,List167823456[],2,FALSE))))</f>
        <v/>
      </c>
      <c r="BS6" s="381" t="str">
        <f>IF(Q6="---","",IF(Q6="","",(VLOOKUP(Q6,List167823456[],2,FALSE))))</f>
        <v/>
      </c>
      <c r="BT6" s="381" t="str">
        <f>IF(R6="---","",IF(R6="","",(VLOOKUP(R6,List167823456[],2,FALSE))))</f>
        <v/>
      </c>
      <c r="BU6" s="222" t="s">
        <v>104</v>
      </c>
      <c r="BV6" s="381" t="str">
        <f>IF(Y6="---","",IF(Y6="","",VLOOKUP(Y6,List167823456[],2,FALSE)))</f>
        <v/>
      </c>
      <c r="BW6" s="381" t="str">
        <f>IF(Z6="---","",IF(Z6="","",VLOOKUP(Z6,List167823456[],2,FALSE)))</f>
        <v/>
      </c>
      <c r="BX6" s="381" t="str">
        <f>IF(AA6="---","",IF(AA6="","",VLOOKUP(AA6,List167823456[],2,FALSE)))</f>
        <v/>
      </c>
      <c r="BY6" s="381" t="str">
        <f>IF(AB6="---","",IF(AB6="","",VLOOKUP(AB6,List167823456[],2,FALSE)))</f>
        <v/>
      </c>
      <c r="BZ6" s="381" t="str">
        <f>IF(AC6="---","",IF(AC6="","",VLOOKUP(AC6,List167823456[],2,FALSE)))</f>
        <v/>
      </c>
      <c r="CA6" s="381" t="str">
        <f>IF(AD6="---","",IF(AD6="","",VLOOKUP(AD6,List167823456[],2,FALSE)))</f>
        <v/>
      </c>
      <c r="CB6" s="381" t="str">
        <f>IF(AE6="---","",IF(AE6="","",VLOOKUP(AE6,List167823456[],2,FALSE)))</f>
        <v/>
      </c>
      <c r="CC6" s="381" t="str">
        <f>IF(AF6="---","",IF(AF6="","",VLOOKUP(AF6,List167823456[],2,FALSE)))</f>
        <v/>
      </c>
      <c r="CD6" s="381" t="str">
        <f>IF(AG6="---","",IF(AG6="","",VLOOKUP(AG6,List167823456[],2,FALSE)))</f>
        <v/>
      </c>
      <c r="CE6" s="381" t="str">
        <f>IF(AH6="---","",IF(AH6="","",VLOOKUP(AH6,List167823456[],2,FALSE)))</f>
        <v/>
      </c>
      <c r="CF6" s="222" t="s">
        <v>104</v>
      </c>
      <c r="CG6" s="381" t="str">
        <f>IFERROR(
    IF(H6="---", "NA",
        IF(Y6="---", "NA",
            IF(BJ6 &gt; BK6,
                IF(BV6 &gt; BJ6, 1.1, 0.1),
                IF(BV6 &gt; BJ6, 1, 0)
            )
        )
    ),
    -1
)</f>
        <v>NA</v>
      </c>
      <c r="CH6" s="381" t="str">
        <f>IFERROR(
    IF(I6="---", "NA",
        IF(Z6="---", "NA",IF(J6="---","NA",
            IF(BK6 &gt; BL6,
                IF(MIN(BV6, BK6) = BW6, 0.1,
                    IF(MIN(BV6, BK6) &lt; BW6, 1.1)
                ),
                IF(MIN(BV6, BK6) = BW6, 0,
                    IF(MIN(BV6, BK6) &lt; BW6, 1)
                )
            ))
        )
    ),
-5)</f>
        <v>NA</v>
      </c>
      <c r="CI6" s="381" t="str">
        <f>IFERROR(
    IF(J6="---", "NA",
        IF(AA6="---", "NA",IF(K6="---","NA",
            IF(BL6 &gt; BM6,
                IF(MIN(BW6, BL6) = BX6, 0.1,
                    IF(MIN(BW6, BL6) &lt; BX6, 1.1)
                ),
                IF(MIN(BW6, BL6) = BX6, 0,
                    IF(MIN(BW6, BL6) &lt; BX6, 1)
                )
            ))
        )
    ),
-5)</f>
        <v>NA</v>
      </c>
      <c r="CJ6" s="381" t="str">
        <f>IFERROR(
    IF(K6="---", "NA",
        IF(AB6="---", "NA",IF(L6="---","NA",
            IF(BM6 &gt; BN6,
                IF(MIN(BX6, BM6) = BY6, 0.1,
                    IF(MIN(BX6, BM6) &lt; BY6, 1.1)
                ),
                IF(MIN(BX6, BM6) = BY6, 0,
                    IF(MIN(BX6, BM6) &lt; BY6, 1)
                )
            ))
        )
    ),
-5)</f>
        <v>NA</v>
      </c>
      <c r="CK6" s="381" t="str">
        <f>IFERROR(
    IF(L6="---", "NA",
        IF(AC6="---", "NA",IF(M6="---","NA",
            IF(BN6 &gt; BO6,
                IF(MIN(BY6, BN6) = BZ6, 0.1,
                    IF(MIN(BY6, BN6) &lt; BZ6, 1.1)
                ),
                IF(MIN(BY6, BN6) = BZ6, 0,
                    IF(MIN(BY6, BN6) &lt; BZ6, 1)
                )
            ))
        )
    ),
-5)</f>
        <v>NA</v>
      </c>
      <c r="CL6" s="381" t="str">
        <f>IFERROR(
    IF(M6="---", "NA",
        IF(AD6="---", "NA",IF(N6="---","NA",
            IF(BO6 &gt; BP6,
                IF(MIN(BZ6, BO6) = CA6, 0.1,
                    IF(MIN(BZ6, BO6) &lt; CA6, 1.1)
                ),
                IF(MIN(BZ6, BO6) = CA6, 0,
                    IF(MIN(BZ6, BO6) &lt; CA6, 1)
                )
            ))
        )
    ),
-5)</f>
        <v>NA</v>
      </c>
      <c r="CM6" s="381" t="str">
        <f>IFERROR(
    IF(N6="---", "NA",
        IF(AE6="---", "NA",IF(O6="---","NA",
            IF(BP6 &gt; BQ6,
                IF(MIN(CA6, BP6) = CB6, 0.1,
                    IF(MIN(CA6, BP6) &lt; CB6, 1.1)
                ),
                IF(MIN(CA6, BP6) = CB6, 0,
                    IF(MIN(CA6, BP6) &lt; CB6, 1)
                )
            ))
        )
    ),
-5)</f>
        <v>NA</v>
      </c>
      <c r="CN6" s="381" t="str">
        <f>IFERROR(
    IF(O6="---", "NA",
        IF(AF6="---", "NA",IF(P6="---","NA",
            IF(BQ6 &gt; BR6,
                IF(MIN(CB6, BQ6) = CC6, 0.1,
                    IF(MIN(CB6, BQ6) &lt; CC6, 1.1)
                ),
                IF(MIN(CB6, BQ6) = CC6, 0,
                    IF(MIN(CB6, BQ6) &lt; CC6, 1)
                )
            ))
        )
    ),
-5)</f>
        <v>NA</v>
      </c>
      <c r="CO6" s="381" t="str">
        <f>IFERROR(
    IF(P6="---", "NA",
        IF(AG6="---", "NA",IF(Q6="---","NA",
            IF(BR6 &gt; BS6,
                IF(MIN(CC6, BR6) = CD6, 0.1,
                    IF(MIN(CC6, BR6) &lt; CD6, 1.1)
                ),
                IF(MIN(CC6, BR6) = CD6, 0,
                    IF(MIN(CC6, BR6) &lt; CD6, 1)
                )
            ))
        )
    ),
-5)</f>
        <v>NA</v>
      </c>
      <c r="CP6" s="381" t="str">
        <f>IFERROR(
    IF(Q6="---", "NA",
        IF(AH6="---", "NA",IF(R6="---","NA",
            IF(BS6 &gt; BT6,
                IF(MIN(CD6, BS6) = CE6, 0.1,
                    IF(MIN(CD6, BS6) &lt; CE6, 1.1)
                ),
                IF(MIN(CD6, BS6) = CE6, 0,
                    IF(MIN(CD6, BS6) &lt; CE6, 1)
                )
            ))
        )
    ),
-5)</f>
        <v>NA</v>
      </c>
      <c r="CQ6" s="222" t="s">
        <v>104</v>
      </c>
      <c r="CR6" s="381" t="str">
        <f>IF(AND(OR(CG6=1, CG6=1.1),BK6&gt;=BV6),"Achieved",IF(AND(OR(CG6=1, CG6=1.1),BK6&lt;BV6),"Not Achieved","NA"))</f>
        <v>NA</v>
      </c>
      <c r="CS6" s="381" t="str">
        <f>IF(AND(OR(CH6=1, CH6=1.1),BL6&gt;=BW6),"Achieved",IF(AND(OR(CH6=1, CH6=1.1),BL6&lt;BW6),"Not Achieved","NA"))</f>
        <v>NA</v>
      </c>
      <c r="CT6" s="381" t="str">
        <f>IF(AND(OR(CI6=1, CI6=1.1),BM6&gt;=BX6),"Achieved",IF(AND(OR(CI6=1, CI6=1.1),BM6&lt;BX6),"Not Achieved","NA"))</f>
        <v>NA</v>
      </c>
      <c r="CU6" s="381" t="str">
        <f>IF(AND(OR(CJ6=1, CJ6=1.1),BN6&gt;=BY6),"Achieved",IF(AND(OR(CJ6=1, CJ6=1.1),BN6&lt;BY6),"Not Achieved","NA"))</f>
        <v>NA</v>
      </c>
      <c r="CV6" s="381" t="str">
        <f>IF(AND(OR(CK6=1, CK6=1.1),BO6&gt;=BZ6),"Achieved",IF(AND(OR(CK6=1, CK6=1.1),BO6&lt;BZ6),"Not Achieved","NA"))</f>
        <v>NA</v>
      </c>
      <c r="CW6" s="381" t="str">
        <f>IF(AND(OR(CL6=1, CL6=1.1),BP6&gt;=CA6),"Achieved",IF(AND(OR(CL6=1, CL6=1.1),BP6&lt;CA6),"Not Achieved","NA"))</f>
        <v>NA</v>
      </c>
      <c r="CX6" s="381" t="str">
        <f>IF(AND(OR(CM6=1, CM6=1.1),BQ6&gt;=CB6),"Achieved",IF(AND(OR(CM6=1, CM6=1.1),BQ6&lt;CB6),"Not Achieved","NA"))</f>
        <v>NA</v>
      </c>
      <c r="CY6" s="381" t="str">
        <f>IF(AND(OR(CN6=1, CN6=1.1),BR6&gt;=CC6),"Achieved",IF(AND(OR(CN6=1, CN6=1.1),BR6&lt;CC6),"Not Achieved","NA"))</f>
        <v>NA</v>
      </c>
      <c r="CZ6" s="381" t="str">
        <f>IF(AND(OR(CO6=1, CO6=1.1),BS6&gt;=CD6),"Achieved",IF(AND(OR(CO6=1, CO6=1.1),BS6&lt;CD6),"Not Achieved","NA"))</f>
        <v>NA</v>
      </c>
      <c r="DA6" s="381" t="str">
        <f>IF(AND(OR(CP6=1, CP6=1.1),BT6&gt;=CE6),"Achieved",IF(AND(OR(CP6=1, CP6=1.1),BT6&lt;CE6),"Not Achieved","NA"))</f>
        <v>NA</v>
      </c>
      <c r="DI6" s="403"/>
      <c r="DJ6" s="403"/>
      <c r="DK6" s="403"/>
      <c r="DL6" s="403"/>
      <c r="DM6" s="403"/>
      <c r="DN6" s="403"/>
      <c r="DO6" s="403"/>
      <c r="DP6" s="403"/>
      <c r="DQ6" s="403"/>
      <c r="DR6" s="403"/>
      <c r="DS6" s="403"/>
      <c r="DT6" s="403"/>
      <c r="DU6" s="403"/>
      <c r="DV6" s="403"/>
      <c r="DW6" s="403"/>
    </row>
    <row r="7" spans="2:127" ht="13.75" customHeight="1" thickBot="1" x14ac:dyDescent="0.4">
      <c r="B7" s="373"/>
      <c r="C7" s="364"/>
      <c r="D7" s="365"/>
      <c r="E7" s="359" t="s">
        <v>279</v>
      </c>
      <c r="F7" s="425"/>
      <c r="G7" s="426"/>
      <c r="H7" s="192" t="s">
        <v>94</v>
      </c>
      <c r="I7" s="192" t="s">
        <v>94</v>
      </c>
      <c r="J7" s="192" t="s">
        <v>94</v>
      </c>
      <c r="K7" s="192" t="s">
        <v>94</v>
      </c>
      <c r="L7" s="192" t="s">
        <v>94</v>
      </c>
      <c r="M7" s="192" t="s">
        <v>94</v>
      </c>
      <c r="N7" s="192" t="s">
        <v>94</v>
      </c>
      <c r="O7" s="192" t="s">
        <v>94</v>
      </c>
      <c r="P7" s="192" t="s">
        <v>94</v>
      </c>
      <c r="Q7" s="192" t="s">
        <v>94</v>
      </c>
      <c r="R7" s="379" t="s">
        <v>94</v>
      </c>
      <c r="Y7" s="192" t="s">
        <v>94</v>
      </c>
      <c r="Z7" s="192" t="s">
        <v>94</v>
      </c>
      <c r="AA7" s="192" t="s">
        <v>94</v>
      </c>
      <c r="AB7" s="192" t="s">
        <v>94</v>
      </c>
      <c r="AC7" s="192" t="s">
        <v>94</v>
      </c>
      <c r="AD7" s="192" t="s">
        <v>94</v>
      </c>
      <c r="AE7" s="192" t="s">
        <v>94</v>
      </c>
      <c r="AF7" s="192" t="s">
        <v>94</v>
      </c>
      <c r="AG7" s="192" t="s">
        <v>94</v>
      </c>
      <c r="AH7" s="379" t="s">
        <v>94</v>
      </c>
      <c r="AK7" s="427" t="str">
        <f>IFERROR(IF(I7="---","",IF(Y7="---","No Target Set",IF(BV7=BK7,"On Target",IF(BV7&gt;BK7,"Behind",IF(BV7&lt;BK7,"On Target"))))),"")</f>
        <v/>
      </c>
      <c r="AL7" s="427" t="str">
        <f>IFERROR(IF(J7="---","",IF(Z7="---","No Target Set",IF(BW7=BL7,"On Target",IF(BW7&gt;BL7,"Behind",IF(BW7&lt;BL7,"On Target"))))),"")</f>
        <v/>
      </c>
      <c r="AM7" s="427" t="str">
        <f>IFERROR(IF(K7="---","",IF(AA7="---","No Target Set",IF(BX7=BM7,"On Target",IF(BX7&gt;BM7,"Behind",IF(BX7&lt;BM7,"On Target"))))),"")</f>
        <v/>
      </c>
      <c r="AN7" s="427" t="str">
        <f>IFERROR(IF(L7="---","",IF(AB7="---","No Target Set",IF(BY7=BN7,"On Target",IF(BY7&gt;BN7,"Behind",IF(BY7&lt;BN7,"On Target"))))),"")</f>
        <v/>
      </c>
      <c r="AO7" s="427" t="str">
        <f>IFERROR(IF(M7="---","",IF(AC7="---","No Target Set",IF(BZ7=BO7,"On Target",IF(BZ7&gt;BO7,"Behind",IF(BZ7&lt;BO7,"On Target"))))),"")</f>
        <v/>
      </c>
      <c r="AP7" s="427" t="str">
        <f>IFERROR(IF(N7="---","",IF(AD7="---","No Target Set",IF(CA7=BP7,"On Target",IF(CA7&gt;BP7,"Behind",IF(CA7&lt;BP7,"On Target"))))),"")</f>
        <v/>
      </c>
      <c r="AQ7" s="427" t="str">
        <f>IFERROR(IF(O7="---","",IF(AE7="---","No Target Set",IF(CB7=BQ7,"On Target",IF(CB7&gt;BQ7,"Behind",IF(CB7&lt;BQ7,"On Target"))))),"")</f>
        <v/>
      </c>
      <c r="AR7" s="427" t="str">
        <f>IFERROR(IF(P7="---","",IF(AF7="---","No Target Set",IF(CC7=BR7,"On Target",IF(CC7&gt;BR7,"Behind",IF(CC7&lt;BR7,"On Target"))))),"")</f>
        <v/>
      </c>
      <c r="AS7" s="427" t="str">
        <f>IFERROR(IF(Q7="---","",IF(AG7="---","No Target Set",IF(CD7=BS7,"On Target",IF(CD7&gt;BS7,"Behind",IF(CD7&lt;BS7,"On Target"))))),"")</f>
        <v/>
      </c>
      <c r="AT7" s="427" t="str">
        <f>IFERROR(IF(R7="---","",IF(AH7="---","No Target Set",IF(CE7=BT7,"On Target",IF(CE7&gt;BT7,"Behind",IF(CE7&lt;BT7,"On Target"))))),"")</f>
        <v/>
      </c>
      <c r="AV7" s="428"/>
      <c r="AW7" s="222" t="s">
        <v>107</v>
      </c>
      <c r="AX7" s="381" t="str">
        <f>_xlfn.IFNA(LOOKUP(2,1/(H7:R7&lt;&gt;"---"),H7:R7),"---")</f>
        <v>---</v>
      </c>
      <c r="AY7" s="381" t="e">
        <f>VALUE(IF(AX7="---","",VLOOKUP(AX7,List167823456[],2,FALSE)))</f>
        <v>#VALUE!</v>
      </c>
      <c r="AZ7" s="381" t="str">
        <f>_xlfn.IFNA(LOOKUP(2,1/(H7:Q7&lt;&gt;"---"),X7:AF7),"---")</f>
        <v>---</v>
      </c>
      <c r="BA7" s="381" t="e">
        <f>VALUE(IF(AZ7="---","",VLOOKUP(AZ7,List167823456[],2,FALSE)))</f>
        <v>#VALUE!</v>
      </c>
      <c r="BB7" s="381" t="str">
        <f>_xlfn.IFNA(LOOKUP(2,1/(AK7:AT7&lt;&gt;""),AK7:AT7),"---")</f>
        <v>---</v>
      </c>
      <c r="BC7" s="381" t="str">
        <f>_xlfn.IFNA(LOOKUP(2,1/(H7:R7&lt;&gt;"---"),H$2:R$2),"---")</f>
        <v>---</v>
      </c>
      <c r="BI7" s="222" t="s">
        <v>107</v>
      </c>
      <c r="BJ7" s="381" t="str">
        <f>IF(H7="---","",IF(H7="","",(VLOOKUP(H7,List167823456[],2,FALSE))))</f>
        <v/>
      </c>
      <c r="BK7" s="381" t="str">
        <f>IF(I7="---","",IF(I7="","",(VLOOKUP(I7,List167823456[],2,FALSE))))</f>
        <v/>
      </c>
      <c r="BL7" s="381" t="str">
        <f>IF(J7="---","",IF(J7="","",(VLOOKUP(J7,List167823456[],2,FALSE))))</f>
        <v/>
      </c>
      <c r="BM7" s="381" t="str">
        <f>IF(K7="---","",IF(K7="","",(VLOOKUP(K7,List167823456[],2,FALSE))))</f>
        <v/>
      </c>
      <c r="BN7" s="381" t="str">
        <f>IF(L7="---","",IF(L7="","",(VLOOKUP(L7,List167823456[],2,FALSE))))</f>
        <v/>
      </c>
      <c r="BO7" s="381" t="str">
        <f>IF(M7="---","",IF(M7="","",(VLOOKUP(M7,List167823456[],2,FALSE))))</f>
        <v/>
      </c>
      <c r="BP7" s="381" t="str">
        <f>IF(N7="---","",IF(N7="","",(VLOOKUP(N7,List167823456[],2,FALSE))))</f>
        <v/>
      </c>
      <c r="BQ7" s="381" t="str">
        <f>IF(O7="---","",IF(O7="","",(VLOOKUP(O7,List167823456[],2,FALSE))))</f>
        <v/>
      </c>
      <c r="BR7" s="381" t="str">
        <f>IF(P7="---","",IF(P7="","",(VLOOKUP(P7,List167823456[],2,FALSE))))</f>
        <v/>
      </c>
      <c r="BS7" s="381" t="str">
        <f>IF(Q7="---","",IF(Q7="","",(VLOOKUP(Q7,List167823456[],2,FALSE))))</f>
        <v/>
      </c>
      <c r="BT7" s="381" t="str">
        <f>IF(R7="---","",IF(R7="","",(VLOOKUP(R7,List167823456[],2,FALSE))))</f>
        <v/>
      </c>
      <c r="BU7" s="222" t="s">
        <v>107</v>
      </c>
      <c r="BV7" s="381" t="str">
        <f>IF(Y7="---","",IF(Y7="","",VLOOKUP(Y7,List167823456[],2,FALSE)))</f>
        <v/>
      </c>
      <c r="BW7" s="381" t="str">
        <f>IF(Z7="---","",IF(Z7="","",VLOOKUP(Z7,List167823456[],2,FALSE)))</f>
        <v/>
      </c>
      <c r="BX7" s="381" t="str">
        <f>IF(AA7="---","",IF(AA7="","",VLOOKUP(AA7,List167823456[],2,FALSE)))</f>
        <v/>
      </c>
      <c r="BY7" s="381" t="str">
        <f>IF(AB7="---","",IF(AB7="","",VLOOKUP(AB7,List167823456[],2,FALSE)))</f>
        <v/>
      </c>
      <c r="BZ7" s="381" t="str">
        <f>IF(AC7="---","",IF(AC7="","",VLOOKUP(AC7,List167823456[],2,FALSE)))</f>
        <v/>
      </c>
      <c r="CA7" s="381" t="str">
        <f>IF(AD7="---","",IF(AD7="","",VLOOKUP(AD7,List167823456[],2,FALSE)))</f>
        <v/>
      </c>
      <c r="CB7" s="381" t="str">
        <f>IF(AE7="---","",IF(AE7="","",VLOOKUP(AE7,List167823456[],2,FALSE)))</f>
        <v/>
      </c>
      <c r="CC7" s="381" t="str">
        <f>IF(AF7="---","",IF(AF7="","",VLOOKUP(AF7,List167823456[],2,FALSE)))</f>
        <v/>
      </c>
      <c r="CD7" s="381" t="str">
        <f>IF(AG7="---","",IF(AG7="","",VLOOKUP(AG7,List167823456[],2,FALSE)))</f>
        <v/>
      </c>
      <c r="CE7" s="381" t="str">
        <f>IF(AH7="---","",IF(AH7="","",VLOOKUP(AH7,List167823456[],2,FALSE)))</f>
        <v/>
      </c>
      <c r="CF7" s="222" t="s">
        <v>107</v>
      </c>
      <c r="CG7" s="381" t="str">
        <f>IFERROR(
    IF(H7="---", "NA",
        IF(Y7="---", "NA",
            IF(BJ7 &gt; BK7,
                IF(BV7 &gt; BJ7, 1.1, 0.1),
                IF(BV7 &gt; BJ7, 1, 0)
            )
        )
    ),
    -1
)</f>
        <v>NA</v>
      </c>
      <c r="CH7" s="381" t="str">
        <f>IFERROR(
    IF(I7="---", "NA",
        IF(Z7="---", "NA",IF(J7="---","NA",
            IF(BK7 &gt; BL7,
                IF(MIN(BV7, BK7) = BW7, 0.1,
                    IF(MIN(BV7, BK7) &lt; BW7, 1.1)
                ),
                IF(MIN(BV7, BK7) = BW7, 0,
                    IF(MIN(BV7, BK7) &lt; BW7, 1)
                )
            ))
        )
    ),
-5)</f>
        <v>NA</v>
      </c>
      <c r="CI7" s="381" t="str">
        <f>IFERROR(
    IF(J7="---", "NA",
        IF(AA7="---", "NA",IF(K7="---","NA",
            IF(BL7 &gt; BM7,
                IF(MIN(BW7, BL7) = BX7, 0.1,
                    IF(MIN(BW7, BL7) &lt; BX7, 1.1)
                ),
                IF(MIN(BW7, BL7) = BX7, 0,
                    IF(MIN(BW7, BL7) &lt; BX7, 1)
                )
            ))
        )
    ),
-5)</f>
        <v>NA</v>
      </c>
      <c r="CJ7" s="381" t="str">
        <f>IFERROR(
    IF(K7="---", "NA",
        IF(AB7="---", "NA",IF(L7="---","NA",
            IF(BM7 &gt; BN7,
                IF(MIN(BX7, BM7) = BY7, 0.1,
                    IF(MIN(BX7, BM7) &lt; BY7, 1.1)
                ),
                IF(MIN(BX7, BM7) = BY7, 0,
                    IF(MIN(BX7, BM7) &lt; BY7, 1)
                )
            ))
        )
    ),
-5)</f>
        <v>NA</v>
      </c>
      <c r="CK7" s="381" t="str">
        <f>IFERROR(
    IF(L7="---", "NA",
        IF(AC7="---", "NA",IF(M7="---","NA",
            IF(BN7 &gt; BO7,
                IF(MIN(BY7, BN7) = BZ7, 0.1,
                    IF(MIN(BY7, BN7) &lt; BZ7, 1.1)
                ),
                IF(MIN(BY7, BN7) = BZ7, 0,
                    IF(MIN(BY7, BN7) &lt; BZ7, 1)
                )
            ))
        )
    ),
-5)</f>
        <v>NA</v>
      </c>
      <c r="CL7" s="381" t="str">
        <f>IFERROR(
    IF(M7="---", "NA",
        IF(AD7="---", "NA",IF(N7="---","NA",
            IF(BO7 &gt; BP7,
                IF(MIN(BZ7, BO7) = CA7, 0.1,
                    IF(MIN(BZ7, BO7) &lt; CA7, 1.1)
                ),
                IF(MIN(BZ7, BO7) = CA7, 0,
                    IF(MIN(BZ7, BO7) &lt; CA7, 1)
                )
            ))
        )
    ),
-5)</f>
        <v>NA</v>
      </c>
      <c r="CM7" s="381" t="str">
        <f>IFERROR(
    IF(N7="---", "NA",
        IF(AE7="---", "NA",IF(O7="---","NA",
            IF(BP7 &gt; BQ7,
                IF(MIN(CA7, BP7) = CB7, 0.1,
                    IF(MIN(CA7, BP7) &lt; CB7, 1.1)
                ),
                IF(MIN(CA7, BP7) = CB7, 0,
                    IF(MIN(CA7, BP7) &lt; CB7, 1)
                )
            ))
        )
    ),
-5)</f>
        <v>NA</v>
      </c>
      <c r="CN7" s="381" t="str">
        <f>IFERROR(
    IF(O7="---", "NA",
        IF(AF7="---", "NA",IF(P7="---","NA",
            IF(BQ7 &gt; BR7,
                IF(MIN(CB7, BQ7) = CC7, 0.1,
                    IF(MIN(CB7, BQ7) &lt; CC7, 1.1)
                ),
                IF(MIN(CB7, BQ7) = CC7, 0,
                    IF(MIN(CB7, BQ7) &lt; CC7, 1)
                )
            ))
        )
    ),
-5)</f>
        <v>NA</v>
      </c>
      <c r="CO7" s="381" t="str">
        <f>IFERROR(
    IF(P7="---", "NA",
        IF(AG7="---", "NA",IF(Q7="---","NA",
            IF(BR7 &gt; BS7,
                IF(MIN(CC7, BR7) = CD7, 0.1,
                    IF(MIN(CC7, BR7) &lt; CD7, 1.1)
                ),
                IF(MIN(CC7, BR7) = CD7, 0,
                    IF(MIN(CC7, BR7) &lt; CD7, 1)
                )
            ))
        )
    ),
-5)</f>
        <v>NA</v>
      </c>
      <c r="CP7" s="381" t="str">
        <f>IFERROR(
    IF(Q7="---", "NA",
        IF(AH7="---", "NA",IF(R7="---","NA",
            IF(BS7 &gt; BT7,
                IF(MIN(CD7, BS7) = CE7, 0.1,
                    IF(MIN(CD7, BS7) &lt; CE7, 1.1)
                ),
                IF(MIN(CD7, BS7) = CE7, 0,
                    IF(MIN(CD7, BS7) &lt; CE7, 1)
                )
            ))
        )
    ),
-5)</f>
        <v>NA</v>
      </c>
      <c r="CQ7" s="222" t="s">
        <v>107</v>
      </c>
      <c r="CR7" s="381" t="str">
        <f>IF(AND(OR(CG7=1, CG7=1.1),BK7&gt;=BV7),"Achieved",IF(AND(OR(CG7=1, CG7=1.1),BK7&lt;BV7),"Not Achieved","NA"))</f>
        <v>NA</v>
      </c>
      <c r="CS7" s="381" t="str">
        <f>IF(AND(OR(CH7=1, CH7=1.1),BL7&gt;=BW7),"Achieved",IF(AND(OR(CH7=1, CH7=1.1),BL7&lt;BW7),"Not Achieved","NA"))</f>
        <v>NA</v>
      </c>
      <c r="CT7" s="381" t="str">
        <f>IF(AND(OR(CI7=1, CI7=1.1),BM7&gt;=BX7),"Achieved",IF(AND(OR(CI7=1, CI7=1.1),BM7&lt;BX7),"Not Achieved","NA"))</f>
        <v>NA</v>
      </c>
      <c r="CU7" s="381" t="str">
        <f>IF(AND(OR(CJ7=1, CJ7=1.1),BN7&gt;=BY7),"Achieved",IF(AND(OR(CJ7=1, CJ7=1.1),BN7&lt;BY7),"Not Achieved","NA"))</f>
        <v>NA</v>
      </c>
      <c r="CV7" s="381" t="str">
        <f>IF(AND(OR(CK7=1, CK7=1.1),BO7&gt;=BZ7),"Achieved",IF(AND(OR(CK7=1, CK7=1.1),BO7&lt;BZ7),"Not Achieved","NA"))</f>
        <v>NA</v>
      </c>
      <c r="CW7" s="381" t="str">
        <f>IF(AND(OR(CL7=1, CL7=1.1),BP7&gt;=CA7),"Achieved",IF(AND(OR(CL7=1, CL7=1.1),BP7&lt;CA7),"Not Achieved","NA"))</f>
        <v>NA</v>
      </c>
      <c r="CX7" s="381" t="str">
        <f>IF(AND(OR(CM7=1, CM7=1.1),BQ7&gt;=CB7),"Achieved",IF(AND(OR(CM7=1, CM7=1.1),BQ7&lt;CB7),"Not Achieved","NA"))</f>
        <v>NA</v>
      </c>
      <c r="CY7" s="381" t="str">
        <f>IF(AND(OR(CN7=1, CN7=1.1),BR7&gt;=CC7),"Achieved",IF(AND(OR(CN7=1, CN7=1.1),BR7&lt;CC7),"Not Achieved","NA"))</f>
        <v>NA</v>
      </c>
      <c r="CZ7" s="381" t="str">
        <f>IF(AND(OR(CO7=1, CO7=1.1),BS7&gt;=CD7),"Achieved",IF(AND(OR(CO7=1, CO7=1.1),BS7&lt;CD7),"Not Achieved","NA"))</f>
        <v>NA</v>
      </c>
      <c r="DA7" s="381" t="str">
        <f>IF(AND(OR(CP7=1, CP7=1.1),BT7&gt;=CE7),"Achieved",IF(AND(OR(CP7=1, CP7=1.1),BT7&lt;CE7),"Not Achieved","NA"))</f>
        <v>NA</v>
      </c>
      <c r="DI7" s="403"/>
      <c r="DJ7" s="403"/>
      <c r="DK7" s="403"/>
      <c r="DL7" s="403"/>
      <c r="DM7" s="403"/>
      <c r="DN7" s="403"/>
      <c r="DO7" s="403"/>
      <c r="DP7" s="403"/>
      <c r="DQ7" s="403"/>
      <c r="DR7" s="403"/>
      <c r="DS7" s="403"/>
      <c r="DT7" s="403"/>
      <c r="DU7" s="403"/>
      <c r="DV7" s="403"/>
      <c r="DW7" s="403"/>
    </row>
    <row r="8" spans="2:127" ht="13.75" customHeight="1" thickBot="1" x14ac:dyDescent="0.4">
      <c r="B8" s="373"/>
      <c r="C8" s="362"/>
      <c r="D8" s="363"/>
      <c r="E8" s="359" t="s">
        <v>108</v>
      </c>
      <c r="F8" s="425"/>
      <c r="G8" s="426"/>
      <c r="H8" s="192" t="s">
        <v>94</v>
      </c>
      <c r="I8" s="192" t="s">
        <v>94</v>
      </c>
      <c r="J8" s="192" t="s">
        <v>94</v>
      </c>
      <c r="K8" s="192" t="s">
        <v>94</v>
      </c>
      <c r="L8" s="192" t="s">
        <v>94</v>
      </c>
      <c r="M8" s="192" t="s">
        <v>94</v>
      </c>
      <c r="N8" s="192" t="s">
        <v>94</v>
      </c>
      <c r="O8" s="192" t="s">
        <v>94</v>
      </c>
      <c r="P8" s="192" t="s">
        <v>94</v>
      </c>
      <c r="Q8" s="192" t="s">
        <v>94</v>
      </c>
      <c r="R8" s="379" t="s">
        <v>94</v>
      </c>
      <c r="Y8" s="192" t="s">
        <v>94</v>
      </c>
      <c r="Z8" s="192" t="s">
        <v>94</v>
      </c>
      <c r="AA8" s="192" t="s">
        <v>94</v>
      </c>
      <c r="AB8" s="192" t="s">
        <v>94</v>
      </c>
      <c r="AC8" s="192" t="s">
        <v>94</v>
      </c>
      <c r="AD8" s="192" t="s">
        <v>94</v>
      </c>
      <c r="AE8" s="192" t="s">
        <v>94</v>
      </c>
      <c r="AF8" s="192" t="s">
        <v>94</v>
      </c>
      <c r="AG8" s="192" t="s">
        <v>94</v>
      </c>
      <c r="AH8" s="379" t="s">
        <v>94</v>
      </c>
      <c r="AK8" s="427" t="str">
        <f>IFERROR(IF(I8="---","",IF(Y8="---","No Target Set",IF(BV8=BK8,"On Target",IF(BV8&gt;BK8,"Behind",IF(BV8&lt;BK8,"On Target"))))),"")</f>
        <v/>
      </c>
      <c r="AL8" s="427" t="str">
        <f>IFERROR(IF(J8="---","",IF(Z8="---","No Target Set",IF(BW8=BL8,"On Target",IF(BW8&gt;BL8,"Behind",IF(BW8&lt;BL8,"On Target"))))),"")</f>
        <v/>
      </c>
      <c r="AM8" s="427" t="str">
        <f>IFERROR(IF(K8="---","",IF(AA8="---","No Target Set",IF(BX8=BM8,"On Target",IF(BX8&gt;BM8,"Behind",IF(BX8&lt;BM8,"On Target"))))),"")</f>
        <v/>
      </c>
      <c r="AN8" s="427" t="str">
        <f>IFERROR(IF(L8="---","",IF(AB8="---","No Target Set",IF(BY8=BN8,"On Target",IF(BY8&gt;BN8,"Behind",IF(BY8&lt;BN8,"On Target"))))),"")</f>
        <v/>
      </c>
      <c r="AO8" s="427" t="str">
        <f>IFERROR(IF(M8="---","",IF(AC8="---","No Target Set",IF(BZ8=BO8,"On Target",IF(BZ8&gt;BO8,"Behind",IF(BZ8&lt;BO8,"On Target"))))),"")</f>
        <v/>
      </c>
      <c r="AP8" s="427" t="str">
        <f>IFERROR(IF(N8="---","",IF(AD8="---","No Target Set",IF(CA8=BP8,"On Target",IF(CA8&gt;BP8,"Behind",IF(CA8&lt;BP8,"On Target"))))),"")</f>
        <v/>
      </c>
      <c r="AQ8" s="427" t="str">
        <f>IFERROR(IF(O8="---","",IF(AE8="---","No Target Set",IF(CB8=BQ8,"On Target",IF(CB8&gt;BQ8,"Behind",IF(CB8&lt;BQ8,"On Target"))))),"")</f>
        <v/>
      </c>
      <c r="AR8" s="427" t="str">
        <f>IFERROR(IF(P8="---","",IF(AF8="---","No Target Set",IF(CC8=BR8,"On Target",IF(CC8&gt;BR8,"Behind",IF(CC8&lt;BR8,"On Target"))))),"")</f>
        <v/>
      </c>
      <c r="AS8" s="427" t="str">
        <f>IFERROR(IF(Q8="---","",IF(AG8="---","No Target Set",IF(CD8=BS8,"On Target",IF(CD8&gt;BS8,"Behind",IF(CD8&lt;BS8,"On Target"))))),"")</f>
        <v/>
      </c>
      <c r="AT8" s="427" t="str">
        <f>IFERROR(IF(R8="---","",IF(AH8="---","No Target Set",IF(CE8=BT8,"On Target",IF(CE8&gt;BT8,"Behind",IF(CE8&lt;BT8,"On Target"))))),"")</f>
        <v/>
      </c>
      <c r="AV8" s="428"/>
      <c r="AW8" s="222" t="s">
        <v>109</v>
      </c>
      <c r="AX8" s="381" t="str">
        <f>_xlfn.IFNA(LOOKUP(2,1/(H8:R8&lt;&gt;"---"),H8:R8),"---")</f>
        <v>---</v>
      </c>
      <c r="AY8" s="381" t="e">
        <f>VALUE(IF(AX8="---","",VLOOKUP(AX8,List167823456[],2,FALSE)))</f>
        <v>#VALUE!</v>
      </c>
      <c r="AZ8" s="381" t="str">
        <f>_xlfn.IFNA(LOOKUP(2,1/(H8:Q8&lt;&gt;"---"),X8:AF8),"---")</f>
        <v>---</v>
      </c>
      <c r="BA8" s="381" t="e">
        <f>VALUE(IF(AZ8="---","",VLOOKUP(AZ8,List167823456[],2,FALSE)))</f>
        <v>#VALUE!</v>
      </c>
      <c r="BB8" s="381" t="str">
        <f>_xlfn.IFNA(LOOKUP(2,1/(AK8:AT8&lt;&gt;""),AK8:AT8),"---")</f>
        <v>---</v>
      </c>
      <c r="BC8" s="381" t="str">
        <f>_xlfn.IFNA(LOOKUP(2,1/(H8:R8&lt;&gt;"---"),H$2:R$2),"---")</f>
        <v>---</v>
      </c>
      <c r="BI8" s="222" t="s">
        <v>109</v>
      </c>
      <c r="BJ8" s="381" t="str">
        <f>IF(H8="---","",IF(H8="","",(VLOOKUP(H8,List167823456[],2,FALSE))))</f>
        <v/>
      </c>
      <c r="BK8" s="381" t="str">
        <f>IF(I8="---","",IF(I8="","",(VLOOKUP(I8,List167823456[],2,FALSE))))</f>
        <v/>
      </c>
      <c r="BL8" s="381" t="str">
        <f>IF(J8="---","",IF(J8="","",(VLOOKUP(J8,List167823456[],2,FALSE))))</f>
        <v/>
      </c>
      <c r="BM8" s="381" t="str">
        <f>IF(K8="---","",IF(K8="","",(VLOOKUP(K8,List167823456[],2,FALSE))))</f>
        <v/>
      </c>
      <c r="BN8" s="381" t="str">
        <f>IF(L8="---","",IF(L8="","",(VLOOKUP(L8,List167823456[],2,FALSE))))</f>
        <v/>
      </c>
      <c r="BO8" s="381" t="str">
        <f>IF(M8="---","",IF(M8="","",(VLOOKUP(M8,List167823456[],2,FALSE))))</f>
        <v/>
      </c>
      <c r="BP8" s="381" t="str">
        <f>IF(N8="---","",IF(N8="","",(VLOOKUP(N8,List167823456[],2,FALSE))))</f>
        <v/>
      </c>
      <c r="BQ8" s="381" t="str">
        <f>IF(O8="---","",IF(O8="","",(VLOOKUP(O8,List167823456[],2,FALSE))))</f>
        <v/>
      </c>
      <c r="BR8" s="381" t="str">
        <f>IF(P8="---","",IF(P8="","",(VLOOKUP(P8,List167823456[],2,FALSE))))</f>
        <v/>
      </c>
      <c r="BS8" s="381" t="str">
        <f>IF(Q8="---","",IF(Q8="","",(VLOOKUP(Q8,List167823456[],2,FALSE))))</f>
        <v/>
      </c>
      <c r="BT8" s="381" t="str">
        <f>IF(R8="---","",IF(R8="","",(VLOOKUP(R8,List167823456[],2,FALSE))))</f>
        <v/>
      </c>
      <c r="BU8" s="222" t="s">
        <v>109</v>
      </c>
      <c r="BV8" s="381" t="str">
        <f>IF(Y8="---","",IF(Y8="","",VLOOKUP(Y8,List167823456[],2,FALSE)))</f>
        <v/>
      </c>
      <c r="BW8" s="381" t="str">
        <f>IF(Z8="---","",IF(Z8="","",VLOOKUP(Z8,List167823456[],2,FALSE)))</f>
        <v/>
      </c>
      <c r="BX8" s="381" t="str">
        <f>IF(AA8="---","",IF(AA8="","",VLOOKUP(AA8,List167823456[],2,FALSE)))</f>
        <v/>
      </c>
      <c r="BY8" s="381" t="str">
        <f>IF(AB8="---","",IF(AB8="","",VLOOKUP(AB8,List167823456[],2,FALSE)))</f>
        <v/>
      </c>
      <c r="BZ8" s="381" t="str">
        <f>IF(AC8="---","",IF(AC8="","",VLOOKUP(AC8,List167823456[],2,FALSE)))</f>
        <v/>
      </c>
      <c r="CA8" s="381" t="str">
        <f>IF(AD8="---","",IF(AD8="","",VLOOKUP(AD8,List167823456[],2,FALSE)))</f>
        <v/>
      </c>
      <c r="CB8" s="381" t="str">
        <f>IF(AE8="---","",IF(AE8="","",VLOOKUP(AE8,List167823456[],2,FALSE)))</f>
        <v/>
      </c>
      <c r="CC8" s="381" t="str">
        <f>IF(AF8="---","",IF(AF8="","",VLOOKUP(AF8,List167823456[],2,FALSE)))</f>
        <v/>
      </c>
      <c r="CD8" s="381" t="str">
        <f>IF(AG8="---","",IF(AG8="","",VLOOKUP(AG8,List167823456[],2,FALSE)))</f>
        <v/>
      </c>
      <c r="CE8" s="381" t="str">
        <f>IF(AH8="---","",IF(AH8="","",VLOOKUP(AH8,List167823456[],2,FALSE)))</f>
        <v/>
      </c>
      <c r="CF8" s="222" t="s">
        <v>109</v>
      </c>
      <c r="CG8" s="381" t="str">
        <f>IFERROR(
    IF(H8="---", "NA",
        IF(Y8="---", "NA",
            IF(BJ8 &gt; BK8,
                IF(BV8 &gt; BJ8, 1.1, 0.1),
                IF(BV8 &gt; BJ8, 1, 0)
            )
        )
    ),
    -1
)</f>
        <v>NA</v>
      </c>
      <c r="CH8" s="381" t="str">
        <f>IFERROR(
    IF(I8="---", "NA",
        IF(Z8="---", "NA",IF(J8="---","NA",
            IF(BK8 &gt; BL8,
                IF(MIN(BV8, BK8) = BW8, 0.1,
                    IF(MIN(BV8, BK8) &lt; BW8, 1.1)
                ),
                IF(MIN(BV8, BK8) = BW8, 0,
                    IF(MIN(BV8, BK8) &lt; BW8, 1)
                )
            ))
        )
    ),
-5)</f>
        <v>NA</v>
      </c>
      <c r="CI8" s="381" t="str">
        <f>IFERROR(
    IF(J8="---", "NA",
        IF(AA8="---", "NA",IF(K8="---","NA",
            IF(BL8 &gt; BM8,
                IF(MIN(BW8, BL8) = BX8, 0.1,
                    IF(MIN(BW8, BL8) &lt; BX8, 1.1)
                ),
                IF(MIN(BW8, BL8) = BX8, 0,
                    IF(MIN(BW8, BL8) &lt; BX8, 1)
                )
            ))
        )
    ),
-5)</f>
        <v>NA</v>
      </c>
      <c r="CJ8" s="381" t="str">
        <f>IFERROR(
    IF(K8="---", "NA",
        IF(AB8="---", "NA",IF(L8="---","NA",
            IF(BM8 &gt; BN8,
                IF(MIN(BX8, BM8) = BY8, 0.1,
                    IF(MIN(BX8, BM8) &lt; BY8, 1.1)
                ),
                IF(MIN(BX8, BM8) = BY8, 0,
                    IF(MIN(BX8, BM8) &lt; BY8, 1)
                )
            ))
        )
    ),
-5)</f>
        <v>NA</v>
      </c>
      <c r="CK8" s="381" t="str">
        <f>IFERROR(
    IF(L8="---", "NA",
        IF(AC8="---", "NA",IF(M8="---","NA",
            IF(BN8 &gt; BO8,
                IF(MIN(BY8, BN8) = BZ8, 0.1,
                    IF(MIN(BY8, BN8) &lt; BZ8, 1.1)
                ),
                IF(MIN(BY8, BN8) = BZ8, 0,
                    IF(MIN(BY8, BN8) &lt; BZ8, 1)
                )
            ))
        )
    ),
-5)</f>
        <v>NA</v>
      </c>
      <c r="CL8" s="381" t="str">
        <f>IFERROR(
    IF(M8="---", "NA",
        IF(AD8="---", "NA",IF(N8="---","NA",
            IF(BO8 &gt; BP8,
                IF(MIN(BZ8, BO8) = CA8, 0.1,
                    IF(MIN(BZ8, BO8) &lt; CA8, 1.1)
                ),
                IF(MIN(BZ8, BO8) = CA8, 0,
                    IF(MIN(BZ8, BO8) &lt; CA8, 1)
                )
            ))
        )
    ),
-5)</f>
        <v>NA</v>
      </c>
      <c r="CM8" s="381" t="str">
        <f>IFERROR(
    IF(N8="---", "NA",
        IF(AE8="---", "NA",IF(O8="---","NA",
            IF(BP8 &gt; BQ8,
                IF(MIN(CA8, BP8) = CB8, 0.1,
                    IF(MIN(CA8, BP8) &lt; CB8, 1.1)
                ),
                IF(MIN(CA8, BP8) = CB8, 0,
                    IF(MIN(CA8, BP8) &lt; CB8, 1)
                )
            ))
        )
    ),
-5)</f>
        <v>NA</v>
      </c>
      <c r="CN8" s="381" t="str">
        <f>IFERROR(
    IF(O8="---", "NA",
        IF(AF8="---", "NA",IF(P8="---","NA",
            IF(BQ8 &gt; BR8,
                IF(MIN(CB8, BQ8) = CC8, 0.1,
                    IF(MIN(CB8, BQ8) &lt; CC8, 1.1)
                ),
                IF(MIN(CB8, BQ8) = CC8, 0,
                    IF(MIN(CB8, BQ8) &lt; CC8, 1)
                )
            ))
        )
    ),
-5)</f>
        <v>NA</v>
      </c>
      <c r="CO8" s="381" t="str">
        <f>IFERROR(
    IF(P8="---", "NA",
        IF(AG8="---", "NA",IF(Q8="---","NA",
            IF(BR8 &gt; BS8,
                IF(MIN(CC8, BR8) = CD8, 0.1,
                    IF(MIN(CC8, BR8) &lt; CD8, 1.1)
                ),
                IF(MIN(CC8, BR8) = CD8, 0,
                    IF(MIN(CC8, BR8) &lt; CD8, 1)
                )
            ))
        )
    ),
-5)</f>
        <v>NA</v>
      </c>
      <c r="CP8" s="381" t="str">
        <f>IFERROR(
    IF(Q8="---", "NA",
        IF(AH8="---", "NA",IF(R8="---","NA",
            IF(BS8 &gt; BT8,
                IF(MIN(CD8, BS8) = CE8, 0.1,
                    IF(MIN(CD8, BS8) &lt; CE8, 1.1)
                ),
                IF(MIN(CD8, BS8) = CE8, 0,
                    IF(MIN(CD8, BS8) &lt; CE8, 1)
                )
            ))
        )
    ),
-5)</f>
        <v>NA</v>
      </c>
      <c r="CQ8" s="222" t="s">
        <v>109</v>
      </c>
      <c r="CR8" s="381" t="str">
        <f>IF(AND(OR(CG8=1, CG8=1.1),BK8&gt;=BV8),"Achieved",IF(AND(OR(CG8=1, CG8=1.1),BK8&lt;BV8),"Not Achieved","NA"))</f>
        <v>NA</v>
      </c>
      <c r="CS8" s="381" t="str">
        <f>IF(AND(OR(CH8=1, CH8=1.1),BL8&gt;=BW8),"Achieved",IF(AND(OR(CH8=1, CH8=1.1),BL8&lt;BW8),"Not Achieved","NA"))</f>
        <v>NA</v>
      </c>
      <c r="CT8" s="381" t="str">
        <f>IF(AND(OR(CI8=1, CI8=1.1),BM8&gt;=BX8),"Achieved",IF(AND(OR(CI8=1, CI8=1.1),BM8&lt;BX8),"Not Achieved","NA"))</f>
        <v>NA</v>
      </c>
      <c r="CU8" s="381" t="str">
        <f>IF(AND(OR(CJ8=1, CJ8=1.1),BN8&gt;=BY8),"Achieved",IF(AND(OR(CJ8=1, CJ8=1.1),BN8&lt;BY8),"Not Achieved","NA"))</f>
        <v>NA</v>
      </c>
      <c r="CV8" s="381" t="str">
        <f>IF(AND(OR(CK8=1, CK8=1.1),BO8&gt;=BZ8),"Achieved",IF(AND(OR(CK8=1, CK8=1.1),BO8&lt;BZ8),"Not Achieved","NA"))</f>
        <v>NA</v>
      </c>
      <c r="CW8" s="381" t="str">
        <f>IF(AND(OR(CL8=1, CL8=1.1),BP8&gt;=CA8),"Achieved",IF(AND(OR(CL8=1, CL8=1.1),BP8&lt;CA8),"Not Achieved","NA"))</f>
        <v>NA</v>
      </c>
      <c r="CX8" s="381" t="str">
        <f>IF(AND(OR(CM8=1, CM8=1.1),BQ8&gt;=CB8),"Achieved",IF(AND(OR(CM8=1, CM8=1.1),BQ8&lt;CB8),"Not Achieved","NA"))</f>
        <v>NA</v>
      </c>
      <c r="CY8" s="381" t="str">
        <f>IF(AND(OR(CN8=1, CN8=1.1),BR8&gt;=CC8),"Achieved",IF(AND(OR(CN8=1, CN8=1.1),BR8&lt;CC8),"Not Achieved","NA"))</f>
        <v>NA</v>
      </c>
      <c r="CZ8" s="381" t="str">
        <f>IF(AND(OR(CO8=1, CO8=1.1),BS8&gt;=CD8),"Achieved",IF(AND(OR(CO8=1, CO8=1.1),BS8&lt;CD8),"Not Achieved","NA"))</f>
        <v>NA</v>
      </c>
      <c r="DA8" s="381" t="str">
        <f>IF(AND(OR(CP8=1, CP8=1.1),BT8&gt;=CE8),"Achieved",IF(AND(OR(CP8=1, CP8=1.1),BT8&lt;CE8),"Not Achieved","NA"))</f>
        <v>NA</v>
      </c>
      <c r="DI8" s="403"/>
      <c r="DJ8" s="403"/>
      <c r="DK8" s="403"/>
      <c r="DL8" s="403"/>
      <c r="DM8" s="403"/>
      <c r="DN8" s="403"/>
      <c r="DO8" s="403"/>
      <c r="DP8" s="403"/>
      <c r="DQ8" s="403"/>
      <c r="DR8" s="403"/>
      <c r="DS8" s="403"/>
      <c r="DT8" s="403"/>
      <c r="DU8" s="403"/>
      <c r="DV8" s="403"/>
      <c r="DW8" s="403"/>
    </row>
    <row r="9" spans="2:127" ht="13.75" customHeight="1" thickBot="1" x14ac:dyDescent="0.4">
      <c r="B9" s="373"/>
      <c r="C9" s="360" t="s">
        <v>280</v>
      </c>
      <c r="D9" s="361"/>
      <c r="E9" s="359" t="s">
        <v>281</v>
      </c>
      <c r="F9" s="425"/>
      <c r="G9" s="426"/>
      <c r="H9" s="192" t="s">
        <v>94</v>
      </c>
      <c r="I9" s="192" t="s">
        <v>94</v>
      </c>
      <c r="J9" s="192" t="s">
        <v>94</v>
      </c>
      <c r="K9" s="192" t="s">
        <v>94</v>
      </c>
      <c r="L9" s="192" t="s">
        <v>94</v>
      </c>
      <c r="M9" s="192" t="s">
        <v>94</v>
      </c>
      <c r="N9" s="192" t="s">
        <v>94</v>
      </c>
      <c r="O9" s="192" t="s">
        <v>94</v>
      </c>
      <c r="P9" s="192" t="s">
        <v>94</v>
      </c>
      <c r="Q9" s="192" t="s">
        <v>94</v>
      </c>
      <c r="R9" s="379" t="s">
        <v>94</v>
      </c>
      <c r="Y9" s="192" t="s">
        <v>94</v>
      </c>
      <c r="Z9" s="192" t="s">
        <v>94</v>
      </c>
      <c r="AA9" s="192" t="s">
        <v>94</v>
      </c>
      <c r="AB9" s="192" t="s">
        <v>94</v>
      </c>
      <c r="AC9" s="192" t="s">
        <v>94</v>
      </c>
      <c r="AD9" s="192" t="s">
        <v>94</v>
      </c>
      <c r="AE9" s="192" t="s">
        <v>94</v>
      </c>
      <c r="AF9" s="192" t="s">
        <v>94</v>
      </c>
      <c r="AG9" s="192" t="s">
        <v>94</v>
      </c>
      <c r="AH9" s="379" t="s">
        <v>94</v>
      </c>
      <c r="AK9" s="427"/>
      <c r="AL9" s="427"/>
      <c r="AM9" s="427"/>
      <c r="AN9" s="427"/>
      <c r="AO9" s="427"/>
      <c r="AP9" s="427"/>
      <c r="AQ9" s="427"/>
      <c r="AR9" s="427"/>
      <c r="AS9" s="427"/>
      <c r="AT9" s="427"/>
      <c r="AV9" s="428"/>
      <c r="AW9" s="222" t="s">
        <v>284</v>
      </c>
      <c r="AX9" s="381" t="str">
        <f>_xlfn.IFNA(LOOKUP(2,1/(H9:R9&lt;&gt;"---"),H9:R9),"---")</f>
        <v>---</v>
      </c>
      <c r="AY9" s="381" t="e">
        <f>VALUE(IF(AX9="---","",VLOOKUP(AX9,List167823456[],2,FALSE)))</f>
        <v>#VALUE!</v>
      </c>
      <c r="AZ9" s="381" t="str">
        <f>_xlfn.IFNA(LOOKUP(2,1/(H9:Q9&lt;&gt;"---"),X9:AF9),"---")</f>
        <v>---</v>
      </c>
      <c r="BA9" s="381" t="e">
        <f>VALUE(IF(AZ9="---","",VLOOKUP(AZ9,List167823456[],2,FALSE)))</f>
        <v>#VALUE!</v>
      </c>
      <c r="BB9" s="381" t="str">
        <f>_xlfn.IFNA(LOOKUP(2,1/(AK9:AT9&lt;&gt;""),AK9:AT9),"---")</f>
        <v>---</v>
      </c>
      <c r="BC9" s="381" t="str">
        <f>_xlfn.IFNA(LOOKUP(2,1/(H9:R9&lt;&gt;"---"),H$2:R$2),"---")</f>
        <v>---</v>
      </c>
      <c r="BI9" s="222" t="s">
        <v>284</v>
      </c>
      <c r="BJ9" s="381" t="str">
        <f>IF(H9="---","",IF(H9="","",(VLOOKUP(H9,List167823456[],2,FALSE))))</f>
        <v/>
      </c>
      <c r="BK9" s="381" t="str">
        <f>IF(I9="---","",IF(I9="","",(VLOOKUP(I9,List167823456[],2,FALSE))))</f>
        <v/>
      </c>
      <c r="BL9" s="381" t="str">
        <f>IF(J9="---","",IF(J9="","",(VLOOKUP(J9,List167823456[],2,FALSE))))</f>
        <v/>
      </c>
      <c r="BM9" s="381" t="str">
        <f>IF(K9="---","",IF(K9="","",(VLOOKUP(K9,List167823456[],2,FALSE))))</f>
        <v/>
      </c>
      <c r="BN9" s="381" t="str">
        <f>IF(L9="---","",IF(L9="","",(VLOOKUP(L9,List167823456[],2,FALSE))))</f>
        <v/>
      </c>
      <c r="BO9" s="381" t="str">
        <f>IF(M9="---","",IF(M9="","",(VLOOKUP(M9,List167823456[],2,FALSE))))</f>
        <v/>
      </c>
      <c r="BP9" s="381" t="str">
        <f>IF(N9="---","",IF(N9="","",(VLOOKUP(N9,List167823456[],2,FALSE))))</f>
        <v/>
      </c>
      <c r="BQ9" s="381" t="str">
        <f>IF(O9="---","",IF(O9="","",(VLOOKUP(O9,List167823456[],2,FALSE))))</f>
        <v/>
      </c>
      <c r="BR9" s="381" t="str">
        <f>IF(P9="---","",IF(P9="","",(VLOOKUP(P9,List167823456[],2,FALSE))))</f>
        <v/>
      </c>
      <c r="BS9" s="381" t="str">
        <f>IF(Q9="---","",IF(Q9="","",(VLOOKUP(Q9,List167823456[],2,FALSE))))</f>
        <v/>
      </c>
      <c r="BT9" s="381" t="str">
        <f>IF(R9="---","",IF(R9="","",(VLOOKUP(R9,List167823456[],2,FALSE))))</f>
        <v/>
      </c>
      <c r="BU9" s="222" t="s">
        <v>284</v>
      </c>
      <c r="BV9" s="381" t="str">
        <f>IF(Y9="---","",IF(Y9="","",VLOOKUP(Y9,List167823456[],2,FALSE)))</f>
        <v/>
      </c>
      <c r="BW9" s="381" t="str">
        <f>IF(Z9="---","",IF(Z9="","",VLOOKUP(Z9,List167823456[],2,FALSE)))</f>
        <v/>
      </c>
      <c r="BX9" s="381" t="str">
        <f>IF(AA9="---","",IF(AA9="","",VLOOKUP(AA9,List167823456[],2,FALSE)))</f>
        <v/>
      </c>
      <c r="BY9" s="381" t="str">
        <f>IF(AB9="---","",IF(AB9="","",VLOOKUP(AB9,List167823456[],2,FALSE)))</f>
        <v/>
      </c>
      <c r="BZ9" s="381" t="str">
        <f>IF(AC9="---","",IF(AC9="","",VLOOKUP(AC9,List167823456[],2,FALSE)))</f>
        <v/>
      </c>
      <c r="CA9" s="381" t="str">
        <f>IF(AD9="---","",IF(AD9="","",VLOOKUP(AD9,List167823456[],2,FALSE)))</f>
        <v/>
      </c>
      <c r="CB9" s="381" t="str">
        <f>IF(AE9="---","",IF(AE9="","",VLOOKUP(AE9,List167823456[],2,FALSE)))</f>
        <v/>
      </c>
      <c r="CC9" s="381" t="str">
        <f>IF(AF9="---","",IF(AF9="","",VLOOKUP(AF9,List167823456[],2,FALSE)))</f>
        <v/>
      </c>
      <c r="CD9" s="381" t="str">
        <f>IF(AG9="---","",IF(AG9="","",VLOOKUP(AG9,List167823456[],2,FALSE)))</f>
        <v/>
      </c>
      <c r="CE9" s="381" t="str">
        <f>IF(AH9="---","",IF(AH9="","",VLOOKUP(AH9,List167823456[],2,FALSE)))</f>
        <v/>
      </c>
      <c r="CF9" s="222" t="s">
        <v>284</v>
      </c>
      <c r="CG9" s="381" t="str">
        <f>IFERROR(
    IF(H9="---", "NA",
        IF(Y9="---", "NA",
            IF(BJ9 &gt; BK9,
                IF(BV9 &gt; BJ9, 1.1, 0.1),
                IF(BV9 &gt; BJ9, 1, 0)
            )
        )
    ),
    -1
)</f>
        <v>NA</v>
      </c>
      <c r="CH9" s="381" t="str">
        <f>IFERROR(
    IF(I9="---", "NA",
        IF(Z9="---", "NA",IF(J9="---","NA",
            IF(BK9 &gt; BL9,
                IF(MIN(BV9, BK9) = BW9, 0.1,
                    IF(MIN(BV9, BK9) &lt; BW9, 1.1)
                ),
                IF(MIN(BV9, BK9) = BW9, 0,
                    IF(MIN(BV9, BK9) &lt; BW9, 1)
                )
            ))
        )
    ),
-5)</f>
        <v>NA</v>
      </c>
      <c r="CI9" s="381" t="str">
        <f>IFERROR(
    IF(J9="---", "NA",
        IF(AA9="---", "NA",IF(K9="---","NA",
            IF(BL9 &gt; BM9,
                IF(MIN(BW9, BL9) = BX9, 0.1,
                    IF(MIN(BW9, BL9) &lt; BX9, 1.1)
                ),
                IF(MIN(BW9, BL9) = BX9, 0,
                    IF(MIN(BW9, BL9) &lt; BX9, 1)
                )
            ))
        )
    ),
-5)</f>
        <v>NA</v>
      </c>
      <c r="CJ9" s="381" t="str">
        <f>IFERROR(
    IF(K9="---", "NA",
        IF(AB9="---", "NA",IF(L9="---","NA",
            IF(BM9 &gt; BN9,
                IF(MIN(BX9, BM9) = BY9, 0.1,
                    IF(MIN(BX9, BM9) &lt; BY9, 1.1)
                ),
                IF(MIN(BX9, BM9) = BY9, 0,
                    IF(MIN(BX9, BM9) &lt; BY9, 1)
                )
            ))
        )
    ),
-5)</f>
        <v>NA</v>
      </c>
      <c r="CK9" s="381" t="str">
        <f>IFERROR(
    IF(L9="---", "NA",
        IF(AC9="---", "NA",IF(M9="---","NA",
            IF(BN9 &gt; BO9,
                IF(MIN(BY9, BN9) = BZ9, 0.1,
                    IF(MIN(BY9, BN9) &lt; BZ9, 1.1)
                ),
                IF(MIN(BY9, BN9) = BZ9, 0,
                    IF(MIN(BY9, BN9) &lt; BZ9, 1)
                )
            ))
        )
    ),
-5)</f>
        <v>NA</v>
      </c>
      <c r="CL9" s="381" t="str">
        <f>IFERROR(
    IF(M9="---", "NA",
        IF(AD9="---", "NA",IF(N9="---","NA",
            IF(BO9 &gt; BP9,
                IF(MIN(BZ9, BO9) = CA9, 0.1,
                    IF(MIN(BZ9, BO9) &lt; CA9, 1.1)
                ),
                IF(MIN(BZ9, BO9) = CA9, 0,
                    IF(MIN(BZ9, BO9) &lt; CA9, 1)
                )
            ))
        )
    ),
-5)</f>
        <v>NA</v>
      </c>
      <c r="CM9" s="381" t="str">
        <f>IFERROR(
    IF(N9="---", "NA",
        IF(AE9="---", "NA",IF(O9="---","NA",
            IF(BP9 &gt; BQ9,
                IF(MIN(CA9, BP9) = CB9, 0.1,
                    IF(MIN(CA9, BP9) &lt; CB9, 1.1)
                ),
                IF(MIN(CA9, BP9) = CB9, 0,
                    IF(MIN(CA9, BP9) &lt; CB9, 1)
                )
            ))
        )
    ),
-5)</f>
        <v>NA</v>
      </c>
      <c r="CN9" s="381" t="str">
        <f>IFERROR(
    IF(O9="---", "NA",
        IF(AF9="---", "NA",IF(P9="---","NA",
            IF(BQ9 &gt; BR9,
                IF(MIN(CB9, BQ9) = CC9, 0.1,
                    IF(MIN(CB9, BQ9) &lt; CC9, 1.1)
                ),
                IF(MIN(CB9, BQ9) = CC9, 0,
                    IF(MIN(CB9, BQ9) &lt; CC9, 1)
                )
            ))
        )
    ),
-5)</f>
        <v>NA</v>
      </c>
      <c r="CO9" s="381" t="str">
        <f>IFERROR(
    IF(P9="---", "NA",
        IF(AG9="---", "NA",IF(Q9="---","NA",
            IF(BR9 &gt; BS9,
                IF(MIN(CC9, BR9) = CD9, 0.1,
                    IF(MIN(CC9, BR9) &lt; CD9, 1.1)
                ),
                IF(MIN(CC9, BR9) = CD9, 0,
                    IF(MIN(CC9, BR9) &lt; CD9, 1)
                )
            ))
        )
    ),
-5)</f>
        <v>NA</v>
      </c>
      <c r="CP9" s="381" t="str">
        <f>IFERROR(
    IF(Q9="---", "NA",
        IF(AH9="---", "NA",IF(R9="---","NA",
            IF(BS9 &gt; BT9,
                IF(MIN(CD9, BS9) = CE9, 0.1,
                    IF(MIN(CD9, BS9) &lt; CE9, 1.1)
                ),
                IF(MIN(CD9, BS9) = CE9, 0,
                    IF(MIN(CD9, BS9) &lt; CE9, 1)
                )
            ))
        )
    ),
-5)</f>
        <v>NA</v>
      </c>
      <c r="CQ9" s="222" t="s">
        <v>284</v>
      </c>
      <c r="CR9" s="381" t="str">
        <f>IF(AND(OR(CG9=1, CG9=1.1),BK9&gt;=BV9),"Achieved",IF(AND(OR(CG9=1, CG9=1.1),BK9&lt;BV9),"Not Achieved","NA"))</f>
        <v>NA</v>
      </c>
      <c r="CS9" s="381" t="str">
        <f>IF(AND(OR(CH9=1, CH9=1.1),BL9&gt;=BW9),"Achieved",IF(AND(OR(CH9=1, CH9=1.1),BL9&lt;BW9),"Not Achieved","NA"))</f>
        <v>NA</v>
      </c>
      <c r="CT9" s="381" t="str">
        <f>IF(AND(OR(CI9=1, CI9=1.1),BM9&gt;=BX9),"Achieved",IF(AND(OR(CI9=1, CI9=1.1),BM9&lt;BX9),"Not Achieved","NA"))</f>
        <v>NA</v>
      </c>
      <c r="CU9" s="381" t="str">
        <f>IF(AND(OR(CJ9=1, CJ9=1.1),BN9&gt;=BY9),"Achieved",IF(AND(OR(CJ9=1, CJ9=1.1),BN9&lt;BY9),"Not Achieved","NA"))</f>
        <v>NA</v>
      </c>
      <c r="CV9" s="381" t="str">
        <f>IF(AND(OR(CK9=1, CK9=1.1),BO9&gt;=BZ9),"Achieved",IF(AND(OR(CK9=1, CK9=1.1),BO9&lt;BZ9),"Not Achieved","NA"))</f>
        <v>NA</v>
      </c>
      <c r="CW9" s="381" t="str">
        <f>IF(AND(OR(CL9=1, CL9=1.1),BP9&gt;=CA9),"Achieved",IF(AND(OR(CL9=1, CL9=1.1),BP9&lt;CA9),"Not Achieved","NA"))</f>
        <v>NA</v>
      </c>
      <c r="CX9" s="381" t="str">
        <f>IF(AND(OR(CM9=1, CM9=1.1),BQ9&gt;=CB9),"Achieved",IF(AND(OR(CM9=1, CM9=1.1),BQ9&lt;CB9),"Not Achieved","NA"))</f>
        <v>NA</v>
      </c>
      <c r="CY9" s="381" t="str">
        <f>IF(AND(OR(CN9=1, CN9=1.1),BR9&gt;=CC9),"Achieved",IF(AND(OR(CN9=1, CN9=1.1),BR9&lt;CC9),"Not Achieved","NA"))</f>
        <v>NA</v>
      </c>
      <c r="CZ9" s="381" t="str">
        <f>IF(AND(OR(CO9=1, CO9=1.1),BS9&gt;=CD9),"Achieved",IF(AND(OR(CO9=1, CO9=1.1),BS9&lt;CD9),"Not Achieved","NA"))</f>
        <v>NA</v>
      </c>
      <c r="DA9" s="381" t="str">
        <f>IF(AND(OR(CP9=1, CP9=1.1),BT9&gt;=CE9),"Achieved",IF(AND(OR(CP9=1, CP9=1.1),BT9&lt;CE9),"Not Achieved","NA"))</f>
        <v>NA</v>
      </c>
      <c r="DI9" s="403"/>
      <c r="DJ9" s="403"/>
      <c r="DK9" s="403"/>
      <c r="DL9" s="403"/>
      <c r="DM9" s="403"/>
      <c r="DN9" s="403"/>
      <c r="DO9" s="403"/>
      <c r="DP9" s="403"/>
      <c r="DQ9" s="403"/>
      <c r="DR9" s="403"/>
      <c r="DS9" s="403"/>
      <c r="DT9" s="403"/>
      <c r="DU9" s="403"/>
      <c r="DV9" s="403"/>
      <c r="DW9" s="403"/>
    </row>
    <row r="10" spans="2:127" ht="13.75" customHeight="1" thickBot="1" x14ac:dyDescent="0.4">
      <c r="B10" s="373"/>
      <c r="C10" s="364"/>
      <c r="D10" s="365"/>
      <c r="E10" s="359" t="s">
        <v>282</v>
      </c>
      <c r="F10" s="425"/>
      <c r="G10" s="426"/>
      <c r="H10" s="192" t="s">
        <v>94</v>
      </c>
      <c r="I10" s="192" t="s">
        <v>94</v>
      </c>
      <c r="J10" s="192" t="s">
        <v>94</v>
      </c>
      <c r="K10" s="192" t="s">
        <v>94</v>
      </c>
      <c r="L10" s="192" t="s">
        <v>94</v>
      </c>
      <c r="M10" s="192" t="s">
        <v>94</v>
      </c>
      <c r="N10" s="192" t="s">
        <v>94</v>
      </c>
      <c r="O10" s="192" t="s">
        <v>94</v>
      </c>
      <c r="P10" s="192" t="s">
        <v>94</v>
      </c>
      <c r="Q10" s="192" t="s">
        <v>94</v>
      </c>
      <c r="R10" s="379" t="s">
        <v>94</v>
      </c>
      <c r="Y10" s="192" t="s">
        <v>94</v>
      </c>
      <c r="Z10" s="192" t="s">
        <v>94</v>
      </c>
      <c r="AA10" s="192" t="s">
        <v>94</v>
      </c>
      <c r="AB10" s="192" t="s">
        <v>94</v>
      </c>
      <c r="AC10" s="192" t="s">
        <v>94</v>
      </c>
      <c r="AD10" s="192" t="s">
        <v>94</v>
      </c>
      <c r="AE10" s="192" t="s">
        <v>94</v>
      </c>
      <c r="AF10" s="192" t="s">
        <v>94</v>
      </c>
      <c r="AG10" s="192" t="s">
        <v>94</v>
      </c>
      <c r="AH10" s="379" t="s">
        <v>94</v>
      </c>
      <c r="AK10" s="427"/>
      <c r="AL10" s="427"/>
      <c r="AM10" s="427"/>
      <c r="AN10" s="427"/>
      <c r="AO10" s="427"/>
      <c r="AP10" s="427"/>
      <c r="AQ10" s="427"/>
      <c r="AR10" s="427"/>
      <c r="AS10" s="427"/>
      <c r="AT10" s="427"/>
      <c r="AV10" s="428"/>
      <c r="AW10" s="222" t="s">
        <v>285</v>
      </c>
      <c r="AX10" s="381" t="str">
        <f>_xlfn.IFNA(LOOKUP(2,1/(H10:R10&lt;&gt;"---"),H10:R10),"---")</f>
        <v>---</v>
      </c>
      <c r="AY10" s="381" t="e">
        <f>VALUE(IF(AX10="---","",VLOOKUP(AX10,List167823456[],2,FALSE)))</f>
        <v>#VALUE!</v>
      </c>
      <c r="AZ10" s="381" t="str">
        <f>_xlfn.IFNA(LOOKUP(2,1/(H10:Q10&lt;&gt;"---"),X10:AF10),"---")</f>
        <v>---</v>
      </c>
      <c r="BA10" s="381" t="e">
        <f>VALUE(IF(AZ10="---","",VLOOKUP(AZ10,List167823456[],2,FALSE)))</f>
        <v>#VALUE!</v>
      </c>
      <c r="BB10" s="381" t="str">
        <f>_xlfn.IFNA(LOOKUP(2,1/(AK10:AT10&lt;&gt;""),AK10:AT10),"---")</f>
        <v>---</v>
      </c>
      <c r="BC10" s="381" t="str">
        <f>_xlfn.IFNA(LOOKUP(2,1/(H10:R10&lt;&gt;"---"),H$2:R$2),"---")</f>
        <v>---</v>
      </c>
      <c r="BI10" s="222" t="s">
        <v>285</v>
      </c>
      <c r="BJ10" s="381" t="str">
        <f>IF(H10="---","",IF(H10="","",(VLOOKUP(H10,List167823456[],2,FALSE))))</f>
        <v/>
      </c>
      <c r="BK10" s="381" t="str">
        <f>IF(I10="---","",IF(I10="","",(VLOOKUP(I10,List167823456[],2,FALSE))))</f>
        <v/>
      </c>
      <c r="BL10" s="381" t="str">
        <f>IF(J10="---","",IF(J10="","",(VLOOKUP(J10,List167823456[],2,FALSE))))</f>
        <v/>
      </c>
      <c r="BM10" s="381" t="str">
        <f>IF(K10="---","",IF(K10="","",(VLOOKUP(K10,List167823456[],2,FALSE))))</f>
        <v/>
      </c>
      <c r="BN10" s="381" t="str">
        <f>IF(L10="---","",IF(L10="","",(VLOOKUP(L10,List167823456[],2,FALSE))))</f>
        <v/>
      </c>
      <c r="BO10" s="381" t="str">
        <f>IF(M10="---","",IF(M10="","",(VLOOKUP(M10,List167823456[],2,FALSE))))</f>
        <v/>
      </c>
      <c r="BP10" s="381" t="str">
        <f>IF(N10="---","",IF(N10="","",(VLOOKUP(N10,List167823456[],2,FALSE))))</f>
        <v/>
      </c>
      <c r="BQ10" s="381" t="str">
        <f>IF(O10="---","",IF(O10="","",(VLOOKUP(O10,List167823456[],2,FALSE))))</f>
        <v/>
      </c>
      <c r="BR10" s="381" t="str">
        <f>IF(P10="---","",IF(P10="","",(VLOOKUP(P10,List167823456[],2,FALSE))))</f>
        <v/>
      </c>
      <c r="BS10" s="381" t="str">
        <f>IF(Q10="---","",IF(Q10="","",(VLOOKUP(Q10,List167823456[],2,FALSE))))</f>
        <v/>
      </c>
      <c r="BT10" s="381" t="str">
        <f>IF(R10="---","",IF(R10="","",(VLOOKUP(R10,List167823456[],2,FALSE))))</f>
        <v/>
      </c>
      <c r="BU10" s="222" t="s">
        <v>285</v>
      </c>
      <c r="BV10" s="381" t="str">
        <f>IF(Y10="---","",IF(Y10="","",VLOOKUP(Y10,List167823456[],2,FALSE)))</f>
        <v/>
      </c>
      <c r="BW10" s="381" t="str">
        <f>IF(Z10="---","",IF(Z10="","",VLOOKUP(Z10,List167823456[],2,FALSE)))</f>
        <v/>
      </c>
      <c r="BX10" s="381" t="str">
        <f>IF(AA10="---","",IF(AA10="","",VLOOKUP(AA10,List167823456[],2,FALSE)))</f>
        <v/>
      </c>
      <c r="BY10" s="381" t="str">
        <f>IF(AB10="---","",IF(AB10="","",VLOOKUP(AB10,List167823456[],2,FALSE)))</f>
        <v/>
      </c>
      <c r="BZ10" s="381" t="str">
        <f>IF(AC10="---","",IF(AC10="","",VLOOKUP(AC10,List167823456[],2,FALSE)))</f>
        <v/>
      </c>
      <c r="CA10" s="381" t="str">
        <f>IF(AD10="---","",IF(AD10="","",VLOOKUP(AD10,List167823456[],2,FALSE)))</f>
        <v/>
      </c>
      <c r="CB10" s="381" t="str">
        <f>IF(AE10="---","",IF(AE10="","",VLOOKUP(AE10,List167823456[],2,FALSE)))</f>
        <v/>
      </c>
      <c r="CC10" s="381" t="str">
        <f>IF(AF10="---","",IF(AF10="","",VLOOKUP(AF10,List167823456[],2,FALSE)))</f>
        <v/>
      </c>
      <c r="CD10" s="381" t="str">
        <f>IF(AG10="---","",IF(AG10="","",VLOOKUP(AG10,List167823456[],2,FALSE)))</f>
        <v/>
      </c>
      <c r="CE10" s="381" t="str">
        <f>IF(AH10="---","",IF(AH10="","",VLOOKUP(AH10,List167823456[],2,FALSE)))</f>
        <v/>
      </c>
      <c r="CF10" s="222" t="s">
        <v>285</v>
      </c>
      <c r="CG10" s="381" t="str">
        <f>IFERROR(
    IF(H10="---", "NA",
        IF(Y10="---", "NA",
            IF(BJ10 &gt; BK10,
                IF(BV10 &gt; BJ10, 1.1, 0.1),
                IF(BV10 &gt; BJ10, 1, 0)
            )
        )
    ),
    -1
)</f>
        <v>NA</v>
      </c>
      <c r="CH10" s="381" t="str">
        <f>IFERROR(
    IF(I10="---", "NA",
        IF(Z10="---", "NA",IF(J10="---","NA",
            IF(BK10 &gt; BL10,
                IF(MIN(BV10, BK10) = BW10, 0.1,
                    IF(MIN(BV10, BK10) &lt; BW10, 1.1)
                ),
                IF(MIN(BV10, BK10) = BW10, 0,
                    IF(MIN(BV10, BK10) &lt; BW10, 1)
                )
            ))
        )
    ),
-5)</f>
        <v>NA</v>
      </c>
      <c r="CI10" s="381" t="str">
        <f>IFERROR(
    IF(J10="---", "NA",
        IF(AA10="---", "NA",IF(K10="---","NA",
            IF(BL10 &gt; BM10,
                IF(MIN(BW10, BL10) = BX10, 0.1,
                    IF(MIN(BW10, BL10) &lt; BX10, 1.1)
                ),
                IF(MIN(BW10, BL10) = BX10, 0,
                    IF(MIN(BW10, BL10) &lt; BX10, 1)
                )
            ))
        )
    ),
-5)</f>
        <v>NA</v>
      </c>
      <c r="CJ10" s="381" t="str">
        <f>IFERROR(
    IF(K10="---", "NA",
        IF(AB10="---", "NA",IF(L10="---","NA",
            IF(BM10 &gt; BN10,
                IF(MIN(BX10, BM10) = BY10, 0.1,
                    IF(MIN(BX10, BM10) &lt; BY10, 1.1)
                ),
                IF(MIN(BX10, BM10) = BY10, 0,
                    IF(MIN(BX10, BM10) &lt; BY10, 1)
                )
            ))
        )
    ),
-5)</f>
        <v>NA</v>
      </c>
      <c r="CK10" s="381" t="str">
        <f>IFERROR(
    IF(L10="---", "NA",
        IF(AC10="---", "NA",IF(M10="---","NA",
            IF(BN10 &gt; BO10,
                IF(MIN(BY10, BN10) = BZ10, 0.1,
                    IF(MIN(BY10, BN10) &lt; BZ10, 1.1)
                ),
                IF(MIN(BY10, BN10) = BZ10, 0,
                    IF(MIN(BY10, BN10) &lt; BZ10, 1)
                )
            ))
        )
    ),
-5)</f>
        <v>NA</v>
      </c>
      <c r="CL10" s="381" t="str">
        <f>IFERROR(
    IF(M10="---", "NA",
        IF(AD10="---", "NA",IF(N10="---","NA",
            IF(BO10 &gt; BP10,
                IF(MIN(BZ10, BO10) = CA10, 0.1,
                    IF(MIN(BZ10, BO10) &lt; CA10, 1.1)
                ),
                IF(MIN(BZ10, BO10) = CA10, 0,
                    IF(MIN(BZ10, BO10) &lt; CA10, 1)
                )
            ))
        )
    ),
-5)</f>
        <v>NA</v>
      </c>
      <c r="CM10" s="381" t="str">
        <f>IFERROR(
    IF(N10="---", "NA",
        IF(AE10="---", "NA",IF(O10="---","NA",
            IF(BP10 &gt; BQ10,
                IF(MIN(CA10, BP10) = CB10, 0.1,
                    IF(MIN(CA10, BP10) &lt; CB10, 1.1)
                ),
                IF(MIN(CA10, BP10) = CB10, 0,
                    IF(MIN(CA10, BP10) &lt; CB10, 1)
                )
            ))
        )
    ),
-5)</f>
        <v>NA</v>
      </c>
      <c r="CN10" s="381" t="str">
        <f>IFERROR(
    IF(O10="---", "NA",
        IF(AF10="---", "NA",IF(P10="---","NA",
            IF(BQ10 &gt; BR10,
                IF(MIN(CB10, BQ10) = CC10, 0.1,
                    IF(MIN(CB10, BQ10) &lt; CC10, 1.1)
                ),
                IF(MIN(CB10, BQ10) = CC10, 0,
                    IF(MIN(CB10, BQ10) &lt; CC10, 1)
                )
            ))
        )
    ),
-5)</f>
        <v>NA</v>
      </c>
      <c r="CO10" s="381" t="str">
        <f>IFERROR(
    IF(P10="---", "NA",
        IF(AG10="---", "NA",IF(Q10="---","NA",
            IF(BR10 &gt; BS10,
                IF(MIN(CC10, BR10) = CD10, 0.1,
                    IF(MIN(CC10, BR10) &lt; CD10, 1.1)
                ),
                IF(MIN(CC10, BR10) = CD10, 0,
                    IF(MIN(CC10, BR10) &lt; CD10, 1)
                )
            ))
        )
    ),
-5)</f>
        <v>NA</v>
      </c>
      <c r="CP10" s="381" t="str">
        <f>IFERROR(
    IF(Q10="---", "NA",
        IF(AH10="---", "NA",IF(R10="---","NA",
            IF(BS10 &gt; BT10,
                IF(MIN(CD10, BS10) = CE10, 0.1,
                    IF(MIN(CD10, BS10) &lt; CE10, 1.1)
                ),
                IF(MIN(CD10, BS10) = CE10, 0,
                    IF(MIN(CD10, BS10) &lt; CE10, 1)
                )
            ))
        )
    ),
-5)</f>
        <v>NA</v>
      </c>
      <c r="CQ10" s="222" t="s">
        <v>285</v>
      </c>
      <c r="CR10" s="381" t="str">
        <f>IF(AND(OR(CG10=1, CG10=1.1),BK10&gt;=BV10),"Achieved",IF(AND(OR(CG10=1, CG10=1.1),BK10&lt;BV10),"Not Achieved","NA"))</f>
        <v>NA</v>
      </c>
      <c r="CS10" s="381" t="str">
        <f>IF(AND(OR(CH10=1, CH10=1.1),BL10&gt;=BW10),"Achieved",IF(AND(OR(CH10=1, CH10=1.1),BL10&lt;BW10),"Not Achieved","NA"))</f>
        <v>NA</v>
      </c>
      <c r="CT10" s="381" t="str">
        <f>IF(AND(OR(CI10=1, CI10=1.1),BM10&gt;=BX10),"Achieved",IF(AND(OR(CI10=1, CI10=1.1),BM10&lt;BX10),"Not Achieved","NA"))</f>
        <v>NA</v>
      </c>
      <c r="CU10" s="381" t="str">
        <f>IF(AND(OR(CJ10=1, CJ10=1.1),BN10&gt;=BY10),"Achieved",IF(AND(OR(CJ10=1, CJ10=1.1),BN10&lt;BY10),"Not Achieved","NA"))</f>
        <v>NA</v>
      </c>
      <c r="CV10" s="381" t="str">
        <f>IF(AND(OR(CK10=1, CK10=1.1),BO10&gt;=BZ10),"Achieved",IF(AND(OR(CK10=1, CK10=1.1),BO10&lt;BZ10),"Not Achieved","NA"))</f>
        <v>NA</v>
      </c>
      <c r="CW10" s="381" t="str">
        <f>IF(AND(OR(CL10=1, CL10=1.1),BP10&gt;=CA10),"Achieved",IF(AND(OR(CL10=1, CL10=1.1),BP10&lt;CA10),"Not Achieved","NA"))</f>
        <v>NA</v>
      </c>
      <c r="CX10" s="381" t="str">
        <f>IF(AND(OR(CM10=1, CM10=1.1),BQ10&gt;=CB10),"Achieved",IF(AND(OR(CM10=1, CM10=1.1),BQ10&lt;CB10),"Not Achieved","NA"))</f>
        <v>NA</v>
      </c>
      <c r="CY10" s="381" t="str">
        <f>IF(AND(OR(CN10=1, CN10=1.1),BR10&gt;=CC10),"Achieved",IF(AND(OR(CN10=1, CN10=1.1),BR10&lt;CC10),"Not Achieved","NA"))</f>
        <v>NA</v>
      </c>
      <c r="CZ10" s="381" t="str">
        <f>IF(AND(OR(CO10=1, CO10=1.1),BS10&gt;=CD10),"Achieved",IF(AND(OR(CO10=1, CO10=1.1),BS10&lt;CD10),"Not Achieved","NA"))</f>
        <v>NA</v>
      </c>
      <c r="DA10" s="381" t="str">
        <f>IF(AND(OR(CP10=1, CP10=1.1),BT10&gt;=CE10),"Achieved",IF(AND(OR(CP10=1, CP10=1.1),BT10&lt;CE10),"Not Achieved","NA"))</f>
        <v>NA</v>
      </c>
      <c r="DI10" s="403"/>
      <c r="DJ10" s="403"/>
      <c r="DK10" s="403"/>
      <c r="DL10" s="403"/>
      <c r="DM10" s="403"/>
      <c r="DN10" s="403"/>
      <c r="DO10" s="403"/>
      <c r="DP10" s="403"/>
      <c r="DQ10" s="403"/>
      <c r="DR10" s="403"/>
      <c r="DS10" s="403"/>
      <c r="DT10" s="403"/>
      <c r="DU10" s="403"/>
      <c r="DV10" s="403"/>
      <c r="DW10" s="403"/>
    </row>
    <row r="11" spans="2:127" ht="13.75" customHeight="1" thickBot="1" x14ac:dyDescent="0.4">
      <c r="B11" s="374"/>
      <c r="C11" s="362"/>
      <c r="D11" s="363"/>
      <c r="E11" s="359" t="s">
        <v>283</v>
      </c>
      <c r="F11" s="425"/>
      <c r="G11" s="426"/>
      <c r="H11" s="192" t="s">
        <v>94</v>
      </c>
      <c r="I11" s="192" t="s">
        <v>94</v>
      </c>
      <c r="J11" s="192" t="s">
        <v>94</v>
      </c>
      <c r="K11" s="192" t="s">
        <v>94</v>
      </c>
      <c r="L11" s="192" t="s">
        <v>94</v>
      </c>
      <c r="M11" s="192" t="s">
        <v>94</v>
      </c>
      <c r="N11" s="192" t="s">
        <v>94</v>
      </c>
      <c r="O11" s="192" t="s">
        <v>94</v>
      </c>
      <c r="P11" s="192" t="s">
        <v>94</v>
      </c>
      <c r="Q11" s="192" t="s">
        <v>94</v>
      </c>
      <c r="R11" s="379" t="s">
        <v>94</v>
      </c>
      <c r="Y11" s="192" t="s">
        <v>94</v>
      </c>
      <c r="Z11" s="192" t="s">
        <v>94</v>
      </c>
      <c r="AA11" s="192" t="s">
        <v>94</v>
      </c>
      <c r="AB11" s="192" t="s">
        <v>94</v>
      </c>
      <c r="AC11" s="192" t="s">
        <v>94</v>
      </c>
      <c r="AD11" s="192" t="s">
        <v>94</v>
      </c>
      <c r="AE11" s="192" t="s">
        <v>94</v>
      </c>
      <c r="AF11" s="192" t="s">
        <v>94</v>
      </c>
      <c r="AG11" s="192" t="s">
        <v>94</v>
      </c>
      <c r="AH11" s="379" t="s">
        <v>94</v>
      </c>
      <c r="AK11" s="427"/>
      <c r="AL11" s="427"/>
      <c r="AM11" s="427"/>
      <c r="AN11" s="427"/>
      <c r="AO11" s="427"/>
      <c r="AP11" s="427"/>
      <c r="AQ11" s="427"/>
      <c r="AR11" s="427"/>
      <c r="AS11" s="427"/>
      <c r="AT11" s="427"/>
      <c r="AV11" s="428"/>
      <c r="AW11" s="222" t="s">
        <v>286</v>
      </c>
      <c r="AX11" s="381" t="str">
        <f>_xlfn.IFNA(LOOKUP(2,1/(H11:R11&lt;&gt;"---"),H11:R11),"---")</f>
        <v>---</v>
      </c>
      <c r="AY11" s="381" t="e">
        <f>VALUE(IF(AX11="---","",VLOOKUP(AX11,List167823456[],2,FALSE)))</f>
        <v>#VALUE!</v>
      </c>
      <c r="AZ11" s="381" t="str">
        <f>_xlfn.IFNA(LOOKUP(2,1/(H11:Q11&lt;&gt;"---"),X11:AF11),"---")</f>
        <v>---</v>
      </c>
      <c r="BA11" s="381" t="e">
        <f>VALUE(IF(AZ11="---","",VLOOKUP(AZ11,List167823456[],2,FALSE)))</f>
        <v>#VALUE!</v>
      </c>
      <c r="BB11" s="381" t="str">
        <f>_xlfn.IFNA(LOOKUP(2,1/(AK11:AT11&lt;&gt;""),AK11:AT11),"---")</f>
        <v>---</v>
      </c>
      <c r="BC11" s="381" t="str">
        <f>_xlfn.IFNA(LOOKUP(2,1/(H11:R11&lt;&gt;"---"),H$2:R$2),"---")</f>
        <v>---</v>
      </c>
      <c r="BI11" s="222" t="s">
        <v>286</v>
      </c>
      <c r="BJ11" s="381" t="str">
        <f>IF(H11="---","",IF(H11="","",(VLOOKUP(H11,List167823456[],2,FALSE))))</f>
        <v/>
      </c>
      <c r="BK11" s="381" t="str">
        <f>IF(I11="---","",IF(I11="","",(VLOOKUP(I11,List167823456[],2,FALSE))))</f>
        <v/>
      </c>
      <c r="BL11" s="381" t="str">
        <f>IF(J11="---","",IF(J11="","",(VLOOKUP(J11,List167823456[],2,FALSE))))</f>
        <v/>
      </c>
      <c r="BM11" s="381" t="str">
        <f>IF(K11="---","",IF(K11="","",(VLOOKUP(K11,List167823456[],2,FALSE))))</f>
        <v/>
      </c>
      <c r="BN11" s="381" t="str">
        <f>IF(L11="---","",IF(L11="","",(VLOOKUP(L11,List167823456[],2,FALSE))))</f>
        <v/>
      </c>
      <c r="BO11" s="381" t="str">
        <f>IF(M11="---","",IF(M11="","",(VLOOKUP(M11,List167823456[],2,FALSE))))</f>
        <v/>
      </c>
      <c r="BP11" s="381" t="str">
        <f>IF(N11="---","",IF(N11="","",(VLOOKUP(N11,List167823456[],2,FALSE))))</f>
        <v/>
      </c>
      <c r="BQ11" s="381" t="str">
        <f>IF(O11="---","",IF(O11="","",(VLOOKUP(O11,List167823456[],2,FALSE))))</f>
        <v/>
      </c>
      <c r="BR11" s="381" t="str">
        <f>IF(P11="---","",IF(P11="","",(VLOOKUP(P11,List167823456[],2,FALSE))))</f>
        <v/>
      </c>
      <c r="BS11" s="381" t="str">
        <f>IF(Q11="---","",IF(Q11="","",(VLOOKUP(Q11,List167823456[],2,FALSE))))</f>
        <v/>
      </c>
      <c r="BT11" s="381" t="str">
        <f>IF(R11="---","",IF(R11="","",(VLOOKUP(R11,List167823456[],2,FALSE))))</f>
        <v/>
      </c>
      <c r="BU11" s="222" t="s">
        <v>286</v>
      </c>
      <c r="BV11" s="381" t="str">
        <f>IF(Y11="---","",IF(Y11="","",VLOOKUP(Y11,List167823456[],2,FALSE)))</f>
        <v/>
      </c>
      <c r="BW11" s="381" t="str">
        <f>IF(Z11="---","",IF(Z11="","",VLOOKUP(Z11,List167823456[],2,FALSE)))</f>
        <v/>
      </c>
      <c r="BX11" s="381" t="str">
        <f>IF(AA11="---","",IF(AA11="","",VLOOKUP(AA11,List167823456[],2,FALSE)))</f>
        <v/>
      </c>
      <c r="BY11" s="381" t="str">
        <f>IF(AB11="---","",IF(AB11="","",VLOOKUP(AB11,List167823456[],2,FALSE)))</f>
        <v/>
      </c>
      <c r="BZ11" s="381" t="str">
        <f>IF(AC11="---","",IF(AC11="","",VLOOKUP(AC11,List167823456[],2,FALSE)))</f>
        <v/>
      </c>
      <c r="CA11" s="381" t="str">
        <f>IF(AD11="---","",IF(AD11="","",VLOOKUP(AD11,List167823456[],2,FALSE)))</f>
        <v/>
      </c>
      <c r="CB11" s="381" t="str">
        <f>IF(AE11="---","",IF(AE11="","",VLOOKUP(AE11,List167823456[],2,FALSE)))</f>
        <v/>
      </c>
      <c r="CC11" s="381" t="str">
        <f>IF(AF11="---","",IF(AF11="","",VLOOKUP(AF11,List167823456[],2,FALSE)))</f>
        <v/>
      </c>
      <c r="CD11" s="381" t="str">
        <f>IF(AG11="---","",IF(AG11="","",VLOOKUP(AG11,List167823456[],2,FALSE)))</f>
        <v/>
      </c>
      <c r="CE11" s="381" t="str">
        <f>IF(AH11="---","",IF(AH11="","",VLOOKUP(AH11,List167823456[],2,FALSE)))</f>
        <v/>
      </c>
      <c r="CF11" s="222" t="s">
        <v>286</v>
      </c>
      <c r="CG11" s="381" t="str">
        <f>IFERROR(
    IF(H11="---", "NA",
        IF(Y11="---", "NA",
            IF(BJ11 &gt; BK11,
                IF(BV11 &gt; BJ11, 1.1, 0.1),
                IF(BV11 &gt; BJ11, 1, 0)
            )
        )
    ),
    -1
)</f>
        <v>NA</v>
      </c>
      <c r="CH11" s="381" t="str">
        <f>IFERROR(
    IF(I11="---", "NA",
        IF(Z11="---", "NA",IF(J11="---","NA",
            IF(BK11 &gt; BL11,
                IF(MIN(BV11, BK11) = BW11, 0.1,
                    IF(MIN(BV11, BK11) &lt; BW11, 1.1)
                ),
                IF(MIN(BV11, BK11) = BW11, 0,
                    IF(MIN(BV11, BK11) &lt; BW11, 1)
                )
            ))
        )
    ),
-5)</f>
        <v>NA</v>
      </c>
      <c r="CI11" s="381" t="str">
        <f>IFERROR(
    IF(J11="---", "NA",
        IF(AA11="---", "NA",IF(K11="---","NA",
            IF(BL11 &gt; BM11,
                IF(MIN(BW11, BL11) = BX11, 0.1,
                    IF(MIN(BW11, BL11) &lt; BX11, 1.1)
                ),
                IF(MIN(BW11, BL11) = BX11, 0,
                    IF(MIN(BW11, BL11) &lt; BX11, 1)
                )
            ))
        )
    ),
-5)</f>
        <v>NA</v>
      </c>
      <c r="CJ11" s="381" t="str">
        <f>IFERROR(
    IF(K11="---", "NA",
        IF(AB11="---", "NA",IF(L11="---","NA",
            IF(BM11 &gt; BN11,
                IF(MIN(BX11, BM11) = BY11, 0.1,
                    IF(MIN(BX11, BM11) &lt; BY11, 1.1)
                ),
                IF(MIN(BX11, BM11) = BY11, 0,
                    IF(MIN(BX11, BM11) &lt; BY11, 1)
                )
            ))
        )
    ),
-5)</f>
        <v>NA</v>
      </c>
      <c r="CK11" s="381" t="str">
        <f>IFERROR(
    IF(L11="---", "NA",
        IF(AC11="---", "NA",IF(M11="---","NA",
            IF(BN11 &gt; BO11,
                IF(MIN(BY11, BN11) = BZ11, 0.1,
                    IF(MIN(BY11, BN11) &lt; BZ11, 1.1)
                ),
                IF(MIN(BY11, BN11) = BZ11, 0,
                    IF(MIN(BY11, BN11) &lt; BZ11, 1)
                )
            ))
        )
    ),
-5)</f>
        <v>NA</v>
      </c>
      <c r="CL11" s="381" t="str">
        <f>IFERROR(
    IF(M11="---", "NA",
        IF(AD11="---", "NA",IF(N11="---","NA",
            IF(BO11 &gt; BP11,
                IF(MIN(BZ11, BO11) = CA11, 0.1,
                    IF(MIN(BZ11, BO11) &lt; CA11, 1.1)
                ),
                IF(MIN(BZ11, BO11) = CA11, 0,
                    IF(MIN(BZ11, BO11) &lt; CA11, 1)
                )
            ))
        )
    ),
-5)</f>
        <v>NA</v>
      </c>
      <c r="CM11" s="381" t="str">
        <f>IFERROR(
    IF(N11="---", "NA",
        IF(AE11="---", "NA",IF(O11="---","NA",
            IF(BP11 &gt; BQ11,
                IF(MIN(CA11, BP11) = CB11, 0.1,
                    IF(MIN(CA11, BP11) &lt; CB11, 1.1)
                ),
                IF(MIN(CA11, BP11) = CB11, 0,
                    IF(MIN(CA11, BP11) &lt; CB11, 1)
                )
            ))
        )
    ),
-5)</f>
        <v>NA</v>
      </c>
      <c r="CN11" s="381" t="str">
        <f>IFERROR(
    IF(O11="---", "NA",
        IF(AF11="---", "NA",IF(P11="---","NA",
            IF(BQ11 &gt; BR11,
                IF(MIN(CB11, BQ11) = CC11, 0.1,
                    IF(MIN(CB11, BQ11) &lt; CC11, 1.1)
                ),
                IF(MIN(CB11, BQ11) = CC11, 0,
                    IF(MIN(CB11, BQ11) &lt; CC11, 1)
                )
            ))
        )
    ),
-5)</f>
        <v>NA</v>
      </c>
      <c r="CO11" s="381" t="str">
        <f>IFERROR(
    IF(P11="---", "NA",
        IF(AG11="---", "NA",IF(Q11="---","NA",
            IF(BR11 &gt; BS11,
                IF(MIN(CC11, BR11) = CD11, 0.1,
                    IF(MIN(CC11, BR11) &lt; CD11, 1.1)
                ),
                IF(MIN(CC11, BR11) = CD11, 0,
                    IF(MIN(CC11, BR11) &lt; CD11, 1)
                )
            ))
        )
    ),
-5)</f>
        <v>NA</v>
      </c>
      <c r="CP11" s="381" t="str">
        <f>IFERROR(
    IF(Q11="---", "NA",
        IF(AH11="---", "NA",IF(R11="---","NA",
            IF(BS11 &gt; BT11,
                IF(MIN(CD11, BS11) = CE11, 0.1,
                    IF(MIN(CD11, BS11) &lt; CE11, 1.1)
                ),
                IF(MIN(CD11, BS11) = CE11, 0,
                    IF(MIN(CD11, BS11) &lt; CE11, 1)
                )
            ))
        )
    ),
-5)</f>
        <v>NA</v>
      </c>
      <c r="CQ11" s="222" t="s">
        <v>286</v>
      </c>
      <c r="CR11" s="381" t="str">
        <f>IF(AND(OR(CG11=1, CG11=1.1),BK11&gt;=BV11),"Achieved",IF(AND(OR(CG11=1, CG11=1.1),BK11&lt;BV11),"Not Achieved","NA"))</f>
        <v>NA</v>
      </c>
      <c r="CS11" s="381" t="str">
        <f>IF(AND(OR(CH11=1, CH11=1.1),BL11&gt;=BW11),"Achieved",IF(AND(OR(CH11=1, CH11=1.1),BL11&lt;BW11),"Not Achieved","NA"))</f>
        <v>NA</v>
      </c>
      <c r="CT11" s="381" t="str">
        <f>IF(AND(OR(CI11=1, CI11=1.1),BM11&gt;=BX11),"Achieved",IF(AND(OR(CI11=1, CI11=1.1),BM11&lt;BX11),"Not Achieved","NA"))</f>
        <v>NA</v>
      </c>
      <c r="CU11" s="381" t="str">
        <f>IF(AND(OR(CJ11=1, CJ11=1.1),BN11&gt;=BY11),"Achieved",IF(AND(OR(CJ11=1, CJ11=1.1),BN11&lt;BY11),"Not Achieved","NA"))</f>
        <v>NA</v>
      </c>
      <c r="CV11" s="381" t="str">
        <f>IF(AND(OR(CK11=1, CK11=1.1),BO11&gt;=BZ11),"Achieved",IF(AND(OR(CK11=1, CK11=1.1),BO11&lt;BZ11),"Not Achieved","NA"))</f>
        <v>NA</v>
      </c>
      <c r="CW11" s="381" t="str">
        <f>IF(AND(OR(CL11=1, CL11=1.1),BP11&gt;=CA11),"Achieved",IF(AND(OR(CL11=1, CL11=1.1),BP11&lt;CA11),"Not Achieved","NA"))</f>
        <v>NA</v>
      </c>
      <c r="CX11" s="381" t="str">
        <f>IF(AND(OR(CM11=1, CM11=1.1),BQ11&gt;=CB11),"Achieved",IF(AND(OR(CM11=1, CM11=1.1),BQ11&lt;CB11),"Not Achieved","NA"))</f>
        <v>NA</v>
      </c>
      <c r="CY11" s="381" t="str">
        <f>IF(AND(OR(CN11=1, CN11=1.1),BR11&gt;=CC11),"Achieved",IF(AND(OR(CN11=1, CN11=1.1),BR11&lt;CC11),"Not Achieved","NA"))</f>
        <v>NA</v>
      </c>
      <c r="CZ11" s="381" t="str">
        <f>IF(AND(OR(CO11=1, CO11=1.1),BS11&gt;=CD11),"Achieved",IF(AND(OR(CO11=1, CO11=1.1),BS11&lt;CD11),"Not Achieved","NA"))</f>
        <v>NA</v>
      </c>
      <c r="DA11" s="381" t="str">
        <f>IF(AND(OR(CP11=1, CP11=1.1),BT11&gt;=CE11),"Achieved",IF(AND(OR(CP11=1, CP11=1.1),BT11&lt;CE11),"Not Achieved","NA"))</f>
        <v>NA</v>
      </c>
      <c r="DI11" s="403"/>
      <c r="DJ11" s="403"/>
      <c r="DK11" s="403"/>
      <c r="DL11" s="403"/>
      <c r="DM11" s="403"/>
      <c r="DN11" s="403"/>
      <c r="DO11" s="403"/>
      <c r="DP11" s="403"/>
      <c r="DQ11" s="403"/>
      <c r="DR11" s="403"/>
      <c r="DS11" s="403"/>
      <c r="DT11" s="403"/>
      <c r="DU11" s="403"/>
      <c r="DV11" s="403"/>
      <c r="DW11" s="403"/>
    </row>
    <row r="12" spans="2:127" ht="13.75" customHeight="1" thickBot="1" x14ac:dyDescent="0.4">
      <c r="B12" s="372">
        <v>2</v>
      </c>
      <c r="C12" s="366" t="s">
        <v>110</v>
      </c>
      <c r="D12" s="367"/>
      <c r="E12" s="432" t="s">
        <v>111</v>
      </c>
      <c r="F12" s="425"/>
      <c r="G12" s="426"/>
      <c r="H12" s="192" t="s">
        <v>94</v>
      </c>
      <c r="I12" s="192" t="s">
        <v>94</v>
      </c>
      <c r="J12" s="192" t="s">
        <v>94</v>
      </c>
      <c r="K12" s="192" t="s">
        <v>94</v>
      </c>
      <c r="L12" s="192" t="s">
        <v>94</v>
      </c>
      <c r="M12" s="192" t="s">
        <v>94</v>
      </c>
      <c r="N12" s="192" t="s">
        <v>94</v>
      </c>
      <c r="O12" s="192" t="s">
        <v>94</v>
      </c>
      <c r="P12" s="192" t="s">
        <v>94</v>
      </c>
      <c r="Q12" s="192" t="s">
        <v>94</v>
      </c>
      <c r="R12" s="379" t="s">
        <v>94</v>
      </c>
      <c r="Y12" s="192" t="s">
        <v>94</v>
      </c>
      <c r="Z12" s="192" t="s">
        <v>94</v>
      </c>
      <c r="AA12" s="192" t="s">
        <v>94</v>
      </c>
      <c r="AB12" s="192" t="s">
        <v>94</v>
      </c>
      <c r="AC12" s="192" t="s">
        <v>94</v>
      </c>
      <c r="AD12" s="192" t="s">
        <v>94</v>
      </c>
      <c r="AE12" s="192" t="s">
        <v>94</v>
      </c>
      <c r="AF12" s="192" t="s">
        <v>94</v>
      </c>
      <c r="AG12" s="192" t="s">
        <v>94</v>
      </c>
      <c r="AH12" s="379" t="s">
        <v>94</v>
      </c>
      <c r="AK12" s="427" t="str">
        <f>IFERROR(IF(I12="---","",IF(Y12="---","No Target Set",IF(BV12=BK12,"On Target",IF(BV12&gt;BK12,"Behind",IF(BV12&lt;BK12,"On Target"))))),"")</f>
        <v/>
      </c>
      <c r="AL12" s="427" t="str">
        <f>IFERROR(IF(J12="---","",IF(Z12="---","No Target Set",IF(BW12=BL12,"On Target",IF(BW12&gt;BL12,"Behind",IF(BW12&lt;BL12,"On Target"))))),"")</f>
        <v/>
      </c>
      <c r="AM12" s="427" t="str">
        <f>IFERROR(IF(K12="---","",IF(AA12="---","No Target Set",IF(BX12=BM12,"On Target",IF(BX12&gt;BM12,"Behind",IF(BX12&lt;BM12,"On Target"))))),"")</f>
        <v/>
      </c>
      <c r="AN12" s="427" t="str">
        <f>IFERROR(IF(L12="---","",IF(AB12="---","No Target Set",IF(BY12=BN12,"On Target",IF(BY12&gt;BN12,"Behind",IF(BY12&lt;BN12,"On Target"))))),"")</f>
        <v/>
      </c>
      <c r="AO12" s="427" t="str">
        <f>IFERROR(IF(M12="---","",IF(AC12="---","No Target Set",IF(BZ12=BO12,"On Target",IF(BZ12&gt;BO12,"Behind",IF(BZ12&lt;BO12,"On Target"))))),"")</f>
        <v/>
      </c>
      <c r="AP12" s="427" t="str">
        <f>IFERROR(IF(N12="---","",IF(AD12="---","No Target Set",IF(CA12=BP12,"On Target",IF(CA12&gt;BP12,"Behind",IF(CA12&lt;BP12,"On Target"))))),"")</f>
        <v/>
      </c>
      <c r="AQ12" s="427" t="str">
        <f>IFERROR(IF(O12="---","",IF(AE12="---","No Target Set",IF(CB12=BQ12,"On Target",IF(CB12&gt;BQ12,"Behind",IF(CB12&lt;BQ12,"On Target"))))),"")</f>
        <v/>
      </c>
      <c r="AR12" s="427" t="str">
        <f>IFERROR(IF(P12="---","",IF(AF12="---","No Target Set",IF(CC12=BR12,"On Target",IF(CC12&gt;BR12,"Behind",IF(CC12&lt;BR12,"On Target"))))),"")</f>
        <v/>
      </c>
      <c r="AS12" s="427" t="str">
        <f>IFERROR(IF(Q12="---","",IF(AG12="---","No Target Set",IF(CD12=BS12,"On Target",IF(CD12&gt;BS12,"Behind",IF(CD12&lt;BS12,"On Target"))))),"")</f>
        <v/>
      </c>
      <c r="AT12" s="427" t="str">
        <f>IFERROR(IF(R12="---","",IF(AH12="---","No Target Set",IF(CE12=BT12,"On Target",IF(CE12&gt;BT12,"Behind",IF(CE12&lt;BT12,"On Target"))))),"")</f>
        <v/>
      </c>
      <c r="AV12" s="428"/>
      <c r="AW12" s="222" t="s">
        <v>112</v>
      </c>
      <c r="AX12" s="383" t="str">
        <f>_xlfn.IFNA(LOOKUP(2,1/(H12:R12&lt;&gt;"---"),H12:R12),"---")</f>
        <v>---</v>
      </c>
      <c r="AY12" s="383" t="e">
        <f>VALUE(IF(AX12="---","",VLOOKUP(AX12,List167823456[],2,FALSE)))</f>
        <v>#VALUE!</v>
      </c>
      <c r="AZ12" s="383" t="str">
        <f>_xlfn.IFNA(LOOKUP(2,1/(H12:Q12&lt;&gt;"---"),X12:AF12),"---")</f>
        <v>---</v>
      </c>
      <c r="BA12" s="383" t="e">
        <f>VALUE(IF(AZ12="---","",VLOOKUP(AZ12,List167823456[],2,FALSE)))</f>
        <v>#VALUE!</v>
      </c>
      <c r="BB12" s="383" t="str">
        <f>_xlfn.IFNA(LOOKUP(2,1/(AK12:AT12&lt;&gt;""),AK12:AT12),"---")</f>
        <v>---</v>
      </c>
      <c r="BC12" s="383" t="str">
        <f>_xlfn.IFNA(LOOKUP(2,1/(H12:R12&lt;&gt;"---"),H$2:R$2),"---")</f>
        <v>---</v>
      </c>
      <c r="BE12" s="384" t="s">
        <v>232</v>
      </c>
      <c r="BI12" s="222" t="s">
        <v>112</v>
      </c>
      <c r="BJ12" s="383" t="str">
        <f>IF(H12="---","",IF(H12="","",(VLOOKUP(H12,List167823456[],2,FALSE))))</f>
        <v/>
      </c>
      <c r="BK12" s="383" t="str">
        <f>IF(I12="---","",IF(I12="","",(VLOOKUP(I12,List167823456[],2,FALSE))))</f>
        <v/>
      </c>
      <c r="BL12" s="383" t="str">
        <f>IF(J12="---","",IF(J12="","",(VLOOKUP(J12,List167823456[],2,FALSE))))</f>
        <v/>
      </c>
      <c r="BM12" s="383" t="str">
        <f>IF(K12="---","",IF(K12="","",(VLOOKUP(K12,List167823456[],2,FALSE))))</f>
        <v/>
      </c>
      <c r="BN12" s="383" t="str">
        <f>IF(L12="---","",IF(L12="","",(VLOOKUP(L12,List167823456[],2,FALSE))))</f>
        <v/>
      </c>
      <c r="BO12" s="383" t="str">
        <f>IF(M12="---","",IF(M12="","",(VLOOKUP(M12,List167823456[],2,FALSE))))</f>
        <v/>
      </c>
      <c r="BP12" s="383" t="str">
        <f>IF(N12="---","",IF(N12="","",(VLOOKUP(N12,List167823456[],2,FALSE))))</f>
        <v/>
      </c>
      <c r="BQ12" s="383" t="str">
        <f>IF(O12="---","",IF(O12="","",(VLOOKUP(O12,List167823456[],2,FALSE))))</f>
        <v/>
      </c>
      <c r="BR12" s="383" t="str">
        <f>IF(P12="---","",IF(P12="","",(VLOOKUP(P12,List167823456[],2,FALSE))))</f>
        <v/>
      </c>
      <c r="BS12" s="383" t="str">
        <f>IF(Q12="---","",IF(Q12="","",(VLOOKUP(Q12,List167823456[],2,FALSE))))</f>
        <v/>
      </c>
      <c r="BT12" s="383" t="str">
        <f>IF(R12="---","",IF(R12="","",(VLOOKUP(R12,List167823456[],2,FALSE))))</f>
        <v/>
      </c>
      <c r="BU12" s="222" t="s">
        <v>112</v>
      </c>
      <c r="BV12" s="383" t="str">
        <f>IF(Y12="---","",IF(Y12="","",VLOOKUP(Y12,List167823456[],2,FALSE)))</f>
        <v/>
      </c>
      <c r="BW12" s="383" t="str">
        <f>IF(Z12="---","",IF(Z12="","",VLOOKUP(Z12,List167823456[],2,FALSE)))</f>
        <v/>
      </c>
      <c r="BX12" s="383" t="str">
        <f>IF(AA12="---","",IF(AA12="","",VLOOKUP(AA12,List167823456[],2,FALSE)))</f>
        <v/>
      </c>
      <c r="BY12" s="383" t="str">
        <f>IF(AB12="---","",IF(AB12="","",VLOOKUP(AB12,List167823456[],2,FALSE)))</f>
        <v/>
      </c>
      <c r="BZ12" s="383" t="str">
        <f>IF(AC12="---","",IF(AC12="","",VLOOKUP(AC12,List167823456[],2,FALSE)))</f>
        <v/>
      </c>
      <c r="CA12" s="383" t="str">
        <f>IF(AD12="---","",IF(AD12="","",VLOOKUP(AD12,List167823456[],2,FALSE)))</f>
        <v/>
      </c>
      <c r="CB12" s="383" t="str">
        <f>IF(AE12="---","",IF(AE12="","",VLOOKUP(AE12,List167823456[],2,FALSE)))</f>
        <v/>
      </c>
      <c r="CC12" s="383" t="str">
        <f>IF(AF12="---","",IF(AF12="","",VLOOKUP(AF12,List167823456[],2,FALSE)))</f>
        <v/>
      </c>
      <c r="CD12" s="383" t="str">
        <f>IF(AG12="---","",IF(AG12="","",VLOOKUP(AG12,List167823456[],2,FALSE)))</f>
        <v/>
      </c>
      <c r="CE12" s="383" t="str">
        <f>IF(AH12="---","",IF(AH12="","",VLOOKUP(AH12,List167823456[],2,FALSE)))</f>
        <v/>
      </c>
      <c r="CF12" s="222" t="s">
        <v>112</v>
      </c>
      <c r="CG12" s="383" t="str">
        <f>IFERROR(
    IF(H12="---", "NA",
        IF(Y12="---", "NA",
            IF(BJ12 &gt; BK12,
                IF(BV12 &gt; BJ12, 1.1, 0.1),
                IF(BV12 &gt; BJ12, 1, 0)
            )
        )
    ),
    -1
)</f>
        <v>NA</v>
      </c>
      <c r="CH12" s="383" t="str">
        <f>IFERROR(
    IF(I12="---", "NA",
        IF(Z12="---", "NA",IF(J12="---","NA",
            IF(BK12 &gt; BL12,
                IF(MIN(BV12, BK12) = BW12, 0.1,
                    IF(MIN(BV12, BK12) &lt; BW12, 1.1)
                ),
                IF(MIN(BV12, BK12) = BW12, 0,
                    IF(MIN(BV12, BK12) &lt; BW12, 1)
                )
            ))
        )
    ),
-5)</f>
        <v>NA</v>
      </c>
      <c r="CI12" s="383" t="str">
        <f>IFERROR(
    IF(J12="---", "NA",
        IF(AA12="---", "NA",IF(K12="---","NA",
            IF(BL12 &gt; BM12,
                IF(MIN(BW12, BL12) = BX12, 0.1,
                    IF(MIN(BW12, BL12) &lt; BX12, 1.1)
                ),
                IF(MIN(BW12, BL12) = BX12, 0,
                    IF(MIN(BW12, BL12) &lt; BX12, 1)
                )
            ))
        )
    ),
-5)</f>
        <v>NA</v>
      </c>
      <c r="CJ12" s="383" t="str">
        <f>IFERROR(
    IF(K12="---", "NA",
        IF(AB12="---", "NA",IF(L12="---","NA",
            IF(BM12 &gt; BN12,
                IF(MIN(BX12, BM12) = BY12, 0.1,
                    IF(MIN(BX12, BM12) &lt; BY12, 1.1)
                ),
                IF(MIN(BX12, BM12) = BY12, 0,
                    IF(MIN(BX12, BM12) &lt; BY12, 1)
                )
            ))
        )
    ),
-5)</f>
        <v>NA</v>
      </c>
      <c r="CK12" s="383" t="str">
        <f>IFERROR(
    IF(L12="---", "NA",
        IF(AC12="---", "NA",IF(M12="---","NA",
            IF(BN12 &gt; BO12,
                IF(MIN(BY12, BN12) = BZ12, 0.1,
                    IF(MIN(BY12, BN12) &lt; BZ12, 1.1)
                ),
                IF(MIN(BY12, BN12) = BZ12, 0,
                    IF(MIN(BY12, BN12) &lt; BZ12, 1)
                )
            ))
        )
    ),
-5)</f>
        <v>NA</v>
      </c>
      <c r="CL12" s="383" t="str">
        <f>IFERROR(
    IF(M12="---", "NA",
        IF(AD12="---", "NA",IF(N12="---","NA",
            IF(BO12 &gt; BP12,
                IF(MIN(BZ12, BO12) = CA12, 0.1,
                    IF(MIN(BZ12, BO12) &lt; CA12, 1.1)
                ),
                IF(MIN(BZ12, BO12) = CA12, 0,
                    IF(MIN(BZ12, BO12) &lt; CA12, 1)
                )
            ))
        )
    ),
-5)</f>
        <v>NA</v>
      </c>
      <c r="CM12" s="383" t="str">
        <f>IFERROR(
    IF(N12="---", "NA",
        IF(AE12="---", "NA",IF(O12="---","NA",
            IF(BP12 &gt; BQ12,
                IF(MIN(CA12, BP12) = CB12, 0.1,
                    IF(MIN(CA12, BP12) &lt; CB12, 1.1)
                ),
                IF(MIN(CA12, BP12) = CB12, 0,
                    IF(MIN(CA12, BP12) &lt; CB12, 1)
                )
            ))
        )
    ),
-5)</f>
        <v>NA</v>
      </c>
      <c r="CN12" s="383" t="str">
        <f>IFERROR(
    IF(O12="---", "NA",
        IF(AF12="---", "NA",IF(P12="---","NA",
            IF(BQ12 &gt; BR12,
                IF(MIN(CB12, BQ12) = CC12, 0.1,
                    IF(MIN(CB12, BQ12) &lt; CC12, 1.1)
                ),
                IF(MIN(CB12, BQ12) = CC12, 0,
                    IF(MIN(CB12, BQ12) &lt; CC12, 1)
                )
            ))
        )
    ),
-5)</f>
        <v>NA</v>
      </c>
      <c r="CO12" s="383" t="str">
        <f>IFERROR(
    IF(P12="---", "NA",
        IF(AG12="---", "NA",IF(Q12="---","NA",
            IF(BR12 &gt; BS12,
                IF(MIN(CC12, BR12) = CD12, 0.1,
                    IF(MIN(CC12, BR12) &lt; CD12, 1.1)
                ),
                IF(MIN(CC12, BR12) = CD12, 0,
                    IF(MIN(CC12, BR12) &lt; CD12, 1)
                )
            ))
        )
    ),
-5)</f>
        <v>NA</v>
      </c>
      <c r="CP12" s="383" t="str">
        <f>IFERROR(
    IF(Q12="---", "NA",
        IF(AH12="---", "NA",IF(R12="---","NA",
            IF(BS12 &gt; BT12,
                IF(MIN(CD12, BS12) = CE12, 0.1,
                    IF(MIN(CD12, BS12) &lt; CE12, 1.1)
                ),
                IF(MIN(CD12, BS12) = CE12, 0,
                    IF(MIN(CD12, BS12) &lt; CE12, 1)
                )
            ))
        )
    ),
-5)</f>
        <v>NA</v>
      </c>
      <c r="CQ12" s="222" t="s">
        <v>112</v>
      </c>
      <c r="CR12" s="383" t="str">
        <f>IF(AND(OR(CG12=1, CG12=1.1),BK12&gt;=BV12),"Achieved",IF(AND(OR(CG12=1, CG12=1.1),BK12&lt;BV12),"Not Achieved","NA"))</f>
        <v>NA</v>
      </c>
      <c r="CS12" s="383" t="str">
        <f>IF(AND(OR(CH12=1, CH12=1.1),BL12&gt;=BW12),"Achieved",IF(AND(OR(CH12=1, CH12=1.1),BL12&lt;BW12),"Not Achieved","NA"))</f>
        <v>NA</v>
      </c>
      <c r="CT12" s="383" t="str">
        <f>IF(AND(OR(CI12=1, CI12=1.1),BM12&gt;=BX12),"Achieved",IF(AND(OR(CI12=1, CI12=1.1),BM12&lt;BX12),"Not Achieved","NA"))</f>
        <v>NA</v>
      </c>
      <c r="CU12" s="383" t="str">
        <f>IF(AND(OR(CJ12=1, CJ12=1.1),BN12&gt;=BY12),"Achieved",IF(AND(OR(CJ12=1, CJ12=1.1),BN12&lt;BY12),"Not Achieved","NA"))</f>
        <v>NA</v>
      </c>
      <c r="CV12" s="383" t="str">
        <f>IF(AND(OR(CK12=1, CK12=1.1),BO12&gt;=BZ12),"Achieved",IF(AND(OR(CK12=1, CK12=1.1),BO12&lt;BZ12),"Not Achieved","NA"))</f>
        <v>NA</v>
      </c>
      <c r="CW12" s="383" t="str">
        <f>IF(AND(OR(CL12=1, CL12=1.1),BP12&gt;=CA12),"Achieved",IF(AND(OR(CL12=1, CL12=1.1),BP12&lt;CA12),"Not Achieved","NA"))</f>
        <v>NA</v>
      </c>
      <c r="CX12" s="383" t="str">
        <f>IF(AND(OR(CM12=1, CM12=1.1),BQ12&gt;=CB12),"Achieved",IF(AND(OR(CM12=1, CM12=1.1),BQ12&lt;CB12),"Not Achieved","NA"))</f>
        <v>NA</v>
      </c>
      <c r="CY12" s="383" t="str">
        <f>IF(AND(OR(CN12=1, CN12=1.1),BR12&gt;=CC12),"Achieved",IF(AND(OR(CN12=1, CN12=1.1),BR12&lt;CC12),"Not Achieved","NA"))</f>
        <v>NA</v>
      </c>
      <c r="CZ12" s="383" t="str">
        <f>IF(AND(OR(CO12=1, CO12=1.1),BS12&gt;=CD12),"Achieved",IF(AND(OR(CO12=1, CO12=1.1),BS12&lt;CD12),"Not Achieved","NA"))</f>
        <v>NA</v>
      </c>
      <c r="DA12" s="383" t="str">
        <f>IF(AND(OR(CP12=1, CP12=1.1),BT12&gt;=CE12),"Achieved",IF(AND(OR(CP12=1, CP12=1.1),BT12&lt;CE12),"Not Achieved","NA"))</f>
        <v>NA</v>
      </c>
      <c r="DI12" s="403"/>
      <c r="DJ12" s="403"/>
      <c r="DK12" s="403"/>
      <c r="DL12" s="403"/>
      <c r="DM12" s="403"/>
      <c r="DN12" s="403"/>
      <c r="DO12" s="403"/>
      <c r="DP12" s="403"/>
      <c r="DQ12" s="403"/>
      <c r="DR12" s="403"/>
      <c r="DS12" s="403"/>
      <c r="DT12" s="403"/>
      <c r="DU12" s="403"/>
      <c r="DV12" s="403"/>
      <c r="DW12" s="403"/>
    </row>
    <row r="13" spans="2:127" ht="13.75" customHeight="1" thickBot="1" x14ac:dyDescent="0.4">
      <c r="B13" s="373"/>
      <c r="C13" s="368"/>
      <c r="D13" s="369"/>
      <c r="E13" s="432" t="s">
        <v>113</v>
      </c>
      <c r="F13" s="425"/>
      <c r="G13" s="426"/>
      <c r="H13" s="192" t="s">
        <v>94</v>
      </c>
      <c r="I13" s="192" t="s">
        <v>94</v>
      </c>
      <c r="J13" s="192" t="s">
        <v>94</v>
      </c>
      <c r="K13" s="192" t="s">
        <v>94</v>
      </c>
      <c r="L13" s="192" t="s">
        <v>94</v>
      </c>
      <c r="M13" s="192" t="s">
        <v>94</v>
      </c>
      <c r="N13" s="192" t="s">
        <v>94</v>
      </c>
      <c r="O13" s="192" t="s">
        <v>94</v>
      </c>
      <c r="P13" s="192" t="s">
        <v>94</v>
      </c>
      <c r="Q13" s="192" t="s">
        <v>94</v>
      </c>
      <c r="R13" s="379" t="s">
        <v>94</v>
      </c>
      <c r="Y13" s="192" t="s">
        <v>94</v>
      </c>
      <c r="Z13" s="192" t="s">
        <v>94</v>
      </c>
      <c r="AA13" s="192" t="s">
        <v>94</v>
      </c>
      <c r="AB13" s="192" t="s">
        <v>94</v>
      </c>
      <c r="AC13" s="192" t="s">
        <v>94</v>
      </c>
      <c r="AD13" s="192" t="s">
        <v>94</v>
      </c>
      <c r="AE13" s="192" t="s">
        <v>94</v>
      </c>
      <c r="AF13" s="192" t="s">
        <v>94</v>
      </c>
      <c r="AG13" s="192" t="s">
        <v>94</v>
      </c>
      <c r="AH13" s="379" t="s">
        <v>94</v>
      </c>
      <c r="AK13" s="427" t="str">
        <f>IFERROR(IF(I13="---","",IF(Y13="---","No Target Set",IF(BV13=BK13,"On Target",IF(BV13&gt;BK13,"Behind",IF(BV13&lt;BK13,"On Target"))))),"")</f>
        <v/>
      </c>
      <c r="AL13" s="427" t="str">
        <f>IFERROR(IF(J13="---","",IF(Z13="---","No Target Set",IF(BW13=BL13,"On Target",IF(BW13&gt;BL13,"Behind",IF(BW13&lt;BL13,"On Target"))))),"")</f>
        <v/>
      </c>
      <c r="AM13" s="427" t="str">
        <f>IFERROR(IF(K13="---","",IF(AA13="---","No Target Set",IF(BX13=BM13,"On Target",IF(BX13&gt;BM13,"Behind",IF(BX13&lt;BM13,"On Target"))))),"")</f>
        <v/>
      </c>
      <c r="AN13" s="427" t="str">
        <f>IFERROR(IF(L13="---","",IF(AB13="---","No Target Set",IF(BY13=BN13,"On Target",IF(BY13&gt;BN13,"Behind",IF(BY13&lt;BN13,"On Target"))))),"")</f>
        <v/>
      </c>
      <c r="AO13" s="427" t="str">
        <f>IFERROR(IF(M13="---","",IF(AC13="---","No Target Set",IF(BZ13=BO13,"On Target",IF(BZ13&gt;BO13,"Behind",IF(BZ13&lt;BO13,"On Target"))))),"")</f>
        <v/>
      </c>
      <c r="AP13" s="427" t="str">
        <f>IFERROR(IF(N13="---","",IF(AD13="---","No Target Set",IF(CA13=BP13,"On Target",IF(CA13&gt;BP13,"Behind",IF(CA13&lt;BP13,"On Target"))))),"")</f>
        <v/>
      </c>
      <c r="AQ13" s="427" t="str">
        <f>IFERROR(IF(O13="---","",IF(AE13="---","No Target Set",IF(CB13=BQ13,"On Target",IF(CB13&gt;BQ13,"Behind",IF(CB13&lt;BQ13,"On Target"))))),"")</f>
        <v/>
      </c>
      <c r="AR13" s="427" t="str">
        <f>IFERROR(IF(P13="---","",IF(AF13="---","No Target Set",IF(CC13=BR13,"On Target",IF(CC13&gt;BR13,"Behind",IF(CC13&lt;BR13,"On Target"))))),"")</f>
        <v/>
      </c>
      <c r="AS13" s="427" t="str">
        <f>IFERROR(IF(Q13="---","",IF(AG13="---","No Target Set",IF(CD13=BS13,"On Target",IF(CD13&gt;BS13,"Behind",IF(CD13&lt;BS13,"On Target"))))),"")</f>
        <v/>
      </c>
      <c r="AT13" s="427" t="str">
        <f>IFERROR(IF(R13="---","",IF(AH13="---","No Target Set",IF(CE13=BT13,"On Target",IF(CE13&gt;BT13,"Behind",IF(CE13&lt;BT13,"On Target"))))),"")</f>
        <v/>
      </c>
      <c r="AV13" s="428"/>
      <c r="AW13" s="222" t="s">
        <v>114</v>
      </c>
      <c r="AX13" s="383" t="str">
        <f>_xlfn.IFNA(LOOKUP(2,1/(H13:R13&lt;&gt;"---"),H13:R13),"---")</f>
        <v>---</v>
      </c>
      <c r="AY13" s="383" t="e">
        <f>VALUE(IF(AX13="---","",VLOOKUP(AX13,List167823456[],2,FALSE)))</f>
        <v>#VALUE!</v>
      </c>
      <c r="AZ13" s="383" t="str">
        <f>_xlfn.IFNA(LOOKUP(2,1/(H13:Q13&lt;&gt;"---"),X13:AF13),"---")</f>
        <v>---</v>
      </c>
      <c r="BA13" s="383" t="e">
        <f>VALUE(IF(AZ13="---","",VLOOKUP(AZ13,List167823456[],2,FALSE)))</f>
        <v>#VALUE!</v>
      </c>
      <c r="BB13" s="383" t="str">
        <f>_xlfn.IFNA(LOOKUP(2,1/(AK13:AT13&lt;&gt;""),AK13:AT13),"---")</f>
        <v>---</v>
      </c>
      <c r="BC13" s="383" t="str">
        <f>_xlfn.IFNA(LOOKUP(2,1/(H13:R13&lt;&gt;"---"),H$2:R$2),"---")</f>
        <v>---</v>
      </c>
      <c r="BE13" s="587" t="s">
        <v>94</v>
      </c>
      <c r="BI13" s="222" t="s">
        <v>114</v>
      </c>
      <c r="BJ13" s="383" t="str">
        <f>IF(H13="---","",IF(H13="","",(VLOOKUP(H13,List167823456[],2,FALSE))))</f>
        <v/>
      </c>
      <c r="BK13" s="383" t="str">
        <f>IF(I13="---","",IF(I13="","",(VLOOKUP(I13,List167823456[],2,FALSE))))</f>
        <v/>
      </c>
      <c r="BL13" s="383" t="str">
        <f>IF(J13="---","",IF(J13="","",(VLOOKUP(J13,List167823456[],2,FALSE))))</f>
        <v/>
      </c>
      <c r="BM13" s="383" t="str">
        <f>IF(K13="---","",IF(K13="","",(VLOOKUP(K13,List167823456[],2,FALSE))))</f>
        <v/>
      </c>
      <c r="BN13" s="383" t="str">
        <f>IF(L13="---","",IF(L13="","",(VLOOKUP(L13,List167823456[],2,FALSE))))</f>
        <v/>
      </c>
      <c r="BO13" s="383" t="str">
        <f>IF(M13="---","",IF(M13="","",(VLOOKUP(M13,List167823456[],2,FALSE))))</f>
        <v/>
      </c>
      <c r="BP13" s="383" t="str">
        <f>IF(N13="---","",IF(N13="","",(VLOOKUP(N13,List167823456[],2,FALSE))))</f>
        <v/>
      </c>
      <c r="BQ13" s="383" t="str">
        <f>IF(O13="---","",IF(O13="","",(VLOOKUP(O13,List167823456[],2,FALSE))))</f>
        <v/>
      </c>
      <c r="BR13" s="383" t="str">
        <f>IF(P13="---","",IF(P13="","",(VLOOKUP(P13,List167823456[],2,FALSE))))</f>
        <v/>
      </c>
      <c r="BS13" s="383" t="str">
        <f>IF(Q13="---","",IF(Q13="","",(VLOOKUP(Q13,List167823456[],2,FALSE))))</f>
        <v/>
      </c>
      <c r="BT13" s="383" t="str">
        <f>IF(R13="---","",IF(R13="","",(VLOOKUP(R13,List167823456[],2,FALSE))))</f>
        <v/>
      </c>
      <c r="BU13" s="222" t="s">
        <v>114</v>
      </c>
      <c r="BV13" s="383" t="str">
        <f>IF(Y13="---","",IF(Y13="","",VLOOKUP(Y13,List167823456[],2,FALSE)))</f>
        <v/>
      </c>
      <c r="BW13" s="383" t="str">
        <f>IF(Z13="---","",IF(Z13="","",VLOOKUP(Z13,List167823456[],2,FALSE)))</f>
        <v/>
      </c>
      <c r="BX13" s="383" t="str">
        <f>IF(AA13="---","",IF(AA13="","",VLOOKUP(AA13,List167823456[],2,FALSE)))</f>
        <v/>
      </c>
      <c r="BY13" s="383" t="str">
        <f>IF(AB13="---","",IF(AB13="","",VLOOKUP(AB13,List167823456[],2,FALSE)))</f>
        <v/>
      </c>
      <c r="BZ13" s="383" t="str">
        <f>IF(AC13="---","",IF(AC13="","",VLOOKUP(AC13,List167823456[],2,FALSE)))</f>
        <v/>
      </c>
      <c r="CA13" s="383" t="str">
        <f>IF(AD13="---","",IF(AD13="","",VLOOKUP(AD13,List167823456[],2,FALSE)))</f>
        <v/>
      </c>
      <c r="CB13" s="383" t="str">
        <f>IF(AE13="---","",IF(AE13="","",VLOOKUP(AE13,List167823456[],2,FALSE)))</f>
        <v/>
      </c>
      <c r="CC13" s="383" t="str">
        <f>IF(AF13="---","",IF(AF13="","",VLOOKUP(AF13,List167823456[],2,FALSE)))</f>
        <v/>
      </c>
      <c r="CD13" s="383" t="str">
        <f>IF(AG13="---","",IF(AG13="","",VLOOKUP(AG13,List167823456[],2,FALSE)))</f>
        <v/>
      </c>
      <c r="CE13" s="383" t="str">
        <f>IF(AH13="---","",IF(AH13="","",VLOOKUP(AH13,List167823456[],2,FALSE)))</f>
        <v/>
      </c>
      <c r="CF13" s="222" t="s">
        <v>114</v>
      </c>
      <c r="CG13" s="383" t="str">
        <f>IFERROR(
    IF(H13="---", "NA",
        IF(Y13="---", "NA",
            IF(BJ13 &gt; BK13,
                IF(BV13 &gt; BJ13, 1.1, 0.1),
                IF(BV13 &gt; BJ13, 1, 0)
            )
        )
    ),
    -1
)</f>
        <v>NA</v>
      </c>
      <c r="CH13" s="383" t="str">
        <f>IFERROR(
    IF(I13="---", "NA",
        IF(Z13="---", "NA",IF(J13="---","NA",
            IF(BK13 &gt; BL13,
                IF(MIN(BV13, BK13) = BW13, 0.1,
                    IF(MIN(BV13, BK13) &lt; BW13, 1.1)
                ),
                IF(MIN(BV13, BK13) = BW13, 0,
                    IF(MIN(BV13, BK13) &lt; BW13, 1)
                )
            ))
        )
    ),
-5)</f>
        <v>NA</v>
      </c>
      <c r="CI13" s="383" t="str">
        <f>IFERROR(
    IF(J13="---", "NA",
        IF(AA13="---", "NA",IF(K13="---","NA",
            IF(BL13 &gt; BM13,
                IF(MIN(BW13, BL13) = BX13, 0.1,
                    IF(MIN(BW13, BL13) &lt; BX13, 1.1)
                ),
                IF(MIN(BW13, BL13) = BX13, 0,
                    IF(MIN(BW13, BL13) &lt; BX13, 1)
                )
            ))
        )
    ),
-5)</f>
        <v>NA</v>
      </c>
      <c r="CJ13" s="383" t="str">
        <f>IFERROR(
    IF(K13="---", "NA",
        IF(AB13="---", "NA",IF(L13="---","NA",
            IF(BM13 &gt; BN13,
                IF(MIN(BX13, BM13) = BY13, 0.1,
                    IF(MIN(BX13, BM13) &lt; BY13, 1.1)
                ),
                IF(MIN(BX13, BM13) = BY13, 0,
                    IF(MIN(BX13, BM13) &lt; BY13, 1)
                )
            ))
        )
    ),
-5)</f>
        <v>NA</v>
      </c>
      <c r="CK13" s="383" t="str">
        <f>IFERROR(
    IF(L13="---", "NA",
        IF(AC13="---", "NA",IF(M13="---","NA",
            IF(BN13 &gt; BO13,
                IF(MIN(BY13, BN13) = BZ13, 0.1,
                    IF(MIN(BY13, BN13) &lt; BZ13, 1.1)
                ),
                IF(MIN(BY13, BN13) = BZ13, 0,
                    IF(MIN(BY13, BN13) &lt; BZ13, 1)
                )
            ))
        )
    ),
-5)</f>
        <v>NA</v>
      </c>
      <c r="CL13" s="383" t="str">
        <f>IFERROR(
    IF(M13="---", "NA",
        IF(AD13="---", "NA",IF(N13="---","NA",
            IF(BO13 &gt; BP13,
                IF(MIN(BZ13, BO13) = CA13, 0.1,
                    IF(MIN(BZ13, BO13) &lt; CA13, 1.1)
                ),
                IF(MIN(BZ13, BO13) = CA13, 0,
                    IF(MIN(BZ13, BO13) &lt; CA13, 1)
                )
            ))
        )
    ),
-5)</f>
        <v>NA</v>
      </c>
      <c r="CM13" s="383" t="str">
        <f>IFERROR(
    IF(N13="---", "NA",
        IF(AE13="---", "NA",IF(O13="---","NA",
            IF(BP13 &gt; BQ13,
                IF(MIN(CA13, BP13) = CB13, 0.1,
                    IF(MIN(CA13, BP13) &lt; CB13, 1.1)
                ),
                IF(MIN(CA13, BP13) = CB13, 0,
                    IF(MIN(CA13, BP13) &lt; CB13, 1)
                )
            ))
        )
    ),
-5)</f>
        <v>NA</v>
      </c>
      <c r="CN13" s="383" t="str">
        <f>IFERROR(
    IF(O13="---", "NA",
        IF(AF13="---", "NA",IF(P13="---","NA",
            IF(BQ13 &gt; BR13,
                IF(MIN(CB13, BQ13) = CC13, 0.1,
                    IF(MIN(CB13, BQ13) &lt; CC13, 1.1)
                ),
                IF(MIN(CB13, BQ13) = CC13, 0,
                    IF(MIN(CB13, BQ13) &lt; CC13, 1)
                )
            ))
        )
    ),
-5)</f>
        <v>NA</v>
      </c>
      <c r="CO13" s="383" t="str">
        <f>IFERROR(
    IF(P13="---", "NA",
        IF(AG13="---", "NA",IF(Q13="---","NA",
            IF(BR13 &gt; BS13,
                IF(MIN(CC13, BR13) = CD13, 0.1,
                    IF(MIN(CC13, BR13) &lt; CD13, 1.1)
                ),
                IF(MIN(CC13, BR13) = CD13, 0,
                    IF(MIN(CC13, BR13) &lt; CD13, 1)
                )
            ))
        )
    ),
-5)</f>
        <v>NA</v>
      </c>
      <c r="CP13" s="383" t="str">
        <f>IFERROR(
    IF(Q13="---", "NA",
        IF(AH13="---", "NA",IF(R13="---","NA",
            IF(BS13 &gt; BT13,
                IF(MIN(CD13, BS13) = CE13, 0.1,
                    IF(MIN(CD13, BS13) &lt; CE13, 1.1)
                ),
                IF(MIN(CD13, BS13) = CE13, 0,
                    IF(MIN(CD13, BS13) &lt; CE13, 1)
                )
            ))
        )
    ),
-5)</f>
        <v>NA</v>
      </c>
      <c r="CQ13" s="222" t="s">
        <v>114</v>
      </c>
      <c r="CR13" s="383" t="str">
        <f>IF(AND(OR(CG13=1, CG13=1.1),BK13&gt;=BV13),"Achieved",IF(AND(OR(CG13=1, CG13=1.1),BK13&lt;BV13),"Not Achieved","NA"))</f>
        <v>NA</v>
      </c>
      <c r="CS13" s="383" t="str">
        <f>IF(AND(OR(CH13=1, CH13=1.1),BL13&gt;=BW13),"Achieved",IF(AND(OR(CH13=1, CH13=1.1),BL13&lt;BW13),"Not Achieved","NA"))</f>
        <v>NA</v>
      </c>
      <c r="CT13" s="383" t="str">
        <f>IF(AND(OR(CI13=1, CI13=1.1),BM13&gt;=BX13),"Achieved",IF(AND(OR(CI13=1, CI13=1.1),BM13&lt;BX13),"Not Achieved","NA"))</f>
        <v>NA</v>
      </c>
      <c r="CU13" s="383" t="str">
        <f>IF(AND(OR(CJ13=1, CJ13=1.1),BN13&gt;=BY13),"Achieved",IF(AND(OR(CJ13=1, CJ13=1.1),BN13&lt;BY13),"Not Achieved","NA"))</f>
        <v>NA</v>
      </c>
      <c r="CV13" s="383" t="str">
        <f>IF(AND(OR(CK13=1, CK13=1.1),BO13&gt;=BZ13),"Achieved",IF(AND(OR(CK13=1, CK13=1.1),BO13&lt;BZ13),"Not Achieved","NA"))</f>
        <v>NA</v>
      </c>
      <c r="CW13" s="383" t="str">
        <f>IF(AND(OR(CL13=1, CL13=1.1),BP13&gt;=CA13),"Achieved",IF(AND(OR(CL13=1, CL13=1.1),BP13&lt;CA13),"Not Achieved","NA"))</f>
        <v>NA</v>
      </c>
      <c r="CX13" s="383" t="str">
        <f>IF(AND(OR(CM13=1, CM13=1.1),BQ13&gt;=CB13),"Achieved",IF(AND(OR(CM13=1, CM13=1.1),BQ13&lt;CB13),"Not Achieved","NA"))</f>
        <v>NA</v>
      </c>
      <c r="CY13" s="383" t="str">
        <f>IF(AND(OR(CN13=1, CN13=1.1),BR13&gt;=CC13),"Achieved",IF(AND(OR(CN13=1, CN13=1.1),BR13&lt;CC13),"Not Achieved","NA"))</f>
        <v>NA</v>
      </c>
      <c r="CZ13" s="383" t="str">
        <f>IF(AND(OR(CO13=1, CO13=1.1),BS13&gt;=CD13),"Achieved",IF(AND(OR(CO13=1, CO13=1.1),BS13&lt;CD13),"Not Achieved","NA"))</f>
        <v>NA</v>
      </c>
      <c r="DA13" s="383" t="str">
        <f>IF(AND(OR(CP13=1, CP13=1.1),BT13&gt;=CE13),"Achieved",IF(AND(OR(CP13=1, CP13=1.1),BT13&lt;CE13),"Not Achieved","NA"))</f>
        <v>NA</v>
      </c>
      <c r="DI13" s="403"/>
      <c r="DJ13" s="403"/>
      <c r="DK13" s="403"/>
      <c r="DL13" s="403"/>
      <c r="DM13" s="403"/>
      <c r="DN13" s="403"/>
      <c r="DO13" s="403"/>
      <c r="DP13" s="403"/>
      <c r="DQ13" s="403"/>
      <c r="DR13" s="403"/>
      <c r="DS13" s="403"/>
      <c r="DT13" s="403"/>
      <c r="DU13" s="403"/>
      <c r="DV13" s="403"/>
      <c r="DW13" s="403"/>
    </row>
    <row r="14" spans="2:127" ht="13.75" customHeight="1" thickBot="1" x14ac:dyDescent="0.4">
      <c r="B14" s="373"/>
      <c r="C14" s="370"/>
      <c r="D14" s="371"/>
      <c r="E14" s="432" t="s">
        <v>115</v>
      </c>
      <c r="F14" s="425"/>
      <c r="G14" s="426"/>
      <c r="H14" s="192" t="s">
        <v>94</v>
      </c>
      <c r="I14" s="192" t="s">
        <v>94</v>
      </c>
      <c r="J14" s="192" t="s">
        <v>94</v>
      </c>
      <c r="K14" s="192" t="s">
        <v>94</v>
      </c>
      <c r="L14" s="192" t="s">
        <v>94</v>
      </c>
      <c r="M14" s="192" t="s">
        <v>94</v>
      </c>
      <c r="N14" s="192" t="s">
        <v>94</v>
      </c>
      <c r="O14" s="192" t="s">
        <v>94</v>
      </c>
      <c r="P14" s="192" t="s">
        <v>94</v>
      </c>
      <c r="Q14" s="192" t="s">
        <v>94</v>
      </c>
      <c r="R14" s="379" t="s">
        <v>94</v>
      </c>
      <c r="Y14" s="192" t="s">
        <v>94</v>
      </c>
      <c r="Z14" s="192" t="s">
        <v>94</v>
      </c>
      <c r="AA14" s="192" t="s">
        <v>94</v>
      </c>
      <c r="AB14" s="192" t="s">
        <v>94</v>
      </c>
      <c r="AC14" s="192" t="s">
        <v>94</v>
      </c>
      <c r="AD14" s="192" t="s">
        <v>94</v>
      </c>
      <c r="AE14" s="192" t="s">
        <v>94</v>
      </c>
      <c r="AF14" s="192" t="s">
        <v>94</v>
      </c>
      <c r="AG14" s="192" t="s">
        <v>94</v>
      </c>
      <c r="AH14" s="379" t="s">
        <v>94</v>
      </c>
      <c r="AK14" s="427" t="str">
        <f>IFERROR(IF(I14="---","",IF(Y14="---","No Target Set",IF(BV14=BK14,"On Target",IF(BV14&gt;BK14,"Behind",IF(BV14&lt;BK14,"On Target"))))),"")</f>
        <v/>
      </c>
      <c r="AL14" s="427" t="str">
        <f>IFERROR(IF(J14="---","",IF(Z14="---","No Target Set",IF(BW14=BL14,"On Target",IF(BW14&gt;BL14,"Behind",IF(BW14&lt;BL14,"On Target"))))),"")</f>
        <v/>
      </c>
      <c r="AM14" s="427" t="str">
        <f>IFERROR(IF(K14="---","",IF(AA14="---","No Target Set",IF(BX14=BM14,"On Target",IF(BX14&gt;BM14,"Behind",IF(BX14&lt;BM14,"On Target"))))),"")</f>
        <v/>
      </c>
      <c r="AN14" s="427" t="str">
        <f>IFERROR(IF(L14="---","",IF(AB14="---","No Target Set",IF(BY14=BN14,"On Target",IF(BY14&gt;BN14,"Behind",IF(BY14&lt;BN14,"On Target"))))),"")</f>
        <v/>
      </c>
      <c r="AO14" s="427" t="str">
        <f>IFERROR(IF(M14="---","",IF(AC14="---","No Target Set",IF(BZ14=BO14,"On Target",IF(BZ14&gt;BO14,"Behind",IF(BZ14&lt;BO14,"On Target"))))),"")</f>
        <v/>
      </c>
      <c r="AP14" s="427" t="str">
        <f>IFERROR(IF(N14="---","",IF(AD14="---","No Target Set",IF(CA14=BP14,"On Target",IF(CA14&gt;BP14,"Behind",IF(CA14&lt;BP14,"On Target"))))),"")</f>
        <v/>
      </c>
      <c r="AQ14" s="427" t="str">
        <f>IFERROR(IF(O14="---","",IF(AE14="---","No Target Set",IF(CB14=BQ14,"On Target",IF(CB14&gt;BQ14,"Behind",IF(CB14&lt;BQ14,"On Target"))))),"")</f>
        <v/>
      </c>
      <c r="AR14" s="427" t="str">
        <f>IFERROR(IF(P14="---","",IF(AF14="---","No Target Set",IF(CC14=BR14,"On Target",IF(CC14&gt;BR14,"Behind",IF(CC14&lt;BR14,"On Target"))))),"")</f>
        <v/>
      </c>
      <c r="AS14" s="427" t="str">
        <f>IFERROR(IF(Q14="---","",IF(AG14="---","No Target Set",IF(CD14=BS14,"On Target",IF(CD14&gt;BS14,"Behind",IF(CD14&lt;BS14,"On Target"))))),"")</f>
        <v/>
      </c>
      <c r="AT14" s="427" t="str">
        <f>IFERROR(IF(R14="---","",IF(AH14="---","No Target Set",IF(CE14=BT14,"On Target",IF(CE14&gt;BT14,"Behind",IF(CE14&lt;BT14,"On Target"))))),"")</f>
        <v/>
      </c>
      <c r="AV14" s="428"/>
      <c r="AW14" s="222" t="s">
        <v>116</v>
      </c>
      <c r="AX14" s="383" t="str">
        <f>_xlfn.IFNA(LOOKUP(2,1/(H14:R14&lt;&gt;"---"),H14:R14),"---")</f>
        <v>---</v>
      </c>
      <c r="AY14" s="383" t="e">
        <f>VALUE(IF(AX14="---","",VLOOKUP(AX14,List167823456[],2,FALSE)))</f>
        <v>#VALUE!</v>
      </c>
      <c r="AZ14" s="383" t="str">
        <f>_xlfn.IFNA(LOOKUP(2,1/(H14:Q14&lt;&gt;"---"),X14:AF14),"---")</f>
        <v>---</v>
      </c>
      <c r="BA14" s="383" t="e">
        <f>VALUE(IF(AZ14="---","",VLOOKUP(AZ14,List167823456[],2,FALSE)))</f>
        <v>#VALUE!</v>
      </c>
      <c r="BB14" s="383" t="str">
        <f>_xlfn.IFNA(LOOKUP(2,1/(AK14:AT14&lt;&gt;""),AK14:AT14),"---")</f>
        <v>---</v>
      </c>
      <c r="BC14" s="383" t="str">
        <f>_xlfn.IFNA(LOOKUP(2,1/(H14:R14&lt;&gt;"---"),H$2:R$2),"---")</f>
        <v>---</v>
      </c>
      <c r="BE14" s="384" t="s">
        <v>233</v>
      </c>
      <c r="BI14" s="222" t="s">
        <v>116</v>
      </c>
      <c r="BJ14" s="383" t="str">
        <f>IF(H14="---","",IF(H14="","",(VLOOKUP(H14,List167823456[],2,FALSE))))</f>
        <v/>
      </c>
      <c r="BK14" s="383" t="str">
        <f>IF(I14="---","",IF(I14="","",(VLOOKUP(I14,List167823456[],2,FALSE))))</f>
        <v/>
      </c>
      <c r="BL14" s="383" t="str">
        <f>IF(J14="---","",IF(J14="","",(VLOOKUP(J14,List167823456[],2,FALSE))))</f>
        <v/>
      </c>
      <c r="BM14" s="383" t="str">
        <f>IF(K14="---","",IF(K14="","",(VLOOKUP(K14,List167823456[],2,FALSE))))</f>
        <v/>
      </c>
      <c r="BN14" s="383" t="str">
        <f>IF(L14="---","",IF(L14="","",(VLOOKUP(L14,List167823456[],2,FALSE))))</f>
        <v/>
      </c>
      <c r="BO14" s="383" t="str">
        <f>IF(M14="---","",IF(M14="","",(VLOOKUP(M14,List167823456[],2,FALSE))))</f>
        <v/>
      </c>
      <c r="BP14" s="383" t="str">
        <f>IF(N14="---","",IF(N14="","",(VLOOKUP(N14,List167823456[],2,FALSE))))</f>
        <v/>
      </c>
      <c r="BQ14" s="383" t="str">
        <f>IF(O14="---","",IF(O14="","",(VLOOKUP(O14,List167823456[],2,FALSE))))</f>
        <v/>
      </c>
      <c r="BR14" s="383" t="str">
        <f>IF(P14="---","",IF(P14="","",(VLOOKUP(P14,List167823456[],2,FALSE))))</f>
        <v/>
      </c>
      <c r="BS14" s="383" t="str">
        <f>IF(Q14="---","",IF(Q14="","",(VLOOKUP(Q14,List167823456[],2,FALSE))))</f>
        <v/>
      </c>
      <c r="BT14" s="383" t="str">
        <f>IF(R14="---","",IF(R14="","",(VLOOKUP(R14,List167823456[],2,FALSE))))</f>
        <v/>
      </c>
      <c r="BU14" s="222" t="s">
        <v>116</v>
      </c>
      <c r="BV14" s="383" t="str">
        <f>IF(Y14="---","",IF(Y14="","",VLOOKUP(Y14,List167823456[],2,FALSE)))</f>
        <v/>
      </c>
      <c r="BW14" s="383" t="str">
        <f>IF(Z14="---","",IF(Z14="","",VLOOKUP(Z14,List167823456[],2,FALSE)))</f>
        <v/>
      </c>
      <c r="BX14" s="383" t="str">
        <f>IF(AA14="---","",IF(AA14="","",VLOOKUP(AA14,List167823456[],2,FALSE)))</f>
        <v/>
      </c>
      <c r="BY14" s="383" t="str">
        <f>IF(AB14="---","",IF(AB14="","",VLOOKUP(AB14,List167823456[],2,FALSE)))</f>
        <v/>
      </c>
      <c r="BZ14" s="383" t="str">
        <f>IF(AC14="---","",IF(AC14="","",VLOOKUP(AC14,List167823456[],2,FALSE)))</f>
        <v/>
      </c>
      <c r="CA14" s="383" t="str">
        <f>IF(AD14="---","",IF(AD14="","",VLOOKUP(AD14,List167823456[],2,FALSE)))</f>
        <v/>
      </c>
      <c r="CB14" s="383" t="str">
        <f>IF(AE14="---","",IF(AE14="","",VLOOKUP(AE14,List167823456[],2,FALSE)))</f>
        <v/>
      </c>
      <c r="CC14" s="383" t="str">
        <f>IF(AF14="---","",IF(AF14="","",VLOOKUP(AF14,List167823456[],2,FALSE)))</f>
        <v/>
      </c>
      <c r="CD14" s="383" t="str">
        <f>IF(AG14="---","",IF(AG14="","",VLOOKUP(AG14,List167823456[],2,FALSE)))</f>
        <v/>
      </c>
      <c r="CE14" s="383" t="str">
        <f>IF(AH14="---","",IF(AH14="","",VLOOKUP(AH14,List167823456[],2,FALSE)))</f>
        <v/>
      </c>
      <c r="CF14" s="222" t="s">
        <v>116</v>
      </c>
      <c r="CG14" s="383" t="str">
        <f>IFERROR(
    IF(H14="---", "NA",
        IF(Y14="---", "NA",
            IF(BJ14 &gt; BK14,
                IF(BV14 &gt; BJ14, 1.1, 0.1),
                IF(BV14 &gt; BJ14, 1, 0)
            )
        )
    ),
    -1
)</f>
        <v>NA</v>
      </c>
      <c r="CH14" s="383" t="str">
        <f>IFERROR(
    IF(I14="---", "NA",
        IF(Z14="---", "NA",IF(J14="---","NA",
            IF(BK14 &gt; BL14,
                IF(MIN(BV14, BK14) = BW14, 0.1,
                    IF(MIN(BV14, BK14) &lt; BW14, 1.1)
                ),
                IF(MIN(BV14, BK14) = BW14, 0,
                    IF(MIN(BV14, BK14) &lt; BW14, 1)
                )
            ))
        )
    ),
-5)</f>
        <v>NA</v>
      </c>
      <c r="CI14" s="383" t="str">
        <f>IFERROR(
    IF(J14="---", "NA",
        IF(AA14="---", "NA",IF(K14="---","NA",
            IF(BL14 &gt; BM14,
                IF(MIN(BW14, BL14) = BX14, 0.1,
                    IF(MIN(BW14, BL14) &lt; BX14, 1.1)
                ),
                IF(MIN(BW14, BL14) = BX14, 0,
                    IF(MIN(BW14, BL14) &lt; BX14, 1)
                )
            ))
        )
    ),
-5)</f>
        <v>NA</v>
      </c>
      <c r="CJ14" s="383" t="str">
        <f>IFERROR(
    IF(K14="---", "NA",
        IF(AB14="---", "NA",IF(L14="---","NA",
            IF(BM14 &gt; BN14,
                IF(MIN(BX14, BM14) = BY14, 0.1,
                    IF(MIN(BX14, BM14) &lt; BY14, 1.1)
                ),
                IF(MIN(BX14, BM14) = BY14, 0,
                    IF(MIN(BX14, BM14) &lt; BY14, 1)
                )
            ))
        )
    ),
-5)</f>
        <v>NA</v>
      </c>
      <c r="CK14" s="383" t="str">
        <f>IFERROR(
    IF(L14="---", "NA",
        IF(AC14="---", "NA",IF(M14="---","NA",
            IF(BN14 &gt; BO14,
                IF(MIN(BY14, BN14) = BZ14, 0.1,
                    IF(MIN(BY14, BN14) &lt; BZ14, 1.1)
                ),
                IF(MIN(BY14, BN14) = BZ14, 0,
                    IF(MIN(BY14, BN14) &lt; BZ14, 1)
                )
            ))
        )
    ),
-5)</f>
        <v>NA</v>
      </c>
      <c r="CL14" s="383" t="str">
        <f>IFERROR(
    IF(M14="---", "NA",
        IF(AD14="---", "NA",IF(N14="---","NA",
            IF(BO14 &gt; BP14,
                IF(MIN(BZ14, BO14) = CA14, 0.1,
                    IF(MIN(BZ14, BO14) &lt; CA14, 1.1)
                ),
                IF(MIN(BZ14, BO14) = CA14, 0,
                    IF(MIN(BZ14, BO14) &lt; CA14, 1)
                )
            ))
        )
    ),
-5)</f>
        <v>NA</v>
      </c>
      <c r="CM14" s="383" t="str">
        <f>IFERROR(
    IF(N14="---", "NA",
        IF(AE14="---", "NA",IF(O14="---","NA",
            IF(BP14 &gt; BQ14,
                IF(MIN(CA14, BP14) = CB14, 0.1,
                    IF(MIN(CA14, BP14) &lt; CB14, 1.1)
                ),
                IF(MIN(CA14, BP14) = CB14, 0,
                    IF(MIN(CA14, BP14) &lt; CB14, 1)
                )
            ))
        )
    ),
-5)</f>
        <v>NA</v>
      </c>
      <c r="CN14" s="383" t="str">
        <f>IFERROR(
    IF(O14="---", "NA",
        IF(AF14="---", "NA",IF(P14="---","NA",
            IF(BQ14 &gt; BR14,
                IF(MIN(CB14, BQ14) = CC14, 0.1,
                    IF(MIN(CB14, BQ14) &lt; CC14, 1.1)
                ),
                IF(MIN(CB14, BQ14) = CC14, 0,
                    IF(MIN(CB14, BQ14) &lt; CC14, 1)
                )
            ))
        )
    ),
-5)</f>
        <v>NA</v>
      </c>
      <c r="CO14" s="383" t="str">
        <f>IFERROR(
    IF(P14="---", "NA",
        IF(AG14="---", "NA",IF(Q14="---","NA",
            IF(BR14 &gt; BS14,
                IF(MIN(CC14, BR14) = CD14, 0.1,
                    IF(MIN(CC14, BR14) &lt; CD14, 1.1)
                ),
                IF(MIN(CC14, BR14) = CD14, 0,
                    IF(MIN(CC14, BR14) &lt; CD14, 1)
                )
            ))
        )
    ),
-5)</f>
        <v>NA</v>
      </c>
      <c r="CP14" s="383" t="str">
        <f>IFERROR(
    IF(Q14="---", "NA",
        IF(AH14="---", "NA",IF(R14="---","NA",
            IF(BS14 &gt; BT14,
                IF(MIN(CD14, BS14) = CE14, 0.1,
                    IF(MIN(CD14, BS14) &lt; CE14, 1.1)
                ),
                IF(MIN(CD14, BS14) = CE14, 0,
                    IF(MIN(CD14, BS14) &lt; CE14, 1)
                )
            ))
        )
    ),
-5)</f>
        <v>NA</v>
      </c>
      <c r="CQ14" s="222" t="s">
        <v>116</v>
      </c>
      <c r="CR14" s="383" t="str">
        <f>IF(AND(OR(CG14=1, CG14=1.1),BK14&gt;=BV14),"Achieved",IF(AND(OR(CG14=1, CG14=1.1),BK14&lt;BV14),"Not Achieved","NA"))</f>
        <v>NA</v>
      </c>
      <c r="CS14" s="383" t="str">
        <f>IF(AND(OR(CH14=1, CH14=1.1),BL14&gt;=BW14),"Achieved",IF(AND(OR(CH14=1, CH14=1.1),BL14&lt;BW14),"Not Achieved","NA"))</f>
        <v>NA</v>
      </c>
      <c r="CT14" s="383" t="str">
        <f>IF(AND(OR(CI14=1, CI14=1.1),BM14&gt;=BX14),"Achieved",IF(AND(OR(CI14=1, CI14=1.1),BM14&lt;BX14),"Not Achieved","NA"))</f>
        <v>NA</v>
      </c>
      <c r="CU14" s="383" t="str">
        <f>IF(AND(OR(CJ14=1, CJ14=1.1),BN14&gt;=BY14),"Achieved",IF(AND(OR(CJ14=1, CJ14=1.1),BN14&lt;BY14),"Not Achieved","NA"))</f>
        <v>NA</v>
      </c>
      <c r="CV14" s="383" t="str">
        <f>IF(AND(OR(CK14=1, CK14=1.1),BO14&gt;=BZ14),"Achieved",IF(AND(OR(CK14=1, CK14=1.1),BO14&lt;BZ14),"Not Achieved","NA"))</f>
        <v>NA</v>
      </c>
      <c r="CW14" s="383" t="str">
        <f>IF(AND(OR(CL14=1, CL14=1.1),BP14&gt;=CA14),"Achieved",IF(AND(OR(CL14=1, CL14=1.1),BP14&lt;CA14),"Not Achieved","NA"))</f>
        <v>NA</v>
      </c>
      <c r="CX14" s="383" t="str">
        <f>IF(AND(OR(CM14=1, CM14=1.1),BQ14&gt;=CB14),"Achieved",IF(AND(OR(CM14=1, CM14=1.1),BQ14&lt;CB14),"Not Achieved","NA"))</f>
        <v>NA</v>
      </c>
      <c r="CY14" s="383" t="str">
        <f>IF(AND(OR(CN14=1, CN14=1.1),BR14&gt;=CC14),"Achieved",IF(AND(OR(CN14=1, CN14=1.1),BR14&lt;CC14),"Not Achieved","NA"))</f>
        <v>NA</v>
      </c>
      <c r="CZ14" s="383" t="str">
        <f>IF(AND(OR(CO14=1, CO14=1.1),BS14&gt;=CD14),"Achieved",IF(AND(OR(CO14=1, CO14=1.1),BS14&lt;CD14),"Not Achieved","NA"))</f>
        <v>NA</v>
      </c>
      <c r="DA14" s="383" t="str">
        <f>IF(AND(OR(CP14=1, CP14=1.1),BT14&gt;=CE14),"Achieved",IF(AND(OR(CP14=1, CP14=1.1),BT14&lt;CE14),"Not Achieved","NA"))</f>
        <v>NA</v>
      </c>
      <c r="DI14" s="403"/>
      <c r="DJ14" s="403"/>
      <c r="DK14" s="403"/>
      <c r="DL14" s="403"/>
      <c r="DM14" s="403"/>
      <c r="DN14" s="403"/>
      <c r="DO14" s="403"/>
      <c r="DP14" s="403"/>
      <c r="DQ14" s="403"/>
      <c r="DR14" s="403"/>
      <c r="DS14" s="403"/>
      <c r="DT14" s="403"/>
      <c r="DU14" s="403"/>
      <c r="DV14" s="403"/>
      <c r="DW14" s="403"/>
    </row>
    <row r="15" spans="2:127" ht="13.75" customHeight="1" thickBot="1" x14ac:dyDescent="0.4">
      <c r="B15" s="373"/>
      <c r="C15" s="366" t="s">
        <v>117</v>
      </c>
      <c r="D15" s="367"/>
      <c r="E15" s="432" t="s">
        <v>118</v>
      </c>
      <c r="F15" s="425"/>
      <c r="G15" s="426"/>
      <c r="H15" s="192" t="s">
        <v>94</v>
      </c>
      <c r="I15" s="192" t="s">
        <v>94</v>
      </c>
      <c r="J15" s="192" t="s">
        <v>94</v>
      </c>
      <c r="K15" s="192" t="s">
        <v>94</v>
      </c>
      <c r="L15" s="192" t="s">
        <v>94</v>
      </c>
      <c r="M15" s="192" t="s">
        <v>94</v>
      </c>
      <c r="N15" s="192" t="s">
        <v>94</v>
      </c>
      <c r="O15" s="192" t="s">
        <v>94</v>
      </c>
      <c r="P15" s="192" t="s">
        <v>94</v>
      </c>
      <c r="Q15" s="192" t="s">
        <v>94</v>
      </c>
      <c r="R15" s="379" t="s">
        <v>94</v>
      </c>
      <c r="Y15" s="192" t="s">
        <v>94</v>
      </c>
      <c r="Z15" s="192" t="s">
        <v>94</v>
      </c>
      <c r="AA15" s="192" t="s">
        <v>94</v>
      </c>
      <c r="AB15" s="192" t="s">
        <v>94</v>
      </c>
      <c r="AC15" s="192" t="s">
        <v>94</v>
      </c>
      <c r="AD15" s="192" t="s">
        <v>94</v>
      </c>
      <c r="AE15" s="192" t="s">
        <v>94</v>
      </c>
      <c r="AF15" s="192" t="s">
        <v>94</v>
      </c>
      <c r="AG15" s="192" t="s">
        <v>94</v>
      </c>
      <c r="AH15" s="379" t="s">
        <v>94</v>
      </c>
      <c r="AK15" s="427" t="str">
        <f>IFERROR(IF(I15="---","",IF(Y15="---","No Target Set",IF(BV15=BK15,"On Target",IF(BV15&gt;BK15,"Behind",IF(BV15&lt;BK15,"On Target"))))),"")</f>
        <v/>
      </c>
      <c r="AL15" s="427" t="str">
        <f>IFERROR(IF(J15="---","",IF(Z15="---","No Target Set",IF(BW15=BL15,"On Target",IF(BW15&gt;BL15,"Behind",IF(BW15&lt;BL15,"On Target"))))),"")</f>
        <v/>
      </c>
      <c r="AM15" s="427" t="str">
        <f>IFERROR(IF(K15="---","",IF(AA15="---","No Target Set",IF(BX15=BM15,"On Target",IF(BX15&gt;BM15,"Behind",IF(BX15&lt;BM15,"On Target"))))),"")</f>
        <v/>
      </c>
      <c r="AN15" s="427" t="str">
        <f>IFERROR(IF(L15="---","",IF(AB15="---","No Target Set",IF(BY15=BN15,"On Target",IF(BY15&gt;BN15,"Behind",IF(BY15&lt;BN15,"On Target"))))),"")</f>
        <v/>
      </c>
      <c r="AO15" s="427" t="str">
        <f>IFERROR(IF(M15="---","",IF(AC15="---","No Target Set",IF(BZ15=BO15,"On Target",IF(BZ15&gt;BO15,"Behind",IF(BZ15&lt;BO15,"On Target"))))),"")</f>
        <v/>
      </c>
      <c r="AP15" s="427" t="str">
        <f>IFERROR(IF(N15="---","",IF(AD15="---","No Target Set",IF(CA15=BP15,"On Target",IF(CA15&gt;BP15,"Behind",IF(CA15&lt;BP15,"On Target"))))),"")</f>
        <v/>
      </c>
      <c r="AQ15" s="427" t="str">
        <f>IFERROR(IF(O15="---","",IF(AE15="---","No Target Set",IF(CB15=BQ15,"On Target",IF(CB15&gt;BQ15,"Behind",IF(CB15&lt;BQ15,"On Target"))))),"")</f>
        <v/>
      </c>
      <c r="AR15" s="427" t="str">
        <f>IFERROR(IF(P15="---","",IF(AF15="---","No Target Set",IF(CC15=BR15,"On Target",IF(CC15&gt;BR15,"Behind",IF(CC15&lt;BR15,"On Target"))))),"")</f>
        <v/>
      </c>
      <c r="AS15" s="427" t="str">
        <f>IFERROR(IF(Q15="---","",IF(AG15="---","No Target Set",IF(CD15=BS15,"On Target",IF(CD15&gt;BS15,"Behind",IF(CD15&lt;BS15,"On Target"))))),"")</f>
        <v/>
      </c>
      <c r="AT15" s="427" t="str">
        <f>IFERROR(IF(R15="---","",IF(AH15="---","No Target Set",IF(CE15=BT15,"On Target",IF(CE15&gt;BT15,"Behind",IF(CE15&lt;BT15,"On Target"))))),"")</f>
        <v/>
      </c>
      <c r="AV15" s="428"/>
      <c r="AW15" s="222" t="s">
        <v>119</v>
      </c>
      <c r="AX15" s="383" t="str">
        <f>_xlfn.IFNA(LOOKUP(2,1/(H15:R15&lt;&gt;"---"),H15:R15),"---")</f>
        <v>---</v>
      </c>
      <c r="AY15" s="383" t="e">
        <f>VALUE(IF(AX15="---","",VLOOKUP(AX15,List167823456[],2,FALSE)))</f>
        <v>#VALUE!</v>
      </c>
      <c r="AZ15" s="383" t="str">
        <f>_xlfn.IFNA(LOOKUP(2,1/(H15:Q15&lt;&gt;"---"),X15:AF15),"---")</f>
        <v>---</v>
      </c>
      <c r="BA15" s="383" t="e">
        <f>VALUE(IF(AZ15="---","",VLOOKUP(AZ15,List167823456[],2,FALSE)))</f>
        <v>#VALUE!</v>
      </c>
      <c r="BB15" s="383" t="str">
        <f>_xlfn.IFNA(LOOKUP(2,1/(AK15:AT15&lt;&gt;""),AK15:AT15),"---")</f>
        <v>---</v>
      </c>
      <c r="BC15" s="383" t="str">
        <f>_xlfn.IFNA(LOOKUP(2,1/(H15:R15&lt;&gt;"---"),H$2:R$2),"---")</f>
        <v>---</v>
      </c>
      <c r="BE15" s="384" t="s">
        <v>234</v>
      </c>
      <c r="BI15" s="222" t="s">
        <v>119</v>
      </c>
      <c r="BJ15" s="383" t="str">
        <f>IF(H15="---","",IF(H15="","",(VLOOKUP(H15,List167823456[],2,FALSE))))</f>
        <v/>
      </c>
      <c r="BK15" s="383" t="str">
        <f>IF(I15="---","",IF(I15="","",(VLOOKUP(I15,List167823456[],2,FALSE))))</f>
        <v/>
      </c>
      <c r="BL15" s="383" t="str">
        <f>IF(J15="---","",IF(J15="","",(VLOOKUP(J15,List167823456[],2,FALSE))))</f>
        <v/>
      </c>
      <c r="BM15" s="383" t="str">
        <f>IF(K15="---","",IF(K15="","",(VLOOKUP(K15,List167823456[],2,FALSE))))</f>
        <v/>
      </c>
      <c r="BN15" s="383" t="str">
        <f>IF(L15="---","",IF(L15="","",(VLOOKUP(L15,List167823456[],2,FALSE))))</f>
        <v/>
      </c>
      <c r="BO15" s="383" t="str">
        <f>IF(M15="---","",IF(M15="","",(VLOOKUP(M15,List167823456[],2,FALSE))))</f>
        <v/>
      </c>
      <c r="BP15" s="383" t="str">
        <f>IF(N15="---","",IF(N15="","",(VLOOKUP(N15,List167823456[],2,FALSE))))</f>
        <v/>
      </c>
      <c r="BQ15" s="383" t="str">
        <f>IF(O15="---","",IF(O15="","",(VLOOKUP(O15,List167823456[],2,FALSE))))</f>
        <v/>
      </c>
      <c r="BR15" s="383" t="str">
        <f>IF(P15="---","",IF(P15="","",(VLOOKUP(P15,List167823456[],2,FALSE))))</f>
        <v/>
      </c>
      <c r="BS15" s="383" t="str">
        <f>IF(Q15="---","",IF(Q15="","",(VLOOKUP(Q15,List167823456[],2,FALSE))))</f>
        <v/>
      </c>
      <c r="BT15" s="383" t="str">
        <f>IF(R15="---","",IF(R15="","",(VLOOKUP(R15,List167823456[],2,FALSE))))</f>
        <v/>
      </c>
      <c r="BU15" s="222" t="s">
        <v>119</v>
      </c>
      <c r="BV15" s="383" t="str">
        <f>IF(Y15="---","",IF(Y15="","",VLOOKUP(Y15,List167823456[],2,FALSE)))</f>
        <v/>
      </c>
      <c r="BW15" s="383" t="str">
        <f>IF(Z15="---","",IF(Z15="","",VLOOKUP(Z15,List167823456[],2,FALSE)))</f>
        <v/>
      </c>
      <c r="BX15" s="383" t="str">
        <f>IF(AA15="---","",IF(AA15="","",VLOOKUP(AA15,List167823456[],2,FALSE)))</f>
        <v/>
      </c>
      <c r="BY15" s="383" t="str">
        <f>IF(AB15="---","",IF(AB15="","",VLOOKUP(AB15,List167823456[],2,FALSE)))</f>
        <v/>
      </c>
      <c r="BZ15" s="383" t="str">
        <f>IF(AC15="---","",IF(AC15="","",VLOOKUP(AC15,List167823456[],2,FALSE)))</f>
        <v/>
      </c>
      <c r="CA15" s="383" t="str">
        <f>IF(AD15="---","",IF(AD15="","",VLOOKUP(AD15,List167823456[],2,FALSE)))</f>
        <v/>
      </c>
      <c r="CB15" s="383" t="str">
        <f>IF(AE15="---","",IF(AE15="","",VLOOKUP(AE15,List167823456[],2,FALSE)))</f>
        <v/>
      </c>
      <c r="CC15" s="383" t="str">
        <f>IF(AF15="---","",IF(AF15="","",VLOOKUP(AF15,List167823456[],2,FALSE)))</f>
        <v/>
      </c>
      <c r="CD15" s="383" t="str">
        <f>IF(AG15="---","",IF(AG15="","",VLOOKUP(AG15,List167823456[],2,FALSE)))</f>
        <v/>
      </c>
      <c r="CE15" s="383" t="str">
        <f>IF(AH15="---","",IF(AH15="","",VLOOKUP(AH15,List167823456[],2,FALSE)))</f>
        <v/>
      </c>
      <c r="CF15" s="222" t="s">
        <v>119</v>
      </c>
      <c r="CG15" s="383" t="str">
        <f>IFERROR(
    IF(H15="---", "NA",
        IF(Y15="---", "NA",
            IF(BJ15 &gt; BK15,
                IF(BV15 &gt; BJ15, 1.1, 0.1),
                IF(BV15 &gt; BJ15, 1, 0)
            )
        )
    ),
    -1
)</f>
        <v>NA</v>
      </c>
      <c r="CH15" s="383" t="str">
        <f>IFERROR(
    IF(I15="---", "NA",
        IF(Z15="---", "NA",IF(J15="---","NA",
            IF(BK15 &gt; BL15,
                IF(MIN(BV15, BK15) = BW15, 0.1,
                    IF(MIN(BV15, BK15) &lt; BW15, 1.1)
                ),
                IF(MIN(BV15, BK15) = BW15, 0,
                    IF(MIN(BV15, BK15) &lt; BW15, 1)
                )
            ))
        )
    ),
-5)</f>
        <v>NA</v>
      </c>
      <c r="CI15" s="383" t="str">
        <f>IFERROR(
    IF(J15="---", "NA",
        IF(AA15="---", "NA",IF(K15="---","NA",
            IF(BL15 &gt; BM15,
                IF(MIN(BW15, BL15) = BX15, 0.1,
                    IF(MIN(BW15, BL15) &lt; BX15, 1.1)
                ),
                IF(MIN(BW15, BL15) = BX15, 0,
                    IF(MIN(BW15, BL15) &lt; BX15, 1)
                )
            ))
        )
    ),
-5)</f>
        <v>NA</v>
      </c>
      <c r="CJ15" s="383" t="str">
        <f>IFERROR(
    IF(K15="---", "NA",
        IF(AB15="---", "NA",IF(L15="---","NA",
            IF(BM15 &gt; BN15,
                IF(MIN(BX15, BM15) = BY15, 0.1,
                    IF(MIN(BX15, BM15) &lt; BY15, 1.1)
                ),
                IF(MIN(BX15, BM15) = BY15, 0,
                    IF(MIN(BX15, BM15) &lt; BY15, 1)
                )
            ))
        )
    ),
-5)</f>
        <v>NA</v>
      </c>
      <c r="CK15" s="383" t="str">
        <f>IFERROR(
    IF(L15="---", "NA",
        IF(AC15="---", "NA",IF(M15="---","NA",
            IF(BN15 &gt; BO15,
                IF(MIN(BY15, BN15) = BZ15, 0.1,
                    IF(MIN(BY15, BN15) &lt; BZ15, 1.1)
                ),
                IF(MIN(BY15, BN15) = BZ15, 0,
                    IF(MIN(BY15, BN15) &lt; BZ15, 1)
                )
            ))
        )
    ),
-5)</f>
        <v>NA</v>
      </c>
      <c r="CL15" s="383" t="str">
        <f>IFERROR(
    IF(M15="---", "NA",
        IF(AD15="---", "NA",IF(N15="---","NA",
            IF(BO15 &gt; BP15,
                IF(MIN(BZ15, BO15) = CA15, 0.1,
                    IF(MIN(BZ15, BO15) &lt; CA15, 1.1)
                ),
                IF(MIN(BZ15, BO15) = CA15, 0,
                    IF(MIN(BZ15, BO15) &lt; CA15, 1)
                )
            ))
        )
    ),
-5)</f>
        <v>NA</v>
      </c>
      <c r="CM15" s="383" t="str">
        <f>IFERROR(
    IF(N15="---", "NA",
        IF(AE15="---", "NA",IF(O15="---","NA",
            IF(BP15 &gt; BQ15,
                IF(MIN(CA15, BP15) = CB15, 0.1,
                    IF(MIN(CA15, BP15) &lt; CB15, 1.1)
                ),
                IF(MIN(CA15, BP15) = CB15, 0,
                    IF(MIN(CA15, BP15) &lt; CB15, 1)
                )
            ))
        )
    ),
-5)</f>
        <v>NA</v>
      </c>
      <c r="CN15" s="383" t="str">
        <f>IFERROR(
    IF(O15="---", "NA",
        IF(AF15="---", "NA",IF(P15="---","NA",
            IF(BQ15 &gt; BR15,
                IF(MIN(CB15, BQ15) = CC15, 0.1,
                    IF(MIN(CB15, BQ15) &lt; CC15, 1.1)
                ),
                IF(MIN(CB15, BQ15) = CC15, 0,
                    IF(MIN(CB15, BQ15) &lt; CC15, 1)
                )
            ))
        )
    ),
-5)</f>
        <v>NA</v>
      </c>
      <c r="CO15" s="383" t="str">
        <f>IFERROR(
    IF(P15="---", "NA",
        IF(AG15="---", "NA",IF(Q15="---","NA",
            IF(BR15 &gt; BS15,
                IF(MIN(CC15, BR15) = CD15, 0.1,
                    IF(MIN(CC15, BR15) &lt; CD15, 1.1)
                ),
                IF(MIN(CC15, BR15) = CD15, 0,
                    IF(MIN(CC15, BR15) &lt; CD15, 1)
                )
            ))
        )
    ),
-5)</f>
        <v>NA</v>
      </c>
      <c r="CP15" s="383" t="str">
        <f>IFERROR(
    IF(Q15="---", "NA",
        IF(AH15="---", "NA",IF(R15="---","NA",
            IF(BS15 &gt; BT15,
                IF(MIN(CD15, BS15) = CE15, 0.1,
                    IF(MIN(CD15, BS15) &lt; CE15, 1.1)
                ),
                IF(MIN(CD15, BS15) = CE15, 0,
                    IF(MIN(CD15, BS15) &lt; CE15, 1)
                )
            ))
        )
    ),
-5)</f>
        <v>NA</v>
      </c>
      <c r="CQ15" s="222" t="s">
        <v>119</v>
      </c>
      <c r="CR15" s="383" t="str">
        <f>IF(AND(OR(CG15=1, CG15=1.1),BK15&gt;=BV15),"Achieved",IF(AND(OR(CG15=1, CG15=1.1),BK15&lt;BV15),"Not Achieved","NA"))</f>
        <v>NA</v>
      </c>
      <c r="CS15" s="383" t="str">
        <f>IF(AND(OR(CH15=1, CH15=1.1),BL15&gt;=BW15),"Achieved",IF(AND(OR(CH15=1, CH15=1.1),BL15&lt;BW15),"Not Achieved","NA"))</f>
        <v>NA</v>
      </c>
      <c r="CT15" s="383" t="str">
        <f>IF(AND(OR(CI15=1, CI15=1.1),BM15&gt;=BX15),"Achieved",IF(AND(OR(CI15=1, CI15=1.1),BM15&lt;BX15),"Not Achieved","NA"))</f>
        <v>NA</v>
      </c>
      <c r="CU15" s="383" t="str">
        <f>IF(AND(OR(CJ15=1, CJ15=1.1),BN15&gt;=BY15),"Achieved",IF(AND(OR(CJ15=1, CJ15=1.1),BN15&lt;BY15),"Not Achieved","NA"))</f>
        <v>NA</v>
      </c>
      <c r="CV15" s="383" t="str">
        <f>IF(AND(OR(CK15=1, CK15=1.1),BO15&gt;=BZ15),"Achieved",IF(AND(OR(CK15=1, CK15=1.1),BO15&lt;BZ15),"Not Achieved","NA"))</f>
        <v>NA</v>
      </c>
      <c r="CW15" s="383" t="str">
        <f>IF(AND(OR(CL15=1, CL15=1.1),BP15&gt;=CA15),"Achieved",IF(AND(OR(CL15=1, CL15=1.1),BP15&lt;CA15),"Not Achieved","NA"))</f>
        <v>NA</v>
      </c>
      <c r="CX15" s="383" t="str">
        <f>IF(AND(OR(CM15=1, CM15=1.1),BQ15&gt;=CB15),"Achieved",IF(AND(OR(CM15=1, CM15=1.1),BQ15&lt;CB15),"Not Achieved","NA"))</f>
        <v>NA</v>
      </c>
      <c r="CY15" s="383" t="str">
        <f>IF(AND(OR(CN15=1, CN15=1.1),BR15&gt;=CC15),"Achieved",IF(AND(OR(CN15=1, CN15=1.1),BR15&lt;CC15),"Not Achieved","NA"))</f>
        <v>NA</v>
      </c>
      <c r="CZ15" s="383" t="str">
        <f>IF(AND(OR(CO15=1, CO15=1.1),BS15&gt;=CD15),"Achieved",IF(AND(OR(CO15=1, CO15=1.1),BS15&lt;CD15),"Not Achieved","NA"))</f>
        <v>NA</v>
      </c>
      <c r="DA15" s="383" t="str">
        <f>IF(AND(OR(CP15=1, CP15=1.1),BT15&gt;=CE15),"Achieved",IF(AND(OR(CP15=1, CP15=1.1),BT15&lt;CE15),"Not Achieved","NA"))</f>
        <v>NA</v>
      </c>
      <c r="DI15" s="403"/>
      <c r="DJ15" s="403"/>
      <c r="DK15" s="403"/>
      <c r="DL15" s="403"/>
      <c r="DM15" s="403"/>
      <c r="DN15" s="403"/>
      <c r="DO15" s="403"/>
      <c r="DP15" s="403"/>
      <c r="DQ15" s="403"/>
      <c r="DR15" s="403"/>
      <c r="DS15" s="403"/>
      <c r="DT15" s="403"/>
      <c r="DU15" s="403"/>
      <c r="DV15" s="403"/>
      <c r="DW15" s="403"/>
    </row>
    <row r="16" spans="2:127" ht="13.75" customHeight="1" thickBot="1" x14ac:dyDescent="0.4">
      <c r="B16" s="373"/>
      <c r="C16" s="368"/>
      <c r="D16" s="369"/>
      <c r="E16" s="432" t="s">
        <v>120</v>
      </c>
      <c r="F16" s="425"/>
      <c r="G16" s="426"/>
      <c r="H16" s="192" t="s">
        <v>94</v>
      </c>
      <c r="I16" s="192" t="s">
        <v>94</v>
      </c>
      <c r="J16" s="192" t="s">
        <v>94</v>
      </c>
      <c r="K16" s="192" t="s">
        <v>94</v>
      </c>
      <c r="L16" s="192" t="s">
        <v>94</v>
      </c>
      <c r="M16" s="192" t="s">
        <v>94</v>
      </c>
      <c r="N16" s="192" t="s">
        <v>94</v>
      </c>
      <c r="O16" s="192" t="s">
        <v>94</v>
      </c>
      <c r="P16" s="192" t="s">
        <v>94</v>
      </c>
      <c r="Q16" s="192" t="s">
        <v>94</v>
      </c>
      <c r="R16" s="379" t="s">
        <v>94</v>
      </c>
      <c r="Y16" s="192" t="s">
        <v>94</v>
      </c>
      <c r="Z16" s="192" t="s">
        <v>94</v>
      </c>
      <c r="AA16" s="192" t="s">
        <v>94</v>
      </c>
      <c r="AB16" s="192" t="s">
        <v>94</v>
      </c>
      <c r="AC16" s="192" t="s">
        <v>94</v>
      </c>
      <c r="AD16" s="192" t="s">
        <v>94</v>
      </c>
      <c r="AE16" s="192" t="s">
        <v>94</v>
      </c>
      <c r="AF16" s="192" t="s">
        <v>94</v>
      </c>
      <c r="AG16" s="192" t="s">
        <v>94</v>
      </c>
      <c r="AH16" s="379" t="s">
        <v>94</v>
      </c>
      <c r="AK16" s="427" t="str">
        <f>IFERROR(IF(I16="---","",IF(Y16="---","No Target Set",IF(BV16=BK16,"On Target",IF(BV16&gt;BK16,"Behind",IF(BV16&lt;BK16,"On Target"))))),"")</f>
        <v/>
      </c>
      <c r="AL16" s="427" t="str">
        <f>IFERROR(IF(J16="---","",IF(Z16="---","No Target Set",IF(BW16=BL16,"On Target",IF(BW16&gt;BL16,"Behind",IF(BW16&lt;BL16,"On Target"))))),"")</f>
        <v/>
      </c>
      <c r="AM16" s="427" t="str">
        <f>IFERROR(IF(K16="---","",IF(AA16="---","No Target Set",IF(BX16=BM16,"On Target",IF(BX16&gt;BM16,"Behind",IF(BX16&lt;BM16,"On Target"))))),"")</f>
        <v/>
      </c>
      <c r="AN16" s="427" t="str">
        <f>IFERROR(IF(L16="---","",IF(AB16="---","No Target Set",IF(BY16=BN16,"On Target",IF(BY16&gt;BN16,"Behind",IF(BY16&lt;BN16,"On Target"))))),"")</f>
        <v/>
      </c>
      <c r="AO16" s="427" t="str">
        <f>IFERROR(IF(M16="---","",IF(AC16="---","No Target Set",IF(BZ16=BO16,"On Target",IF(BZ16&gt;BO16,"Behind",IF(BZ16&lt;BO16,"On Target"))))),"")</f>
        <v/>
      </c>
      <c r="AP16" s="427" t="str">
        <f>IFERROR(IF(N16="---","",IF(AD16="---","No Target Set",IF(CA16=BP16,"On Target",IF(CA16&gt;BP16,"Behind",IF(CA16&lt;BP16,"On Target"))))),"")</f>
        <v/>
      </c>
      <c r="AQ16" s="427" t="str">
        <f>IFERROR(IF(O16="---","",IF(AE16="---","No Target Set",IF(CB16=BQ16,"On Target",IF(CB16&gt;BQ16,"Behind",IF(CB16&lt;BQ16,"On Target"))))),"")</f>
        <v/>
      </c>
      <c r="AR16" s="427" t="str">
        <f>IFERROR(IF(P16="---","",IF(AF16="---","No Target Set",IF(CC16=BR16,"On Target",IF(CC16&gt;BR16,"Behind",IF(CC16&lt;BR16,"On Target"))))),"")</f>
        <v/>
      </c>
      <c r="AS16" s="427" t="str">
        <f>IFERROR(IF(Q16="---","",IF(AG16="---","No Target Set",IF(CD16=BS16,"On Target",IF(CD16&gt;BS16,"Behind",IF(CD16&lt;BS16,"On Target"))))),"")</f>
        <v/>
      </c>
      <c r="AT16" s="427" t="str">
        <f>IFERROR(IF(R16="---","",IF(AH16="---","No Target Set",IF(CE16=BT16,"On Target",IF(CE16&gt;BT16,"Behind",IF(CE16&lt;BT16,"On Target"))))),"")</f>
        <v/>
      </c>
      <c r="AV16" s="428"/>
      <c r="AW16" s="222" t="s">
        <v>121</v>
      </c>
      <c r="AX16" s="383" t="str">
        <f>_xlfn.IFNA(LOOKUP(2,1/(H16:R16&lt;&gt;"---"),H16:R16),"---")</f>
        <v>---</v>
      </c>
      <c r="AY16" s="383" t="e">
        <f>VALUE(IF(AX16="---","",VLOOKUP(AX16,List167823456[],2,FALSE)))</f>
        <v>#VALUE!</v>
      </c>
      <c r="AZ16" s="383" t="str">
        <f>_xlfn.IFNA(LOOKUP(2,1/(H16:Q16&lt;&gt;"---"),X16:AF16),"---")</f>
        <v>---</v>
      </c>
      <c r="BA16" s="383" t="e">
        <f>VALUE(IF(AZ16="---","",VLOOKUP(AZ16,List167823456[],2,FALSE)))</f>
        <v>#VALUE!</v>
      </c>
      <c r="BB16" s="383" t="str">
        <f>_xlfn.IFNA(LOOKUP(2,1/(AK16:AT16&lt;&gt;""),AK16:AT16),"---")</f>
        <v>---</v>
      </c>
      <c r="BC16" s="383" t="str">
        <f>_xlfn.IFNA(LOOKUP(2,1/(H16:R16&lt;&gt;"---"),H$2:R$2),"---")</f>
        <v>---</v>
      </c>
      <c r="BI16" s="222" t="s">
        <v>121</v>
      </c>
      <c r="BJ16" s="383" t="str">
        <f>IF(H16="---","",IF(H16="","",(VLOOKUP(H16,List167823456[],2,FALSE))))</f>
        <v/>
      </c>
      <c r="BK16" s="383" t="str">
        <f>IF(I16="---","",IF(I16="","",(VLOOKUP(I16,List167823456[],2,FALSE))))</f>
        <v/>
      </c>
      <c r="BL16" s="383" t="str">
        <f>IF(J16="---","",IF(J16="","",(VLOOKUP(J16,List167823456[],2,FALSE))))</f>
        <v/>
      </c>
      <c r="BM16" s="383" t="str">
        <f>IF(K16="---","",IF(K16="","",(VLOOKUP(K16,List167823456[],2,FALSE))))</f>
        <v/>
      </c>
      <c r="BN16" s="383" t="str">
        <f>IF(L16="---","",IF(L16="","",(VLOOKUP(L16,List167823456[],2,FALSE))))</f>
        <v/>
      </c>
      <c r="BO16" s="383" t="str">
        <f>IF(M16="---","",IF(M16="","",(VLOOKUP(M16,List167823456[],2,FALSE))))</f>
        <v/>
      </c>
      <c r="BP16" s="383" t="str">
        <f>IF(N16="---","",IF(N16="","",(VLOOKUP(N16,List167823456[],2,FALSE))))</f>
        <v/>
      </c>
      <c r="BQ16" s="383" t="str">
        <f>IF(O16="---","",IF(O16="","",(VLOOKUP(O16,List167823456[],2,FALSE))))</f>
        <v/>
      </c>
      <c r="BR16" s="383" t="str">
        <f>IF(P16="---","",IF(P16="","",(VLOOKUP(P16,List167823456[],2,FALSE))))</f>
        <v/>
      </c>
      <c r="BS16" s="383" t="str">
        <f>IF(Q16="---","",IF(Q16="","",(VLOOKUP(Q16,List167823456[],2,FALSE))))</f>
        <v/>
      </c>
      <c r="BT16" s="383" t="str">
        <f>IF(R16="---","",IF(R16="","",(VLOOKUP(R16,List167823456[],2,FALSE))))</f>
        <v/>
      </c>
      <c r="BU16" s="222" t="s">
        <v>121</v>
      </c>
      <c r="BV16" s="383" t="str">
        <f>IF(Y16="---","",IF(Y16="","",VLOOKUP(Y16,List167823456[],2,FALSE)))</f>
        <v/>
      </c>
      <c r="BW16" s="383" t="str">
        <f>IF(Z16="---","",IF(Z16="","",VLOOKUP(Z16,List167823456[],2,FALSE)))</f>
        <v/>
      </c>
      <c r="BX16" s="383" t="str">
        <f>IF(AA16="---","",IF(AA16="","",VLOOKUP(AA16,List167823456[],2,FALSE)))</f>
        <v/>
      </c>
      <c r="BY16" s="383" t="str">
        <f>IF(AB16="---","",IF(AB16="","",VLOOKUP(AB16,List167823456[],2,FALSE)))</f>
        <v/>
      </c>
      <c r="BZ16" s="383" t="str">
        <f>IF(AC16="---","",IF(AC16="","",VLOOKUP(AC16,List167823456[],2,FALSE)))</f>
        <v/>
      </c>
      <c r="CA16" s="383" t="str">
        <f>IF(AD16="---","",IF(AD16="","",VLOOKUP(AD16,List167823456[],2,FALSE)))</f>
        <v/>
      </c>
      <c r="CB16" s="383" t="str">
        <f>IF(AE16="---","",IF(AE16="","",VLOOKUP(AE16,List167823456[],2,FALSE)))</f>
        <v/>
      </c>
      <c r="CC16" s="383" t="str">
        <f>IF(AF16="---","",IF(AF16="","",VLOOKUP(AF16,List167823456[],2,FALSE)))</f>
        <v/>
      </c>
      <c r="CD16" s="383" t="str">
        <f>IF(AG16="---","",IF(AG16="","",VLOOKUP(AG16,List167823456[],2,FALSE)))</f>
        <v/>
      </c>
      <c r="CE16" s="383" t="str">
        <f>IF(AH16="---","",IF(AH16="","",VLOOKUP(AH16,List167823456[],2,FALSE)))</f>
        <v/>
      </c>
      <c r="CF16" s="222" t="s">
        <v>121</v>
      </c>
      <c r="CG16" s="383" t="str">
        <f>IFERROR(
    IF(H16="---", "NA",
        IF(Y16="---", "NA",
            IF(BJ16 &gt; BK16,
                IF(BV16 &gt; BJ16, 1.1, 0.1),
                IF(BV16 &gt; BJ16, 1, 0)
            )
        )
    ),
    -1
)</f>
        <v>NA</v>
      </c>
      <c r="CH16" s="383" t="str">
        <f>IFERROR(
    IF(I16="---", "NA",
        IF(Z16="---", "NA",IF(J16="---","NA",
            IF(BK16 &gt; BL16,
                IF(MIN(BV16, BK16) = BW16, 0.1,
                    IF(MIN(BV16, BK16) &lt; BW16, 1.1)
                ),
                IF(MIN(BV16, BK16) = BW16, 0,
                    IF(MIN(BV16, BK16) &lt; BW16, 1)
                )
            ))
        )
    ),
-5)</f>
        <v>NA</v>
      </c>
      <c r="CI16" s="383" t="str">
        <f>IFERROR(
    IF(J16="---", "NA",
        IF(AA16="---", "NA",IF(K16="---","NA",
            IF(BL16 &gt; BM16,
                IF(MIN(BW16, BL16) = BX16, 0.1,
                    IF(MIN(BW16, BL16) &lt; BX16, 1.1)
                ),
                IF(MIN(BW16, BL16) = BX16, 0,
                    IF(MIN(BW16, BL16) &lt; BX16, 1)
                )
            ))
        )
    ),
-5)</f>
        <v>NA</v>
      </c>
      <c r="CJ16" s="383" t="str">
        <f>IFERROR(
    IF(K16="---", "NA",
        IF(AB16="---", "NA",IF(L16="---","NA",
            IF(BM16 &gt; BN16,
                IF(MIN(BX16, BM16) = BY16, 0.1,
                    IF(MIN(BX16, BM16) &lt; BY16, 1.1)
                ),
                IF(MIN(BX16, BM16) = BY16, 0,
                    IF(MIN(BX16, BM16) &lt; BY16, 1)
                )
            ))
        )
    ),
-5)</f>
        <v>NA</v>
      </c>
      <c r="CK16" s="383" t="str">
        <f>IFERROR(
    IF(L16="---", "NA",
        IF(AC16="---", "NA",IF(M16="---","NA",
            IF(BN16 &gt; BO16,
                IF(MIN(BY16, BN16) = BZ16, 0.1,
                    IF(MIN(BY16, BN16) &lt; BZ16, 1.1)
                ),
                IF(MIN(BY16, BN16) = BZ16, 0,
                    IF(MIN(BY16, BN16) &lt; BZ16, 1)
                )
            ))
        )
    ),
-5)</f>
        <v>NA</v>
      </c>
      <c r="CL16" s="383" t="str">
        <f>IFERROR(
    IF(M16="---", "NA",
        IF(AD16="---", "NA",IF(N16="---","NA",
            IF(BO16 &gt; BP16,
                IF(MIN(BZ16, BO16) = CA16, 0.1,
                    IF(MIN(BZ16, BO16) &lt; CA16, 1.1)
                ),
                IF(MIN(BZ16, BO16) = CA16, 0,
                    IF(MIN(BZ16, BO16) &lt; CA16, 1)
                )
            ))
        )
    ),
-5)</f>
        <v>NA</v>
      </c>
      <c r="CM16" s="383" t="str">
        <f>IFERROR(
    IF(N16="---", "NA",
        IF(AE16="---", "NA",IF(O16="---","NA",
            IF(BP16 &gt; BQ16,
                IF(MIN(CA16, BP16) = CB16, 0.1,
                    IF(MIN(CA16, BP16) &lt; CB16, 1.1)
                ),
                IF(MIN(CA16, BP16) = CB16, 0,
                    IF(MIN(CA16, BP16) &lt; CB16, 1)
                )
            ))
        )
    ),
-5)</f>
        <v>NA</v>
      </c>
      <c r="CN16" s="383" t="str">
        <f>IFERROR(
    IF(O16="---", "NA",
        IF(AF16="---", "NA",IF(P16="---","NA",
            IF(BQ16 &gt; BR16,
                IF(MIN(CB16, BQ16) = CC16, 0.1,
                    IF(MIN(CB16, BQ16) &lt; CC16, 1.1)
                ),
                IF(MIN(CB16, BQ16) = CC16, 0,
                    IF(MIN(CB16, BQ16) &lt; CC16, 1)
                )
            ))
        )
    ),
-5)</f>
        <v>NA</v>
      </c>
      <c r="CO16" s="383" t="str">
        <f>IFERROR(
    IF(P16="---", "NA",
        IF(AG16="---", "NA",IF(Q16="---","NA",
            IF(BR16 &gt; BS16,
                IF(MIN(CC16, BR16) = CD16, 0.1,
                    IF(MIN(CC16, BR16) &lt; CD16, 1.1)
                ),
                IF(MIN(CC16, BR16) = CD16, 0,
                    IF(MIN(CC16, BR16) &lt; CD16, 1)
                )
            ))
        )
    ),
-5)</f>
        <v>NA</v>
      </c>
      <c r="CP16" s="383" t="str">
        <f>IFERROR(
    IF(Q16="---", "NA",
        IF(AH16="---", "NA",IF(R16="---","NA",
            IF(BS16 &gt; BT16,
                IF(MIN(CD16, BS16) = CE16, 0.1,
                    IF(MIN(CD16, BS16) &lt; CE16, 1.1)
                ),
                IF(MIN(CD16, BS16) = CE16, 0,
                    IF(MIN(CD16, BS16) &lt; CE16, 1)
                )
            ))
        )
    ),
-5)</f>
        <v>NA</v>
      </c>
      <c r="CQ16" s="222" t="s">
        <v>121</v>
      </c>
      <c r="CR16" s="383" t="str">
        <f>IF(AND(OR(CG16=1, CG16=1.1),BK16&gt;=BV16),"Achieved",IF(AND(OR(CG16=1, CG16=1.1),BK16&lt;BV16),"Not Achieved","NA"))</f>
        <v>NA</v>
      </c>
      <c r="CS16" s="383" t="str">
        <f>IF(AND(OR(CH16=1, CH16=1.1),BL16&gt;=BW16),"Achieved",IF(AND(OR(CH16=1, CH16=1.1),BL16&lt;BW16),"Not Achieved","NA"))</f>
        <v>NA</v>
      </c>
      <c r="CT16" s="383" t="str">
        <f>IF(AND(OR(CI16=1, CI16=1.1),BM16&gt;=BX16),"Achieved",IF(AND(OR(CI16=1, CI16=1.1),BM16&lt;BX16),"Not Achieved","NA"))</f>
        <v>NA</v>
      </c>
      <c r="CU16" s="383" t="str">
        <f>IF(AND(OR(CJ16=1, CJ16=1.1),BN16&gt;=BY16),"Achieved",IF(AND(OR(CJ16=1, CJ16=1.1),BN16&lt;BY16),"Not Achieved","NA"))</f>
        <v>NA</v>
      </c>
      <c r="CV16" s="383" t="str">
        <f>IF(AND(OR(CK16=1, CK16=1.1),BO16&gt;=BZ16),"Achieved",IF(AND(OR(CK16=1, CK16=1.1),BO16&lt;BZ16),"Not Achieved","NA"))</f>
        <v>NA</v>
      </c>
      <c r="CW16" s="383" t="str">
        <f>IF(AND(OR(CL16=1, CL16=1.1),BP16&gt;=CA16),"Achieved",IF(AND(OR(CL16=1, CL16=1.1),BP16&lt;CA16),"Not Achieved","NA"))</f>
        <v>NA</v>
      </c>
      <c r="CX16" s="383" t="str">
        <f>IF(AND(OR(CM16=1, CM16=1.1),BQ16&gt;=CB16),"Achieved",IF(AND(OR(CM16=1, CM16=1.1),BQ16&lt;CB16),"Not Achieved","NA"))</f>
        <v>NA</v>
      </c>
      <c r="CY16" s="383" t="str">
        <f>IF(AND(OR(CN16=1, CN16=1.1),BR16&gt;=CC16),"Achieved",IF(AND(OR(CN16=1, CN16=1.1),BR16&lt;CC16),"Not Achieved","NA"))</f>
        <v>NA</v>
      </c>
      <c r="CZ16" s="383" t="str">
        <f>IF(AND(OR(CO16=1, CO16=1.1),BS16&gt;=CD16),"Achieved",IF(AND(OR(CO16=1, CO16=1.1),BS16&lt;CD16),"Not Achieved","NA"))</f>
        <v>NA</v>
      </c>
      <c r="DA16" s="383" t="str">
        <f>IF(AND(OR(CP16=1, CP16=1.1),BT16&gt;=CE16),"Achieved",IF(AND(OR(CP16=1, CP16=1.1),BT16&lt;CE16),"Not Achieved","NA"))</f>
        <v>NA</v>
      </c>
      <c r="DI16" s="403"/>
      <c r="DJ16" s="403"/>
      <c r="DK16" s="403"/>
      <c r="DL16" s="403"/>
      <c r="DM16" s="403"/>
      <c r="DN16" s="403"/>
      <c r="DO16" s="403"/>
      <c r="DP16" s="403"/>
      <c r="DQ16" s="403"/>
      <c r="DR16" s="403"/>
      <c r="DS16" s="403"/>
      <c r="DT16" s="403"/>
      <c r="DU16" s="403"/>
      <c r="DV16" s="403"/>
      <c r="DW16" s="403"/>
    </row>
    <row r="17" spans="2:127" ht="13.75" customHeight="1" thickBot="1" x14ac:dyDescent="0.4">
      <c r="B17" s="373"/>
      <c r="C17" s="370"/>
      <c r="D17" s="371"/>
      <c r="E17" s="432" t="s">
        <v>122</v>
      </c>
      <c r="F17" s="425"/>
      <c r="G17" s="426"/>
      <c r="H17" s="192" t="s">
        <v>94</v>
      </c>
      <c r="I17" s="192" t="s">
        <v>94</v>
      </c>
      <c r="J17" s="192" t="s">
        <v>94</v>
      </c>
      <c r="K17" s="192" t="s">
        <v>94</v>
      </c>
      <c r="L17" s="192" t="s">
        <v>94</v>
      </c>
      <c r="M17" s="192" t="s">
        <v>94</v>
      </c>
      <c r="N17" s="192" t="s">
        <v>94</v>
      </c>
      <c r="O17" s="192" t="s">
        <v>94</v>
      </c>
      <c r="P17" s="192" t="s">
        <v>94</v>
      </c>
      <c r="Q17" s="192" t="s">
        <v>94</v>
      </c>
      <c r="R17" s="379" t="s">
        <v>94</v>
      </c>
      <c r="Y17" s="192" t="s">
        <v>94</v>
      </c>
      <c r="Z17" s="192" t="s">
        <v>94</v>
      </c>
      <c r="AA17" s="192" t="s">
        <v>94</v>
      </c>
      <c r="AB17" s="192" t="s">
        <v>94</v>
      </c>
      <c r="AC17" s="192" t="s">
        <v>94</v>
      </c>
      <c r="AD17" s="192" t="s">
        <v>94</v>
      </c>
      <c r="AE17" s="192" t="s">
        <v>94</v>
      </c>
      <c r="AF17" s="192" t="s">
        <v>94</v>
      </c>
      <c r="AG17" s="192" t="s">
        <v>94</v>
      </c>
      <c r="AH17" s="379" t="s">
        <v>94</v>
      </c>
      <c r="AK17" s="427" t="str">
        <f>IFERROR(IF(I17="---","",IF(Y17="---","No Target Set",IF(BV17=BK17,"On Target",IF(BV17&gt;BK17,"Behind",IF(BV17&lt;BK17,"On Target"))))),"")</f>
        <v/>
      </c>
      <c r="AL17" s="427" t="str">
        <f>IFERROR(IF(J17="---","",IF(Z17="---","No Target Set",IF(BW17=BL17,"On Target",IF(BW17&gt;BL17,"Behind",IF(BW17&lt;BL17,"On Target"))))),"")</f>
        <v/>
      </c>
      <c r="AM17" s="427" t="str">
        <f>IFERROR(IF(K17="---","",IF(AA17="---","No Target Set",IF(BX17=BM17,"On Target",IF(BX17&gt;BM17,"Behind",IF(BX17&lt;BM17,"On Target"))))),"")</f>
        <v/>
      </c>
      <c r="AN17" s="427" t="str">
        <f>IFERROR(IF(L17="---","",IF(AB17="---","No Target Set",IF(BY17=BN17,"On Target",IF(BY17&gt;BN17,"Behind",IF(BY17&lt;BN17,"On Target"))))),"")</f>
        <v/>
      </c>
      <c r="AO17" s="427" t="str">
        <f>IFERROR(IF(M17="---","",IF(AC17="---","No Target Set",IF(BZ17=BO17,"On Target",IF(BZ17&gt;BO17,"Behind",IF(BZ17&lt;BO17,"On Target"))))),"")</f>
        <v/>
      </c>
      <c r="AP17" s="427" t="str">
        <f>IFERROR(IF(N17="---","",IF(AD17="---","No Target Set",IF(CA17=BP17,"On Target",IF(CA17&gt;BP17,"Behind",IF(CA17&lt;BP17,"On Target"))))),"")</f>
        <v/>
      </c>
      <c r="AQ17" s="427" t="str">
        <f>IFERROR(IF(O17="---","",IF(AE17="---","No Target Set",IF(CB17=BQ17,"On Target",IF(CB17&gt;BQ17,"Behind",IF(CB17&lt;BQ17,"On Target"))))),"")</f>
        <v/>
      </c>
      <c r="AR17" s="427" t="str">
        <f>IFERROR(IF(P17="---","",IF(AF17="---","No Target Set",IF(CC17=BR17,"On Target",IF(CC17&gt;BR17,"Behind",IF(CC17&lt;BR17,"On Target"))))),"")</f>
        <v/>
      </c>
      <c r="AS17" s="427" t="str">
        <f>IFERROR(IF(Q17="---","",IF(AG17="---","No Target Set",IF(CD17=BS17,"On Target",IF(CD17&gt;BS17,"Behind",IF(CD17&lt;BS17,"On Target"))))),"")</f>
        <v/>
      </c>
      <c r="AT17" s="427" t="str">
        <f>IFERROR(IF(R17="---","",IF(AH17="---","No Target Set",IF(CE17=BT17,"On Target",IF(CE17&gt;BT17,"Behind",IF(CE17&lt;BT17,"On Target"))))),"")</f>
        <v/>
      </c>
      <c r="AV17" s="428"/>
      <c r="AW17" s="222" t="s">
        <v>123</v>
      </c>
      <c r="AX17" s="383" t="str">
        <f>_xlfn.IFNA(LOOKUP(2,1/(H17:R17&lt;&gt;"---"),H17:R17),"---")</f>
        <v>---</v>
      </c>
      <c r="AY17" s="383" t="e">
        <f>VALUE(IF(AX17="---","",VLOOKUP(AX17,List167823456[],2,FALSE)))</f>
        <v>#VALUE!</v>
      </c>
      <c r="AZ17" s="383" t="str">
        <f>_xlfn.IFNA(LOOKUP(2,1/(H17:Q17&lt;&gt;"---"),X17:AF17),"---")</f>
        <v>---</v>
      </c>
      <c r="BA17" s="383" t="e">
        <f>VALUE(IF(AZ17="---","",VLOOKUP(AZ17,List167823456[],2,FALSE)))</f>
        <v>#VALUE!</v>
      </c>
      <c r="BB17" s="383" t="str">
        <f>_xlfn.IFNA(LOOKUP(2,1/(AK17:AT17&lt;&gt;""),AK17:AT17),"---")</f>
        <v>---</v>
      </c>
      <c r="BC17" s="383" t="str">
        <f>_xlfn.IFNA(LOOKUP(2,1/(H17:R17&lt;&gt;"---"),H$2:R$2),"---")</f>
        <v>---</v>
      </c>
      <c r="BI17" s="222" t="s">
        <v>123</v>
      </c>
      <c r="BJ17" s="383" t="str">
        <f>IF(H17="---","",IF(H17="","",(VLOOKUP(H17,List167823456[],2,FALSE))))</f>
        <v/>
      </c>
      <c r="BK17" s="383" t="str">
        <f>IF(I17="---","",IF(I17="","",(VLOOKUP(I17,List167823456[],2,FALSE))))</f>
        <v/>
      </c>
      <c r="BL17" s="383" t="str">
        <f>IF(J17="---","",IF(J17="","",(VLOOKUP(J17,List167823456[],2,FALSE))))</f>
        <v/>
      </c>
      <c r="BM17" s="383" t="str">
        <f>IF(K17="---","",IF(K17="","",(VLOOKUP(K17,List167823456[],2,FALSE))))</f>
        <v/>
      </c>
      <c r="BN17" s="383" t="str">
        <f>IF(L17="---","",IF(L17="","",(VLOOKUP(L17,List167823456[],2,FALSE))))</f>
        <v/>
      </c>
      <c r="BO17" s="383" t="str">
        <f>IF(M17="---","",IF(M17="","",(VLOOKUP(M17,List167823456[],2,FALSE))))</f>
        <v/>
      </c>
      <c r="BP17" s="383" t="str">
        <f>IF(N17="---","",IF(N17="","",(VLOOKUP(N17,List167823456[],2,FALSE))))</f>
        <v/>
      </c>
      <c r="BQ17" s="383" t="str">
        <f>IF(O17="---","",IF(O17="","",(VLOOKUP(O17,List167823456[],2,FALSE))))</f>
        <v/>
      </c>
      <c r="BR17" s="383" t="str">
        <f>IF(P17="---","",IF(P17="","",(VLOOKUP(P17,List167823456[],2,FALSE))))</f>
        <v/>
      </c>
      <c r="BS17" s="383" t="str">
        <f>IF(Q17="---","",IF(Q17="","",(VLOOKUP(Q17,List167823456[],2,FALSE))))</f>
        <v/>
      </c>
      <c r="BT17" s="383" t="str">
        <f>IF(R17="---","",IF(R17="","",(VLOOKUP(R17,List167823456[],2,FALSE))))</f>
        <v/>
      </c>
      <c r="BU17" s="222" t="s">
        <v>123</v>
      </c>
      <c r="BV17" s="383" t="str">
        <f>IF(Y17="---","",IF(Y17="","",VLOOKUP(Y17,List167823456[],2,FALSE)))</f>
        <v/>
      </c>
      <c r="BW17" s="383" t="str">
        <f>IF(Z17="---","",IF(Z17="","",VLOOKUP(Z17,List167823456[],2,FALSE)))</f>
        <v/>
      </c>
      <c r="BX17" s="383" t="str">
        <f>IF(AA17="---","",IF(AA17="","",VLOOKUP(AA17,List167823456[],2,FALSE)))</f>
        <v/>
      </c>
      <c r="BY17" s="383" t="str">
        <f>IF(AB17="---","",IF(AB17="","",VLOOKUP(AB17,List167823456[],2,FALSE)))</f>
        <v/>
      </c>
      <c r="BZ17" s="383" t="str">
        <f>IF(AC17="---","",IF(AC17="","",VLOOKUP(AC17,List167823456[],2,FALSE)))</f>
        <v/>
      </c>
      <c r="CA17" s="383" t="str">
        <f>IF(AD17="---","",IF(AD17="","",VLOOKUP(AD17,List167823456[],2,FALSE)))</f>
        <v/>
      </c>
      <c r="CB17" s="383" t="str">
        <f>IF(AE17="---","",IF(AE17="","",VLOOKUP(AE17,List167823456[],2,FALSE)))</f>
        <v/>
      </c>
      <c r="CC17" s="383" t="str">
        <f>IF(AF17="---","",IF(AF17="","",VLOOKUP(AF17,List167823456[],2,FALSE)))</f>
        <v/>
      </c>
      <c r="CD17" s="383" t="str">
        <f>IF(AG17="---","",IF(AG17="","",VLOOKUP(AG17,List167823456[],2,FALSE)))</f>
        <v/>
      </c>
      <c r="CE17" s="383" t="str">
        <f>IF(AH17="---","",IF(AH17="","",VLOOKUP(AH17,List167823456[],2,FALSE)))</f>
        <v/>
      </c>
      <c r="CF17" s="222" t="s">
        <v>123</v>
      </c>
      <c r="CG17" s="383" t="str">
        <f>IFERROR(
    IF(H17="---", "NA",
        IF(Y17="---", "NA",
            IF(BJ17 &gt; BK17,
                IF(BV17 &gt; BJ17, 1.1, 0.1),
                IF(BV17 &gt; BJ17, 1, 0)
            )
        )
    ),
    -1
)</f>
        <v>NA</v>
      </c>
      <c r="CH17" s="383" t="str">
        <f>IFERROR(
    IF(I17="---", "NA",
        IF(Z17="---", "NA",IF(J17="---","NA",
            IF(BK17 &gt; BL17,
                IF(MIN(BV17, BK17) = BW17, 0.1,
                    IF(MIN(BV17, BK17) &lt; BW17, 1.1)
                ),
                IF(MIN(BV17, BK17) = BW17, 0,
                    IF(MIN(BV17, BK17) &lt; BW17, 1)
                )
            ))
        )
    ),
-5)</f>
        <v>NA</v>
      </c>
      <c r="CI17" s="383" t="str">
        <f>IFERROR(
    IF(J17="---", "NA",
        IF(AA17="---", "NA",IF(K17="---","NA",
            IF(BL17 &gt; BM17,
                IF(MIN(BW17, BL17) = BX17, 0.1,
                    IF(MIN(BW17, BL17) &lt; BX17, 1.1)
                ),
                IF(MIN(BW17, BL17) = BX17, 0,
                    IF(MIN(BW17, BL17) &lt; BX17, 1)
                )
            ))
        )
    ),
-5)</f>
        <v>NA</v>
      </c>
      <c r="CJ17" s="383" t="str">
        <f>IFERROR(
    IF(K17="---", "NA",
        IF(AB17="---", "NA",IF(L17="---","NA",
            IF(BM17 &gt; BN17,
                IF(MIN(BX17, BM17) = BY17, 0.1,
                    IF(MIN(BX17, BM17) &lt; BY17, 1.1)
                ),
                IF(MIN(BX17, BM17) = BY17, 0,
                    IF(MIN(BX17, BM17) &lt; BY17, 1)
                )
            ))
        )
    ),
-5)</f>
        <v>NA</v>
      </c>
      <c r="CK17" s="383" t="str">
        <f>IFERROR(
    IF(L17="---", "NA",
        IF(AC17="---", "NA",IF(M17="---","NA",
            IF(BN17 &gt; BO17,
                IF(MIN(BY17, BN17) = BZ17, 0.1,
                    IF(MIN(BY17, BN17) &lt; BZ17, 1.1)
                ),
                IF(MIN(BY17, BN17) = BZ17, 0,
                    IF(MIN(BY17, BN17) &lt; BZ17, 1)
                )
            ))
        )
    ),
-5)</f>
        <v>NA</v>
      </c>
      <c r="CL17" s="383" t="str">
        <f>IFERROR(
    IF(M17="---", "NA",
        IF(AD17="---", "NA",IF(N17="---","NA",
            IF(BO17 &gt; BP17,
                IF(MIN(BZ17, BO17) = CA17, 0.1,
                    IF(MIN(BZ17, BO17) &lt; CA17, 1.1)
                ),
                IF(MIN(BZ17, BO17) = CA17, 0,
                    IF(MIN(BZ17, BO17) &lt; CA17, 1)
                )
            ))
        )
    ),
-5)</f>
        <v>NA</v>
      </c>
      <c r="CM17" s="383" t="str">
        <f>IFERROR(
    IF(N17="---", "NA",
        IF(AE17="---", "NA",IF(O17="---","NA",
            IF(BP17 &gt; BQ17,
                IF(MIN(CA17, BP17) = CB17, 0.1,
                    IF(MIN(CA17, BP17) &lt; CB17, 1.1)
                ),
                IF(MIN(CA17, BP17) = CB17, 0,
                    IF(MIN(CA17, BP17) &lt; CB17, 1)
                )
            ))
        )
    ),
-5)</f>
        <v>NA</v>
      </c>
      <c r="CN17" s="383" t="str">
        <f>IFERROR(
    IF(O17="---", "NA",
        IF(AF17="---", "NA",IF(P17="---","NA",
            IF(BQ17 &gt; BR17,
                IF(MIN(CB17, BQ17) = CC17, 0.1,
                    IF(MIN(CB17, BQ17) &lt; CC17, 1.1)
                ),
                IF(MIN(CB17, BQ17) = CC17, 0,
                    IF(MIN(CB17, BQ17) &lt; CC17, 1)
                )
            ))
        )
    ),
-5)</f>
        <v>NA</v>
      </c>
      <c r="CO17" s="383" t="str">
        <f>IFERROR(
    IF(P17="---", "NA",
        IF(AG17="---", "NA",IF(Q17="---","NA",
            IF(BR17 &gt; BS17,
                IF(MIN(CC17, BR17) = CD17, 0.1,
                    IF(MIN(CC17, BR17) &lt; CD17, 1.1)
                ),
                IF(MIN(CC17, BR17) = CD17, 0,
                    IF(MIN(CC17, BR17) &lt; CD17, 1)
                )
            ))
        )
    ),
-5)</f>
        <v>NA</v>
      </c>
      <c r="CP17" s="383" t="str">
        <f>IFERROR(
    IF(Q17="---", "NA",
        IF(AH17="---", "NA",IF(R17="---","NA",
            IF(BS17 &gt; BT17,
                IF(MIN(CD17, BS17) = CE17, 0.1,
                    IF(MIN(CD17, BS17) &lt; CE17, 1.1)
                ),
                IF(MIN(CD17, BS17) = CE17, 0,
                    IF(MIN(CD17, BS17) &lt; CE17, 1)
                )
            ))
        )
    ),
-5)</f>
        <v>NA</v>
      </c>
      <c r="CQ17" s="222" t="s">
        <v>123</v>
      </c>
      <c r="CR17" s="383" t="str">
        <f>IF(AND(OR(CG17=1, CG17=1.1),BK17&gt;=BV17),"Achieved",IF(AND(OR(CG17=1, CG17=1.1),BK17&lt;BV17),"Not Achieved","NA"))</f>
        <v>NA</v>
      </c>
      <c r="CS17" s="383" t="str">
        <f>IF(AND(OR(CH17=1, CH17=1.1),BL17&gt;=BW17),"Achieved",IF(AND(OR(CH17=1, CH17=1.1),BL17&lt;BW17),"Not Achieved","NA"))</f>
        <v>NA</v>
      </c>
      <c r="CT17" s="383" t="str">
        <f>IF(AND(OR(CI17=1, CI17=1.1),BM17&gt;=BX17),"Achieved",IF(AND(OR(CI17=1, CI17=1.1),BM17&lt;BX17),"Not Achieved","NA"))</f>
        <v>NA</v>
      </c>
      <c r="CU17" s="383" t="str">
        <f>IF(AND(OR(CJ17=1, CJ17=1.1),BN17&gt;=BY17),"Achieved",IF(AND(OR(CJ17=1, CJ17=1.1),BN17&lt;BY17),"Not Achieved","NA"))</f>
        <v>NA</v>
      </c>
      <c r="CV17" s="383" t="str">
        <f>IF(AND(OR(CK17=1, CK17=1.1),BO17&gt;=BZ17),"Achieved",IF(AND(OR(CK17=1, CK17=1.1),BO17&lt;BZ17),"Not Achieved","NA"))</f>
        <v>NA</v>
      </c>
      <c r="CW17" s="383" t="str">
        <f>IF(AND(OR(CL17=1, CL17=1.1),BP17&gt;=CA17),"Achieved",IF(AND(OR(CL17=1, CL17=1.1),BP17&lt;CA17),"Not Achieved","NA"))</f>
        <v>NA</v>
      </c>
      <c r="CX17" s="383" t="str">
        <f>IF(AND(OR(CM17=1, CM17=1.1),BQ17&gt;=CB17),"Achieved",IF(AND(OR(CM17=1, CM17=1.1),BQ17&lt;CB17),"Not Achieved","NA"))</f>
        <v>NA</v>
      </c>
      <c r="CY17" s="383" t="str">
        <f>IF(AND(OR(CN17=1, CN17=1.1),BR17&gt;=CC17),"Achieved",IF(AND(OR(CN17=1, CN17=1.1),BR17&lt;CC17),"Not Achieved","NA"))</f>
        <v>NA</v>
      </c>
      <c r="CZ17" s="383" t="str">
        <f>IF(AND(OR(CO17=1, CO17=1.1),BS17&gt;=CD17),"Achieved",IF(AND(OR(CO17=1, CO17=1.1),BS17&lt;CD17),"Not Achieved","NA"))</f>
        <v>NA</v>
      </c>
      <c r="DA17" s="383" t="str">
        <f>IF(AND(OR(CP17=1, CP17=1.1),BT17&gt;=CE17),"Achieved",IF(AND(OR(CP17=1, CP17=1.1),BT17&lt;CE17),"Not Achieved","NA"))</f>
        <v>NA</v>
      </c>
      <c r="DI17" s="403"/>
      <c r="DJ17" s="403"/>
      <c r="DK17" s="403"/>
      <c r="DL17" s="403"/>
      <c r="DM17" s="403"/>
      <c r="DN17" s="403"/>
      <c r="DO17" s="403"/>
      <c r="DP17" s="403"/>
      <c r="DQ17" s="403"/>
      <c r="DR17" s="403"/>
      <c r="DS17" s="403"/>
      <c r="DT17" s="403"/>
      <c r="DU17" s="403"/>
      <c r="DV17" s="403"/>
      <c r="DW17" s="403"/>
    </row>
    <row r="18" spans="2:127" ht="13.75" customHeight="1" thickBot="1" x14ac:dyDescent="0.4">
      <c r="B18" s="373"/>
      <c r="C18" s="366" t="s">
        <v>124</v>
      </c>
      <c r="D18" s="367"/>
      <c r="E18" s="432" t="s">
        <v>125</v>
      </c>
      <c r="F18" s="425"/>
      <c r="G18" s="426"/>
      <c r="H18" s="192" t="s">
        <v>94</v>
      </c>
      <c r="I18" s="192" t="s">
        <v>94</v>
      </c>
      <c r="J18" s="192" t="s">
        <v>94</v>
      </c>
      <c r="K18" s="192" t="s">
        <v>94</v>
      </c>
      <c r="L18" s="192" t="s">
        <v>94</v>
      </c>
      <c r="M18" s="192" t="s">
        <v>94</v>
      </c>
      <c r="N18" s="192" t="s">
        <v>94</v>
      </c>
      <c r="O18" s="192" t="s">
        <v>94</v>
      </c>
      <c r="P18" s="192" t="s">
        <v>94</v>
      </c>
      <c r="Q18" s="192" t="s">
        <v>94</v>
      </c>
      <c r="R18" s="379" t="s">
        <v>94</v>
      </c>
      <c r="Y18" s="192" t="s">
        <v>94</v>
      </c>
      <c r="Z18" s="192" t="s">
        <v>94</v>
      </c>
      <c r="AA18" s="192" t="s">
        <v>94</v>
      </c>
      <c r="AB18" s="192" t="s">
        <v>94</v>
      </c>
      <c r="AC18" s="192" t="s">
        <v>94</v>
      </c>
      <c r="AD18" s="192" t="s">
        <v>94</v>
      </c>
      <c r="AE18" s="192" t="s">
        <v>94</v>
      </c>
      <c r="AF18" s="192" t="s">
        <v>94</v>
      </c>
      <c r="AG18" s="192" t="s">
        <v>94</v>
      </c>
      <c r="AH18" s="379" t="s">
        <v>94</v>
      </c>
      <c r="AK18" s="427" t="str">
        <f>IFERROR(IF(I18="---","",IF(Y18="---","No Target Set",IF(BV18=BK18,"On Target",IF(BV18&gt;BK18,"Behind",IF(BV18&lt;BK18,"On Target"))))),"")</f>
        <v/>
      </c>
      <c r="AL18" s="427" t="str">
        <f>IFERROR(IF(J18="---","",IF(Z18="---","No Target Set",IF(BW18=BL18,"On Target",IF(BW18&gt;BL18,"Behind",IF(BW18&lt;BL18,"On Target"))))),"")</f>
        <v/>
      </c>
      <c r="AM18" s="427" t="str">
        <f>IFERROR(IF(K18="---","",IF(AA18="---","No Target Set",IF(BX18=BM18,"On Target",IF(BX18&gt;BM18,"Behind",IF(BX18&lt;BM18,"On Target"))))),"")</f>
        <v/>
      </c>
      <c r="AN18" s="427" t="str">
        <f>IFERROR(IF(L18="---","",IF(AB18="---","No Target Set",IF(BY18=BN18,"On Target",IF(BY18&gt;BN18,"Behind",IF(BY18&lt;BN18,"On Target"))))),"")</f>
        <v/>
      </c>
      <c r="AO18" s="427" t="str">
        <f>IFERROR(IF(M18="---","",IF(AC18="---","No Target Set",IF(BZ18=BO18,"On Target",IF(BZ18&gt;BO18,"Behind",IF(BZ18&lt;BO18,"On Target"))))),"")</f>
        <v/>
      </c>
      <c r="AP18" s="427" t="str">
        <f>IFERROR(IF(N18="---","",IF(AD18="---","No Target Set",IF(CA18=BP18,"On Target",IF(CA18&gt;BP18,"Behind",IF(CA18&lt;BP18,"On Target"))))),"")</f>
        <v/>
      </c>
      <c r="AQ18" s="427" t="str">
        <f>IFERROR(IF(O18="---","",IF(AE18="---","No Target Set",IF(CB18=BQ18,"On Target",IF(CB18&gt;BQ18,"Behind",IF(CB18&lt;BQ18,"On Target"))))),"")</f>
        <v/>
      </c>
      <c r="AR18" s="427" t="str">
        <f>IFERROR(IF(P18="---","",IF(AF18="---","No Target Set",IF(CC18=BR18,"On Target",IF(CC18&gt;BR18,"Behind",IF(CC18&lt;BR18,"On Target"))))),"")</f>
        <v/>
      </c>
      <c r="AS18" s="427" t="str">
        <f>IFERROR(IF(Q18="---","",IF(AG18="---","No Target Set",IF(CD18=BS18,"On Target",IF(CD18&gt;BS18,"Behind",IF(CD18&lt;BS18,"On Target"))))),"")</f>
        <v/>
      </c>
      <c r="AT18" s="427" t="str">
        <f>IFERROR(IF(R18="---","",IF(AH18="---","No Target Set",IF(CE18=BT18,"On Target",IF(CE18&gt;BT18,"Behind",IF(CE18&lt;BT18,"On Target"))))),"")</f>
        <v/>
      </c>
      <c r="AV18" s="428"/>
      <c r="AW18" s="222" t="s">
        <v>126</v>
      </c>
      <c r="AX18" s="383" t="str">
        <f>_xlfn.IFNA(LOOKUP(2,1/(H18:R18&lt;&gt;"---"),H18:R18),"---")</f>
        <v>---</v>
      </c>
      <c r="AY18" s="383" t="e">
        <f>VALUE(IF(AX18="---","",VLOOKUP(AX18,List167823456[],2,FALSE)))</f>
        <v>#VALUE!</v>
      </c>
      <c r="AZ18" s="383" t="str">
        <f>_xlfn.IFNA(LOOKUP(2,1/(H18:Q18&lt;&gt;"---"),X18:AF18),"---")</f>
        <v>---</v>
      </c>
      <c r="BA18" s="383" t="e">
        <f>VALUE(IF(AZ18="---","",VLOOKUP(AZ18,List167823456[],2,FALSE)))</f>
        <v>#VALUE!</v>
      </c>
      <c r="BB18" s="383" t="str">
        <f>_xlfn.IFNA(LOOKUP(2,1/(AK18:AT18&lt;&gt;""),AK18:AT18),"---")</f>
        <v>---</v>
      </c>
      <c r="BC18" s="383" t="str">
        <f>_xlfn.IFNA(LOOKUP(2,1/(H18:R18&lt;&gt;"---"),H$2:R$2),"---")</f>
        <v>---</v>
      </c>
      <c r="BI18" s="222" t="s">
        <v>126</v>
      </c>
      <c r="BJ18" s="383" t="str">
        <f>IF(H18="---","",IF(H18="","",(VLOOKUP(H18,List167823456[],2,FALSE))))</f>
        <v/>
      </c>
      <c r="BK18" s="383" t="str">
        <f>IF(I18="---","",IF(I18="","",(VLOOKUP(I18,List167823456[],2,FALSE))))</f>
        <v/>
      </c>
      <c r="BL18" s="383" t="str">
        <f>IF(J18="---","",IF(J18="","",(VLOOKUP(J18,List167823456[],2,FALSE))))</f>
        <v/>
      </c>
      <c r="BM18" s="383" t="str">
        <f>IF(K18="---","",IF(K18="","",(VLOOKUP(K18,List167823456[],2,FALSE))))</f>
        <v/>
      </c>
      <c r="BN18" s="383" t="str">
        <f>IF(L18="---","",IF(L18="","",(VLOOKUP(L18,List167823456[],2,FALSE))))</f>
        <v/>
      </c>
      <c r="BO18" s="383" t="str">
        <f>IF(M18="---","",IF(M18="","",(VLOOKUP(M18,List167823456[],2,FALSE))))</f>
        <v/>
      </c>
      <c r="BP18" s="383" t="str">
        <f>IF(N18="---","",IF(N18="","",(VLOOKUP(N18,List167823456[],2,FALSE))))</f>
        <v/>
      </c>
      <c r="BQ18" s="383" t="str">
        <f>IF(O18="---","",IF(O18="","",(VLOOKUP(O18,List167823456[],2,FALSE))))</f>
        <v/>
      </c>
      <c r="BR18" s="383" t="str">
        <f>IF(P18="---","",IF(P18="","",(VLOOKUP(P18,List167823456[],2,FALSE))))</f>
        <v/>
      </c>
      <c r="BS18" s="383" t="str">
        <f>IF(Q18="---","",IF(Q18="","",(VLOOKUP(Q18,List167823456[],2,FALSE))))</f>
        <v/>
      </c>
      <c r="BT18" s="383" t="str">
        <f>IF(R18="---","",IF(R18="","",(VLOOKUP(R18,List167823456[],2,FALSE))))</f>
        <v/>
      </c>
      <c r="BU18" s="222" t="s">
        <v>126</v>
      </c>
      <c r="BV18" s="383" t="str">
        <f>IF(Y18="---","",IF(Y18="","",VLOOKUP(Y18,List167823456[],2,FALSE)))</f>
        <v/>
      </c>
      <c r="BW18" s="383" t="str">
        <f>IF(Z18="---","",IF(Z18="","",VLOOKUP(Z18,List167823456[],2,FALSE)))</f>
        <v/>
      </c>
      <c r="BX18" s="383" t="str">
        <f>IF(AA18="---","",IF(AA18="","",VLOOKUP(AA18,List167823456[],2,FALSE)))</f>
        <v/>
      </c>
      <c r="BY18" s="383" t="str">
        <f>IF(AB18="---","",IF(AB18="","",VLOOKUP(AB18,List167823456[],2,FALSE)))</f>
        <v/>
      </c>
      <c r="BZ18" s="383" t="str">
        <f>IF(AC18="---","",IF(AC18="","",VLOOKUP(AC18,List167823456[],2,FALSE)))</f>
        <v/>
      </c>
      <c r="CA18" s="383" t="str">
        <f>IF(AD18="---","",IF(AD18="","",VLOOKUP(AD18,List167823456[],2,FALSE)))</f>
        <v/>
      </c>
      <c r="CB18" s="383" t="str">
        <f>IF(AE18="---","",IF(AE18="","",VLOOKUP(AE18,List167823456[],2,FALSE)))</f>
        <v/>
      </c>
      <c r="CC18" s="383" t="str">
        <f>IF(AF18="---","",IF(AF18="","",VLOOKUP(AF18,List167823456[],2,FALSE)))</f>
        <v/>
      </c>
      <c r="CD18" s="383" t="str">
        <f>IF(AG18="---","",IF(AG18="","",VLOOKUP(AG18,List167823456[],2,FALSE)))</f>
        <v/>
      </c>
      <c r="CE18" s="383" t="str">
        <f>IF(AH18="---","",IF(AH18="","",VLOOKUP(AH18,List167823456[],2,FALSE)))</f>
        <v/>
      </c>
      <c r="CF18" s="222" t="s">
        <v>126</v>
      </c>
      <c r="CG18" s="383" t="str">
        <f>IFERROR(
    IF(H18="---", "NA",
        IF(Y18="---", "NA",
            IF(BJ18 &gt; BK18,
                IF(BV18 &gt; BJ18, 1.1, 0.1),
                IF(BV18 &gt; BJ18, 1, 0)
            )
        )
    ),
    -1
)</f>
        <v>NA</v>
      </c>
      <c r="CH18" s="383" t="str">
        <f>IFERROR(
    IF(I18="---", "NA",
        IF(Z18="---", "NA",IF(J18="---","NA",
            IF(BK18 &gt; BL18,
                IF(MIN(BV18, BK18) = BW18, 0.1,
                    IF(MIN(BV18, BK18) &lt; BW18, 1.1)
                ),
                IF(MIN(BV18, BK18) = BW18, 0,
                    IF(MIN(BV18, BK18) &lt; BW18, 1)
                )
            ))
        )
    ),
-5)</f>
        <v>NA</v>
      </c>
      <c r="CI18" s="383" t="str">
        <f>IFERROR(
    IF(J18="---", "NA",
        IF(AA18="---", "NA",IF(K18="---","NA",
            IF(BL18 &gt; BM18,
                IF(MIN(BW18, BL18) = BX18, 0.1,
                    IF(MIN(BW18, BL18) &lt; BX18, 1.1)
                ),
                IF(MIN(BW18, BL18) = BX18, 0,
                    IF(MIN(BW18, BL18) &lt; BX18, 1)
                )
            ))
        )
    ),
-5)</f>
        <v>NA</v>
      </c>
      <c r="CJ18" s="383" t="str">
        <f>IFERROR(
    IF(K18="---", "NA",
        IF(AB18="---", "NA",IF(L18="---","NA",
            IF(BM18 &gt; BN18,
                IF(MIN(BX18, BM18) = BY18, 0.1,
                    IF(MIN(BX18, BM18) &lt; BY18, 1.1)
                ),
                IF(MIN(BX18, BM18) = BY18, 0,
                    IF(MIN(BX18, BM18) &lt; BY18, 1)
                )
            ))
        )
    ),
-5)</f>
        <v>NA</v>
      </c>
      <c r="CK18" s="383" t="str">
        <f>IFERROR(
    IF(L18="---", "NA",
        IF(AC18="---", "NA",IF(M18="---","NA",
            IF(BN18 &gt; BO18,
                IF(MIN(BY18, BN18) = BZ18, 0.1,
                    IF(MIN(BY18, BN18) &lt; BZ18, 1.1)
                ),
                IF(MIN(BY18, BN18) = BZ18, 0,
                    IF(MIN(BY18, BN18) &lt; BZ18, 1)
                )
            ))
        )
    ),
-5)</f>
        <v>NA</v>
      </c>
      <c r="CL18" s="383" t="str">
        <f>IFERROR(
    IF(M18="---", "NA",
        IF(AD18="---", "NA",IF(N18="---","NA",
            IF(BO18 &gt; BP18,
                IF(MIN(BZ18, BO18) = CA18, 0.1,
                    IF(MIN(BZ18, BO18) &lt; CA18, 1.1)
                ),
                IF(MIN(BZ18, BO18) = CA18, 0,
                    IF(MIN(BZ18, BO18) &lt; CA18, 1)
                )
            ))
        )
    ),
-5)</f>
        <v>NA</v>
      </c>
      <c r="CM18" s="383" t="str">
        <f>IFERROR(
    IF(N18="---", "NA",
        IF(AE18="---", "NA",IF(O18="---","NA",
            IF(BP18 &gt; BQ18,
                IF(MIN(CA18, BP18) = CB18, 0.1,
                    IF(MIN(CA18, BP18) &lt; CB18, 1.1)
                ),
                IF(MIN(CA18, BP18) = CB18, 0,
                    IF(MIN(CA18, BP18) &lt; CB18, 1)
                )
            ))
        )
    ),
-5)</f>
        <v>NA</v>
      </c>
      <c r="CN18" s="383" t="str">
        <f>IFERROR(
    IF(O18="---", "NA",
        IF(AF18="---", "NA",IF(P18="---","NA",
            IF(BQ18 &gt; BR18,
                IF(MIN(CB18, BQ18) = CC18, 0.1,
                    IF(MIN(CB18, BQ18) &lt; CC18, 1.1)
                ),
                IF(MIN(CB18, BQ18) = CC18, 0,
                    IF(MIN(CB18, BQ18) &lt; CC18, 1)
                )
            ))
        )
    ),
-5)</f>
        <v>NA</v>
      </c>
      <c r="CO18" s="383" t="str">
        <f>IFERROR(
    IF(P18="---", "NA",
        IF(AG18="---", "NA",IF(Q18="---","NA",
            IF(BR18 &gt; BS18,
                IF(MIN(CC18, BR18) = CD18, 0.1,
                    IF(MIN(CC18, BR18) &lt; CD18, 1.1)
                ),
                IF(MIN(CC18, BR18) = CD18, 0,
                    IF(MIN(CC18, BR18) &lt; CD18, 1)
                )
            ))
        )
    ),
-5)</f>
        <v>NA</v>
      </c>
      <c r="CP18" s="383" t="str">
        <f>IFERROR(
    IF(Q18="---", "NA",
        IF(AH18="---", "NA",IF(R18="---","NA",
            IF(BS18 &gt; BT18,
                IF(MIN(CD18, BS18) = CE18, 0.1,
                    IF(MIN(CD18, BS18) &lt; CE18, 1.1)
                ),
                IF(MIN(CD18, BS18) = CE18, 0,
                    IF(MIN(CD18, BS18) &lt; CE18, 1)
                )
            ))
        )
    ),
-5)</f>
        <v>NA</v>
      </c>
      <c r="CQ18" s="222" t="s">
        <v>126</v>
      </c>
      <c r="CR18" s="383" t="str">
        <f>IF(AND(OR(CG18=1, CG18=1.1),BK18&gt;=BV18),"Achieved",IF(AND(OR(CG18=1, CG18=1.1),BK18&lt;BV18),"Not Achieved","NA"))</f>
        <v>NA</v>
      </c>
      <c r="CS18" s="383" t="str">
        <f>IF(AND(OR(CH18=1, CH18=1.1),BL18&gt;=BW18),"Achieved",IF(AND(OR(CH18=1, CH18=1.1),BL18&lt;BW18),"Not Achieved","NA"))</f>
        <v>NA</v>
      </c>
      <c r="CT18" s="383" t="str">
        <f>IF(AND(OR(CI18=1, CI18=1.1),BM18&gt;=BX18),"Achieved",IF(AND(OR(CI18=1, CI18=1.1),BM18&lt;BX18),"Not Achieved","NA"))</f>
        <v>NA</v>
      </c>
      <c r="CU18" s="383" t="str">
        <f>IF(AND(OR(CJ18=1, CJ18=1.1),BN18&gt;=BY18),"Achieved",IF(AND(OR(CJ18=1, CJ18=1.1),BN18&lt;BY18),"Not Achieved","NA"))</f>
        <v>NA</v>
      </c>
      <c r="CV18" s="383" t="str">
        <f>IF(AND(OR(CK18=1, CK18=1.1),BO18&gt;=BZ18),"Achieved",IF(AND(OR(CK18=1, CK18=1.1),BO18&lt;BZ18),"Not Achieved","NA"))</f>
        <v>NA</v>
      </c>
      <c r="CW18" s="383" t="str">
        <f>IF(AND(OR(CL18=1, CL18=1.1),BP18&gt;=CA18),"Achieved",IF(AND(OR(CL18=1, CL18=1.1),BP18&lt;CA18),"Not Achieved","NA"))</f>
        <v>NA</v>
      </c>
      <c r="CX18" s="383" t="str">
        <f>IF(AND(OR(CM18=1, CM18=1.1),BQ18&gt;=CB18),"Achieved",IF(AND(OR(CM18=1, CM18=1.1),BQ18&lt;CB18),"Not Achieved","NA"))</f>
        <v>NA</v>
      </c>
      <c r="CY18" s="383" t="str">
        <f>IF(AND(OR(CN18=1, CN18=1.1),BR18&gt;=CC18),"Achieved",IF(AND(OR(CN18=1, CN18=1.1),BR18&lt;CC18),"Not Achieved","NA"))</f>
        <v>NA</v>
      </c>
      <c r="CZ18" s="383" t="str">
        <f>IF(AND(OR(CO18=1, CO18=1.1),BS18&gt;=CD18),"Achieved",IF(AND(OR(CO18=1, CO18=1.1),BS18&lt;CD18),"Not Achieved","NA"))</f>
        <v>NA</v>
      </c>
      <c r="DA18" s="383" t="str">
        <f>IF(AND(OR(CP18=1, CP18=1.1),BT18&gt;=CE18),"Achieved",IF(AND(OR(CP18=1, CP18=1.1),BT18&lt;CE18),"Not Achieved","NA"))</f>
        <v>NA</v>
      </c>
      <c r="DI18" s="403"/>
      <c r="DJ18" s="403"/>
      <c r="DK18" s="403"/>
      <c r="DL18" s="403"/>
      <c r="DM18" s="403"/>
      <c r="DN18" s="403"/>
      <c r="DO18" s="403"/>
      <c r="DP18" s="403"/>
      <c r="DQ18" s="403"/>
      <c r="DR18" s="403"/>
      <c r="DS18" s="403"/>
      <c r="DT18" s="403"/>
      <c r="DU18" s="403"/>
      <c r="DV18" s="403"/>
      <c r="DW18" s="403"/>
    </row>
    <row r="19" spans="2:127" ht="13.75" customHeight="1" thickBot="1" x14ac:dyDescent="0.4">
      <c r="B19" s="373"/>
      <c r="C19" s="368"/>
      <c r="D19" s="369"/>
      <c r="E19" s="432" t="s">
        <v>127</v>
      </c>
      <c r="F19" s="425"/>
      <c r="G19" s="426"/>
      <c r="H19" s="192" t="s">
        <v>94</v>
      </c>
      <c r="I19" s="192" t="s">
        <v>94</v>
      </c>
      <c r="J19" s="192" t="s">
        <v>94</v>
      </c>
      <c r="K19" s="192" t="s">
        <v>94</v>
      </c>
      <c r="L19" s="192" t="s">
        <v>94</v>
      </c>
      <c r="M19" s="192" t="s">
        <v>94</v>
      </c>
      <c r="N19" s="192" t="s">
        <v>94</v>
      </c>
      <c r="O19" s="192" t="s">
        <v>94</v>
      </c>
      <c r="P19" s="192" t="s">
        <v>94</v>
      </c>
      <c r="Q19" s="192" t="s">
        <v>94</v>
      </c>
      <c r="R19" s="379" t="s">
        <v>94</v>
      </c>
      <c r="Y19" s="192" t="s">
        <v>94</v>
      </c>
      <c r="Z19" s="192" t="s">
        <v>94</v>
      </c>
      <c r="AA19" s="192" t="s">
        <v>94</v>
      </c>
      <c r="AB19" s="192" t="s">
        <v>94</v>
      </c>
      <c r="AC19" s="192" t="s">
        <v>94</v>
      </c>
      <c r="AD19" s="192" t="s">
        <v>94</v>
      </c>
      <c r="AE19" s="192" t="s">
        <v>94</v>
      </c>
      <c r="AF19" s="192" t="s">
        <v>94</v>
      </c>
      <c r="AG19" s="192" t="s">
        <v>94</v>
      </c>
      <c r="AH19" s="379" t="s">
        <v>94</v>
      </c>
      <c r="AK19" s="427" t="str">
        <f>IFERROR(IF(I19="---","",IF(Y19="---","No Target Set",IF(BV19=BK19,"On Target",IF(BV19&gt;BK19,"Behind",IF(BV19&lt;BK19,"On Target"))))),"")</f>
        <v/>
      </c>
      <c r="AL19" s="427" t="str">
        <f>IFERROR(IF(J19="---","",IF(Z19="---","No Target Set",IF(BW19=BL19,"On Target",IF(BW19&gt;BL19,"Behind",IF(BW19&lt;BL19,"On Target"))))),"")</f>
        <v/>
      </c>
      <c r="AM19" s="427" t="str">
        <f>IFERROR(IF(K19="---","",IF(AA19="---","No Target Set",IF(BX19=BM19,"On Target",IF(BX19&gt;BM19,"Behind",IF(BX19&lt;BM19,"On Target"))))),"")</f>
        <v/>
      </c>
      <c r="AN19" s="427" t="str">
        <f>IFERROR(IF(L19="---","",IF(AB19="---","No Target Set",IF(BY19=BN19,"On Target",IF(BY19&gt;BN19,"Behind",IF(BY19&lt;BN19,"On Target"))))),"")</f>
        <v/>
      </c>
      <c r="AO19" s="427" t="str">
        <f>IFERROR(IF(M19="---","",IF(AC19="---","No Target Set",IF(BZ19=BO19,"On Target",IF(BZ19&gt;BO19,"Behind",IF(BZ19&lt;BO19,"On Target"))))),"")</f>
        <v/>
      </c>
      <c r="AP19" s="427" t="str">
        <f>IFERROR(IF(N19="---","",IF(AD19="---","No Target Set",IF(CA19=BP19,"On Target",IF(CA19&gt;BP19,"Behind",IF(CA19&lt;BP19,"On Target"))))),"")</f>
        <v/>
      </c>
      <c r="AQ19" s="427" t="str">
        <f>IFERROR(IF(O19="---","",IF(AE19="---","No Target Set",IF(CB19=BQ19,"On Target",IF(CB19&gt;BQ19,"Behind",IF(CB19&lt;BQ19,"On Target"))))),"")</f>
        <v/>
      </c>
      <c r="AR19" s="427" t="str">
        <f>IFERROR(IF(P19="---","",IF(AF19="---","No Target Set",IF(CC19=BR19,"On Target",IF(CC19&gt;BR19,"Behind",IF(CC19&lt;BR19,"On Target"))))),"")</f>
        <v/>
      </c>
      <c r="AS19" s="427" t="str">
        <f>IFERROR(IF(Q19="---","",IF(AG19="---","No Target Set",IF(CD19=BS19,"On Target",IF(CD19&gt;BS19,"Behind",IF(CD19&lt;BS19,"On Target"))))),"")</f>
        <v/>
      </c>
      <c r="AT19" s="427" t="str">
        <f>IFERROR(IF(R19="---","",IF(AH19="---","No Target Set",IF(CE19=BT19,"On Target",IF(CE19&gt;BT19,"Behind",IF(CE19&lt;BT19,"On Target"))))),"")</f>
        <v/>
      </c>
      <c r="AV19" s="428"/>
      <c r="AW19" s="222" t="s">
        <v>128</v>
      </c>
      <c r="AX19" s="383" t="str">
        <f>_xlfn.IFNA(LOOKUP(2,1/(H19:R19&lt;&gt;"---"),H19:R19),"---")</f>
        <v>---</v>
      </c>
      <c r="AY19" s="383" t="e">
        <f>VALUE(IF(AX19="---","",VLOOKUP(AX19,List167823456[],2,FALSE)))</f>
        <v>#VALUE!</v>
      </c>
      <c r="AZ19" s="383" t="str">
        <f>_xlfn.IFNA(LOOKUP(2,1/(H19:Q19&lt;&gt;"---"),X19:AF19),"---")</f>
        <v>---</v>
      </c>
      <c r="BA19" s="383" t="e">
        <f>VALUE(IF(AZ19="---","",VLOOKUP(AZ19,List167823456[],2,FALSE)))</f>
        <v>#VALUE!</v>
      </c>
      <c r="BB19" s="383" t="str">
        <f>_xlfn.IFNA(LOOKUP(2,1/(AK19:AT19&lt;&gt;""),AK19:AT19),"---")</f>
        <v>---</v>
      </c>
      <c r="BC19" s="383" t="str">
        <f>_xlfn.IFNA(LOOKUP(2,1/(H19:R19&lt;&gt;"---"),H$2:R$2),"---")</f>
        <v>---</v>
      </c>
      <c r="BI19" s="222" t="s">
        <v>128</v>
      </c>
      <c r="BJ19" s="383" t="str">
        <f>IF(H19="---","",IF(H19="","",(VLOOKUP(H19,List167823456[],2,FALSE))))</f>
        <v/>
      </c>
      <c r="BK19" s="383" t="str">
        <f>IF(I19="---","",IF(I19="","",(VLOOKUP(I19,List167823456[],2,FALSE))))</f>
        <v/>
      </c>
      <c r="BL19" s="383" t="str">
        <f>IF(J19="---","",IF(J19="","",(VLOOKUP(J19,List167823456[],2,FALSE))))</f>
        <v/>
      </c>
      <c r="BM19" s="383" t="str">
        <f>IF(K19="---","",IF(K19="","",(VLOOKUP(K19,List167823456[],2,FALSE))))</f>
        <v/>
      </c>
      <c r="BN19" s="383" t="str">
        <f>IF(L19="---","",IF(L19="","",(VLOOKUP(L19,List167823456[],2,FALSE))))</f>
        <v/>
      </c>
      <c r="BO19" s="383" t="str">
        <f>IF(M19="---","",IF(M19="","",(VLOOKUP(M19,List167823456[],2,FALSE))))</f>
        <v/>
      </c>
      <c r="BP19" s="383" t="str">
        <f>IF(N19="---","",IF(N19="","",(VLOOKUP(N19,List167823456[],2,FALSE))))</f>
        <v/>
      </c>
      <c r="BQ19" s="383" t="str">
        <f>IF(O19="---","",IF(O19="","",(VLOOKUP(O19,List167823456[],2,FALSE))))</f>
        <v/>
      </c>
      <c r="BR19" s="383" t="str">
        <f>IF(P19="---","",IF(P19="","",(VLOOKUP(P19,List167823456[],2,FALSE))))</f>
        <v/>
      </c>
      <c r="BS19" s="383" t="str">
        <f>IF(Q19="---","",IF(Q19="","",(VLOOKUP(Q19,List167823456[],2,FALSE))))</f>
        <v/>
      </c>
      <c r="BT19" s="383" t="str">
        <f>IF(R19="---","",IF(R19="","",(VLOOKUP(R19,List167823456[],2,FALSE))))</f>
        <v/>
      </c>
      <c r="BU19" s="222" t="s">
        <v>128</v>
      </c>
      <c r="BV19" s="383" t="str">
        <f>IF(Y19="---","",IF(Y19="","",VLOOKUP(Y19,List167823456[],2,FALSE)))</f>
        <v/>
      </c>
      <c r="BW19" s="383" t="str">
        <f>IF(Z19="---","",IF(Z19="","",VLOOKUP(Z19,List167823456[],2,FALSE)))</f>
        <v/>
      </c>
      <c r="BX19" s="383" t="str">
        <f>IF(AA19="---","",IF(AA19="","",VLOOKUP(AA19,List167823456[],2,FALSE)))</f>
        <v/>
      </c>
      <c r="BY19" s="383" t="str">
        <f>IF(AB19="---","",IF(AB19="","",VLOOKUP(AB19,List167823456[],2,FALSE)))</f>
        <v/>
      </c>
      <c r="BZ19" s="383" t="str">
        <f>IF(AC19="---","",IF(AC19="","",VLOOKUP(AC19,List167823456[],2,FALSE)))</f>
        <v/>
      </c>
      <c r="CA19" s="383" t="str">
        <f>IF(AD19="---","",IF(AD19="","",VLOOKUP(AD19,List167823456[],2,FALSE)))</f>
        <v/>
      </c>
      <c r="CB19" s="383" t="str">
        <f>IF(AE19="---","",IF(AE19="","",VLOOKUP(AE19,List167823456[],2,FALSE)))</f>
        <v/>
      </c>
      <c r="CC19" s="383" t="str">
        <f>IF(AF19="---","",IF(AF19="","",VLOOKUP(AF19,List167823456[],2,FALSE)))</f>
        <v/>
      </c>
      <c r="CD19" s="383" t="str">
        <f>IF(AG19="---","",IF(AG19="","",VLOOKUP(AG19,List167823456[],2,FALSE)))</f>
        <v/>
      </c>
      <c r="CE19" s="383" t="str">
        <f>IF(AH19="---","",IF(AH19="","",VLOOKUP(AH19,List167823456[],2,FALSE)))</f>
        <v/>
      </c>
      <c r="CF19" s="222" t="s">
        <v>128</v>
      </c>
      <c r="CG19" s="383" t="str">
        <f>IFERROR(
    IF(H19="---", "NA",
        IF(Y19="---", "NA",
            IF(BJ19 &gt; BK19,
                IF(BV19 &gt; BJ19, 1.1, 0.1),
                IF(BV19 &gt; BJ19, 1, 0)
            )
        )
    ),
    -1
)</f>
        <v>NA</v>
      </c>
      <c r="CH19" s="383" t="str">
        <f>IFERROR(
    IF(I19="---", "NA",
        IF(Z19="---", "NA",IF(J19="---","NA",
            IF(BK19 &gt; BL19,
                IF(MIN(BV19, BK19) = BW19, 0.1,
                    IF(MIN(BV19, BK19) &lt; BW19, 1.1)
                ),
                IF(MIN(BV19, BK19) = BW19, 0,
                    IF(MIN(BV19, BK19) &lt; BW19, 1)
                )
            ))
        )
    ),
-5)</f>
        <v>NA</v>
      </c>
      <c r="CI19" s="383" t="str">
        <f>IFERROR(
    IF(J19="---", "NA",
        IF(AA19="---", "NA",IF(K19="---","NA",
            IF(BL19 &gt; BM19,
                IF(MIN(BW19, BL19) = BX19, 0.1,
                    IF(MIN(BW19, BL19) &lt; BX19, 1.1)
                ),
                IF(MIN(BW19, BL19) = BX19, 0,
                    IF(MIN(BW19, BL19) &lt; BX19, 1)
                )
            ))
        )
    ),
-5)</f>
        <v>NA</v>
      </c>
      <c r="CJ19" s="383" t="str">
        <f>IFERROR(
    IF(K19="---", "NA",
        IF(AB19="---", "NA",IF(L19="---","NA",
            IF(BM19 &gt; BN19,
                IF(MIN(BX19, BM19) = BY19, 0.1,
                    IF(MIN(BX19, BM19) &lt; BY19, 1.1)
                ),
                IF(MIN(BX19, BM19) = BY19, 0,
                    IF(MIN(BX19, BM19) &lt; BY19, 1)
                )
            ))
        )
    ),
-5)</f>
        <v>NA</v>
      </c>
      <c r="CK19" s="383" t="str">
        <f>IFERROR(
    IF(L19="---", "NA",
        IF(AC19="---", "NA",IF(M19="---","NA",
            IF(BN19 &gt; BO19,
                IF(MIN(BY19, BN19) = BZ19, 0.1,
                    IF(MIN(BY19, BN19) &lt; BZ19, 1.1)
                ),
                IF(MIN(BY19, BN19) = BZ19, 0,
                    IF(MIN(BY19, BN19) &lt; BZ19, 1)
                )
            ))
        )
    ),
-5)</f>
        <v>NA</v>
      </c>
      <c r="CL19" s="383" t="str">
        <f>IFERROR(
    IF(M19="---", "NA",
        IF(AD19="---", "NA",IF(N19="---","NA",
            IF(BO19 &gt; BP19,
                IF(MIN(BZ19, BO19) = CA19, 0.1,
                    IF(MIN(BZ19, BO19) &lt; CA19, 1.1)
                ),
                IF(MIN(BZ19, BO19) = CA19, 0,
                    IF(MIN(BZ19, BO19) &lt; CA19, 1)
                )
            ))
        )
    ),
-5)</f>
        <v>NA</v>
      </c>
      <c r="CM19" s="383" t="str">
        <f>IFERROR(
    IF(N19="---", "NA",
        IF(AE19="---", "NA",IF(O19="---","NA",
            IF(BP19 &gt; BQ19,
                IF(MIN(CA19, BP19) = CB19, 0.1,
                    IF(MIN(CA19, BP19) &lt; CB19, 1.1)
                ),
                IF(MIN(CA19, BP19) = CB19, 0,
                    IF(MIN(CA19, BP19) &lt; CB19, 1)
                )
            ))
        )
    ),
-5)</f>
        <v>NA</v>
      </c>
      <c r="CN19" s="383" t="str">
        <f>IFERROR(
    IF(O19="---", "NA",
        IF(AF19="---", "NA",IF(P19="---","NA",
            IF(BQ19 &gt; BR19,
                IF(MIN(CB19, BQ19) = CC19, 0.1,
                    IF(MIN(CB19, BQ19) &lt; CC19, 1.1)
                ),
                IF(MIN(CB19, BQ19) = CC19, 0,
                    IF(MIN(CB19, BQ19) &lt; CC19, 1)
                )
            ))
        )
    ),
-5)</f>
        <v>NA</v>
      </c>
      <c r="CO19" s="383" t="str">
        <f>IFERROR(
    IF(P19="---", "NA",
        IF(AG19="---", "NA",IF(Q19="---","NA",
            IF(BR19 &gt; BS19,
                IF(MIN(CC19, BR19) = CD19, 0.1,
                    IF(MIN(CC19, BR19) &lt; CD19, 1.1)
                ),
                IF(MIN(CC19, BR19) = CD19, 0,
                    IF(MIN(CC19, BR19) &lt; CD19, 1)
                )
            ))
        )
    ),
-5)</f>
        <v>NA</v>
      </c>
      <c r="CP19" s="383" t="str">
        <f>IFERROR(
    IF(Q19="---", "NA",
        IF(AH19="---", "NA",IF(R19="---","NA",
            IF(BS19 &gt; BT19,
                IF(MIN(CD19, BS19) = CE19, 0.1,
                    IF(MIN(CD19, BS19) &lt; CE19, 1.1)
                ),
                IF(MIN(CD19, BS19) = CE19, 0,
                    IF(MIN(CD19, BS19) &lt; CE19, 1)
                )
            ))
        )
    ),
-5)</f>
        <v>NA</v>
      </c>
      <c r="CQ19" s="222" t="s">
        <v>128</v>
      </c>
      <c r="CR19" s="383" t="str">
        <f>IF(AND(OR(CG19=1, CG19=1.1),BK19&gt;=BV19),"Achieved",IF(AND(OR(CG19=1, CG19=1.1),BK19&lt;BV19),"Not Achieved","NA"))</f>
        <v>NA</v>
      </c>
      <c r="CS19" s="383" t="str">
        <f>IF(AND(OR(CH19=1, CH19=1.1),BL19&gt;=BW19),"Achieved",IF(AND(OR(CH19=1, CH19=1.1),BL19&lt;BW19),"Not Achieved","NA"))</f>
        <v>NA</v>
      </c>
      <c r="CT19" s="383" t="str">
        <f>IF(AND(OR(CI19=1, CI19=1.1),BM19&gt;=BX19),"Achieved",IF(AND(OR(CI19=1, CI19=1.1),BM19&lt;BX19),"Not Achieved","NA"))</f>
        <v>NA</v>
      </c>
      <c r="CU19" s="383" t="str">
        <f>IF(AND(OR(CJ19=1, CJ19=1.1),BN19&gt;=BY19),"Achieved",IF(AND(OR(CJ19=1, CJ19=1.1),BN19&lt;BY19),"Not Achieved","NA"))</f>
        <v>NA</v>
      </c>
      <c r="CV19" s="383" t="str">
        <f>IF(AND(OR(CK19=1, CK19=1.1),BO19&gt;=BZ19),"Achieved",IF(AND(OR(CK19=1, CK19=1.1),BO19&lt;BZ19),"Not Achieved","NA"))</f>
        <v>NA</v>
      </c>
      <c r="CW19" s="383" t="str">
        <f>IF(AND(OR(CL19=1, CL19=1.1),BP19&gt;=CA19),"Achieved",IF(AND(OR(CL19=1, CL19=1.1),BP19&lt;CA19),"Not Achieved","NA"))</f>
        <v>NA</v>
      </c>
      <c r="CX19" s="383" t="str">
        <f>IF(AND(OR(CM19=1, CM19=1.1),BQ19&gt;=CB19),"Achieved",IF(AND(OR(CM19=1, CM19=1.1),BQ19&lt;CB19),"Not Achieved","NA"))</f>
        <v>NA</v>
      </c>
      <c r="CY19" s="383" t="str">
        <f>IF(AND(OR(CN19=1, CN19=1.1),BR19&gt;=CC19),"Achieved",IF(AND(OR(CN19=1, CN19=1.1),BR19&lt;CC19),"Not Achieved","NA"))</f>
        <v>NA</v>
      </c>
      <c r="CZ19" s="383" t="str">
        <f>IF(AND(OR(CO19=1, CO19=1.1),BS19&gt;=CD19),"Achieved",IF(AND(OR(CO19=1, CO19=1.1),BS19&lt;CD19),"Not Achieved","NA"))</f>
        <v>NA</v>
      </c>
      <c r="DA19" s="383" t="str">
        <f>IF(AND(OR(CP19=1, CP19=1.1),BT19&gt;=CE19),"Achieved",IF(AND(OR(CP19=1, CP19=1.1),BT19&lt;CE19),"Not Achieved","NA"))</f>
        <v>NA</v>
      </c>
      <c r="DI19" s="403"/>
      <c r="DJ19" s="403"/>
      <c r="DK19" s="403"/>
      <c r="DL19" s="403"/>
      <c r="DM19" s="403"/>
      <c r="DN19" s="403"/>
      <c r="DO19" s="403"/>
      <c r="DP19" s="403"/>
      <c r="DQ19" s="403"/>
      <c r="DR19" s="403"/>
      <c r="DS19" s="403"/>
      <c r="DT19" s="403"/>
      <c r="DU19" s="403"/>
      <c r="DV19" s="403"/>
      <c r="DW19" s="403"/>
    </row>
    <row r="20" spans="2:127" s="385" customFormat="1" ht="13.75" customHeight="1" thickBot="1" x14ac:dyDescent="0.4">
      <c r="B20" s="373"/>
      <c r="C20" s="370"/>
      <c r="D20" s="371"/>
      <c r="E20" s="432" t="s">
        <v>129</v>
      </c>
      <c r="F20" s="425"/>
      <c r="G20" s="426"/>
      <c r="H20" s="192" t="s">
        <v>94</v>
      </c>
      <c r="I20" s="192" t="s">
        <v>94</v>
      </c>
      <c r="J20" s="192" t="s">
        <v>94</v>
      </c>
      <c r="K20" s="192" t="s">
        <v>94</v>
      </c>
      <c r="L20" s="192" t="s">
        <v>94</v>
      </c>
      <c r="M20" s="192" t="s">
        <v>94</v>
      </c>
      <c r="N20" s="192" t="s">
        <v>94</v>
      </c>
      <c r="O20" s="192" t="s">
        <v>94</v>
      </c>
      <c r="P20" s="192" t="s">
        <v>94</v>
      </c>
      <c r="Q20" s="192" t="s">
        <v>94</v>
      </c>
      <c r="R20" s="379" t="s">
        <v>94</v>
      </c>
      <c r="S20" s="384"/>
      <c r="T20" s="384"/>
      <c r="U20" s="384"/>
      <c r="V20" s="384"/>
      <c r="W20" s="384"/>
      <c r="X20" s="384"/>
      <c r="Y20" s="192" t="s">
        <v>94</v>
      </c>
      <c r="Z20" s="192" t="s">
        <v>94</v>
      </c>
      <c r="AA20" s="192" t="s">
        <v>94</v>
      </c>
      <c r="AB20" s="192" t="s">
        <v>94</v>
      </c>
      <c r="AC20" s="192" t="s">
        <v>94</v>
      </c>
      <c r="AD20" s="192" t="s">
        <v>94</v>
      </c>
      <c r="AE20" s="192" t="s">
        <v>94</v>
      </c>
      <c r="AF20" s="192" t="s">
        <v>94</v>
      </c>
      <c r="AG20" s="192" t="s">
        <v>94</v>
      </c>
      <c r="AH20" s="379" t="s">
        <v>94</v>
      </c>
      <c r="AK20" s="427" t="str">
        <f>IFERROR(IF(I20="---","",IF(Y20="---","No Target Set",IF(BV20=BK20,"On Target",IF(BV20&gt;BK20,"Behind",IF(BV20&lt;BK20,"On Target"))))),"")</f>
        <v/>
      </c>
      <c r="AL20" s="427" t="str">
        <f>IFERROR(IF(J20="---","",IF(Z20="---","No Target Set",IF(BW20=BL20,"On Target",IF(BW20&gt;BL20,"Behind",IF(BW20&lt;BL20,"On Target"))))),"")</f>
        <v/>
      </c>
      <c r="AM20" s="427" t="str">
        <f>IFERROR(IF(K20="---","",IF(AA20="---","No Target Set",IF(BX20=BM20,"On Target",IF(BX20&gt;BM20,"Behind",IF(BX20&lt;BM20,"On Target"))))),"")</f>
        <v/>
      </c>
      <c r="AN20" s="427" t="str">
        <f>IFERROR(IF(L20="---","",IF(AB20="---","No Target Set",IF(BY20=BN20,"On Target",IF(BY20&gt;BN20,"Behind",IF(BY20&lt;BN20,"On Target"))))),"")</f>
        <v/>
      </c>
      <c r="AO20" s="427" t="str">
        <f>IFERROR(IF(M20="---","",IF(AC20="---","No Target Set",IF(BZ20=BO20,"On Target",IF(BZ20&gt;BO20,"Behind",IF(BZ20&lt;BO20,"On Target"))))),"")</f>
        <v/>
      </c>
      <c r="AP20" s="427" t="str">
        <f>IFERROR(IF(N20="---","",IF(AD20="---","No Target Set",IF(CA20=BP20,"On Target",IF(CA20&gt;BP20,"Behind",IF(CA20&lt;BP20,"On Target"))))),"")</f>
        <v/>
      </c>
      <c r="AQ20" s="427" t="str">
        <f>IFERROR(IF(O20="---","",IF(AE20="---","No Target Set",IF(CB20=BQ20,"On Target",IF(CB20&gt;BQ20,"Behind",IF(CB20&lt;BQ20,"On Target"))))),"")</f>
        <v/>
      </c>
      <c r="AR20" s="427" t="str">
        <f>IFERROR(IF(P20="---","",IF(AF20="---","No Target Set",IF(CC20=BR20,"On Target",IF(CC20&gt;BR20,"Behind",IF(CC20&lt;BR20,"On Target"))))),"")</f>
        <v/>
      </c>
      <c r="AS20" s="427" t="str">
        <f>IFERROR(IF(Q20="---","",IF(AG20="---","No Target Set",IF(CD20=BS20,"On Target",IF(CD20&gt;BS20,"Behind",IF(CD20&lt;BS20,"On Target"))))),"")</f>
        <v/>
      </c>
      <c r="AT20" s="427" t="str">
        <f>IFERROR(IF(R20="---","",IF(AH20="---","No Target Set",IF(CE20=BT20,"On Target",IF(CE20&gt;BT20,"Behind",IF(CE20&lt;BT20,"On Target"))))),"")</f>
        <v/>
      </c>
      <c r="AU20" s="384"/>
      <c r="AV20" s="428"/>
      <c r="AW20" s="222" t="s">
        <v>130</v>
      </c>
      <c r="AX20" s="383" t="str">
        <f>_xlfn.IFNA(LOOKUP(2,1/(H20:R20&lt;&gt;"---"),H20:R20),"---")</f>
        <v>---</v>
      </c>
      <c r="AY20" s="383" t="e">
        <f>VALUE(IF(AX20="---","",VLOOKUP(AX20,List167823456[],2,FALSE)))</f>
        <v>#VALUE!</v>
      </c>
      <c r="AZ20" s="383" t="str">
        <f>_xlfn.IFNA(LOOKUP(2,1/(H20:Q20&lt;&gt;"---"),X20:AF20),"---")</f>
        <v>---</v>
      </c>
      <c r="BA20" s="383" t="e">
        <f>VALUE(IF(AZ20="---","",VLOOKUP(AZ20,List167823456[],2,FALSE)))</f>
        <v>#VALUE!</v>
      </c>
      <c r="BB20" s="383" t="str">
        <f>_xlfn.IFNA(LOOKUP(2,1/(AK20:AT20&lt;&gt;""),AK20:AT20),"---")</f>
        <v>---</v>
      </c>
      <c r="BC20" s="383" t="str">
        <f>_xlfn.IFNA(LOOKUP(2,1/(H20:R20&lt;&gt;"---"),H$2:R$2),"---")</f>
        <v>---</v>
      </c>
      <c r="BD20" s="384"/>
      <c r="BE20" s="384"/>
      <c r="BF20" s="384"/>
      <c r="BG20" s="384"/>
      <c r="BH20" s="384"/>
      <c r="BI20" s="222" t="s">
        <v>130</v>
      </c>
      <c r="BJ20" s="383" t="str">
        <f>IF(H20="---","",IF(H20="","",(VLOOKUP(H20,List167823456[],2,FALSE))))</f>
        <v/>
      </c>
      <c r="BK20" s="383" t="str">
        <f>IF(I20="---","",IF(I20="","",(VLOOKUP(I20,List167823456[],2,FALSE))))</f>
        <v/>
      </c>
      <c r="BL20" s="383" t="str">
        <f>IF(J20="---","",IF(J20="","",(VLOOKUP(J20,List167823456[],2,FALSE))))</f>
        <v/>
      </c>
      <c r="BM20" s="383" t="str">
        <f>IF(K20="---","",IF(K20="","",(VLOOKUP(K20,List167823456[],2,FALSE))))</f>
        <v/>
      </c>
      <c r="BN20" s="383" t="str">
        <f>IF(L20="---","",IF(L20="","",(VLOOKUP(L20,List167823456[],2,FALSE))))</f>
        <v/>
      </c>
      <c r="BO20" s="383" t="str">
        <f>IF(M20="---","",IF(M20="","",(VLOOKUP(M20,List167823456[],2,FALSE))))</f>
        <v/>
      </c>
      <c r="BP20" s="383" t="str">
        <f>IF(N20="---","",IF(N20="","",(VLOOKUP(N20,List167823456[],2,FALSE))))</f>
        <v/>
      </c>
      <c r="BQ20" s="383" t="str">
        <f>IF(O20="---","",IF(O20="","",(VLOOKUP(O20,List167823456[],2,FALSE))))</f>
        <v/>
      </c>
      <c r="BR20" s="383" t="str">
        <f>IF(P20="---","",IF(P20="","",(VLOOKUP(P20,List167823456[],2,FALSE))))</f>
        <v/>
      </c>
      <c r="BS20" s="383" t="str">
        <f>IF(Q20="---","",IF(Q20="","",(VLOOKUP(Q20,List167823456[],2,FALSE))))</f>
        <v/>
      </c>
      <c r="BT20" s="383" t="str">
        <f>IF(R20="---","",IF(R20="","",(VLOOKUP(R20,List167823456[],2,FALSE))))</f>
        <v/>
      </c>
      <c r="BU20" s="222" t="s">
        <v>130</v>
      </c>
      <c r="BV20" s="383" t="str">
        <f>IF(Y20="---","",IF(Y20="","",VLOOKUP(Y20,List167823456[],2,FALSE)))</f>
        <v/>
      </c>
      <c r="BW20" s="383" t="str">
        <f>IF(Z20="---","",IF(Z20="","",VLOOKUP(Z20,List167823456[],2,FALSE)))</f>
        <v/>
      </c>
      <c r="BX20" s="383" t="str">
        <f>IF(AA20="---","",IF(AA20="","",VLOOKUP(AA20,List167823456[],2,FALSE)))</f>
        <v/>
      </c>
      <c r="BY20" s="383" t="str">
        <f>IF(AB20="---","",IF(AB20="","",VLOOKUP(AB20,List167823456[],2,FALSE)))</f>
        <v/>
      </c>
      <c r="BZ20" s="383" t="str">
        <f>IF(AC20="---","",IF(AC20="","",VLOOKUP(AC20,List167823456[],2,FALSE)))</f>
        <v/>
      </c>
      <c r="CA20" s="383" t="str">
        <f>IF(AD20="---","",IF(AD20="","",VLOOKUP(AD20,List167823456[],2,FALSE)))</f>
        <v/>
      </c>
      <c r="CB20" s="383" t="str">
        <f>IF(AE20="---","",IF(AE20="","",VLOOKUP(AE20,List167823456[],2,FALSE)))</f>
        <v/>
      </c>
      <c r="CC20" s="383" t="str">
        <f>IF(AF20="---","",IF(AF20="","",VLOOKUP(AF20,List167823456[],2,FALSE)))</f>
        <v/>
      </c>
      <c r="CD20" s="383" t="str">
        <f>IF(AG20="---","",IF(AG20="","",VLOOKUP(AG20,List167823456[],2,FALSE)))</f>
        <v/>
      </c>
      <c r="CE20" s="383" t="str">
        <f>IF(AH20="---","",IF(AH20="","",VLOOKUP(AH20,List167823456[],2,FALSE)))</f>
        <v/>
      </c>
      <c r="CF20" s="222" t="s">
        <v>130</v>
      </c>
      <c r="CG20" s="383" t="str">
        <f>IFERROR(
    IF(H20="---", "NA",
        IF(Y20="---", "NA",
            IF(BJ20 &gt; BK20,
                IF(BV20 &gt; BJ20, 1.1, 0.1),
                IF(BV20 &gt; BJ20, 1, 0)
            )
        )
    ),
    -1
)</f>
        <v>NA</v>
      </c>
      <c r="CH20" s="383" t="str">
        <f>IFERROR(
    IF(I20="---", "NA",
        IF(Z20="---", "NA",IF(J20="---","NA",
            IF(BK20 &gt; BL20,
                IF(MIN(BV20, BK20) = BW20, 0.1,
                    IF(MIN(BV20, BK20) &lt; BW20, 1.1)
                ),
                IF(MIN(BV20, BK20) = BW20, 0,
                    IF(MIN(BV20, BK20) &lt; BW20, 1)
                )
            ))
        )
    ),
-5)</f>
        <v>NA</v>
      </c>
      <c r="CI20" s="383" t="str">
        <f>IFERROR(
    IF(J20="---", "NA",
        IF(AA20="---", "NA",IF(K20="---","NA",
            IF(BL20 &gt; BM20,
                IF(MIN(BW20, BL20) = BX20, 0.1,
                    IF(MIN(BW20, BL20) &lt; BX20, 1.1)
                ),
                IF(MIN(BW20, BL20) = BX20, 0,
                    IF(MIN(BW20, BL20) &lt; BX20, 1)
                )
            ))
        )
    ),
-5)</f>
        <v>NA</v>
      </c>
      <c r="CJ20" s="383" t="str">
        <f>IFERROR(
    IF(K20="---", "NA",
        IF(AB20="---", "NA",IF(L20="---","NA",
            IF(BM20 &gt; BN20,
                IF(MIN(BX20, BM20) = BY20, 0.1,
                    IF(MIN(BX20, BM20) &lt; BY20, 1.1)
                ),
                IF(MIN(BX20, BM20) = BY20, 0,
                    IF(MIN(BX20, BM20) &lt; BY20, 1)
                )
            ))
        )
    ),
-5)</f>
        <v>NA</v>
      </c>
      <c r="CK20" s="383" t="str">
        <f>IFERROR(
    IF(L20="---", "NA",
        IF(AC20="---", "NA",IF(M20="---","NA",
            IF(BN20 &gt; BO20,
                IF(MIN(BY20, BN20) = BZ20, 0.1,
                    IF(MIN(BY20, BN20) &lt; BZ20, 1.1)
                ),
                IF(MIN(BY20, BN20) = BZ20, 0,
                    IF(MIN(BY20, BN20) &lt; BZ20, 1)
                )
            ))
        )
    ),
-5)</f>
        <v>NA</v>
      </c>
      <c r="CL20" s="383" t="str">
        <f>IFERROR(
    IF(M20="---", "NA",
        IF(AD20="---", "NA",IF(N20="---","NA",
            IF(BO20 &gt; BP20,
                IF(MIN(BZ20, BO20) = CA20, 0.1,
                    IF(MIN(BZ20, BO20) &lt; CA20, 1.1)
                ),
                IF(MIN(BZ20, BO20) = CA20, 0,
                    IF(MIN(BZ20, BO20) &lt; CA20, 1)
                )
            ))
        )
    ),
-5)</f>
        <v>NA</v>
      </c>
      <c r="CM20" s="383" t="str">
        <f>IFERROR(
    IF(N20="---", "NA",
        IF(AE20="---", "NA",IF(O20="---","NA",
            IF(BP20 &gt; BQ20,
                IF(MIN(CA20, BP20) = CB20, 0.1,
                    IF(MIN(CA20, BP20) &lt; CB20, 1.1)
                ),
                IF(MIN(CA20, BP20) = CB20, 0,
                    IF(MIN(CA20, BP20) &lt; CB20, 1)
                )
            ))
        )
    ),
-5)</f>
        <v>NA</v>
      </c>
      <c r="CN20" s="383" t="str">
        <f>IFERROR(
    IF(O20="---", "NA",
        IF(AF20="---", "NA",IF(P20="---","NA",
            IF(BQ20 &gt; BR20,
                IF(MIN(CB20, BQ20) = CC20, 0.1,
                    IF(MIN(CB20, BQ20) &lt; CC20, 1.1)
                ),
                IF(MIN(CB20, BQ20) = CC20, 0,
                    IF(MIN(CB20, BQ20) &lt; CC20, 1)
                )
            ))
        )
    ),
-5)</f>
        <v>NA</v>
      </c>
      <c r="CO20" s="383" t="str">
        <f>IFERROR(
    IF(P20="---", "NA",
        IF(AG20="---", "NA",IF(Q20="---","NA",
            IF(BR20 &gt; BS20,
                IF(MIN(CC20, BR20) = CD20, 0.1,
                    IF(MIN(CC20, BR20) &lt; CD20, 1.1)
                ),
                IF(MIN(CC20, BR20) = CD20, 0,
                    IF(MIN(CC20, BR20) &lt; CD20, 1)
                )
            ))
        )
    ),
-5)</f>
        <v>NA</v>
      </c>
      <c r="CP20" s="383" t="str">
        <f>IFERROR(
    IF(Q20="---", "NA",
        IF(AH20="---", "NA",IF(R20="---","NA",
            IF(BS20 &gt; BT20,
                IF(MIN(CD20, BS20) = CE20, 0.1,
                    IF(MIN(CD20, BS20) &lt; CE20, 1.1)
                ),
                IF(MIN(CD20, BS20) = CE20, 0,
                    IF(MIN(CD20, BS20) &lt; CE20, 1)
                )
            ))
        )
    ),
-5)</f>
        <v>NA</v>
      </c>
      <c r="CQ20" s="222" t="s">
        <v>130</v>
      </c>
      <c r="CR20" s="383" t="str">
        <f>IF(AND(OR(CG20=1, CG20=1.1),BK20&gt;=BV20),"Achieved",IF(AND(OR(CG20=1, CG20=1.1),BK20&lt;BV20),"Not Achieved","NA"))</f>
        <v>NA</v>
      </c>
      <c r="CS20" s="383" t="str">
        <f>IF(AND(OR(CH20=1, CH20=1.1),BL20&gt;=BW20),"Achieved",IF(AND(OR(CH20=1, CH20=1.1),BL20&lt;BW20),"Not Achieved","NA"))</f>
        <v>NA</v>
      </c>
      <c r="CT20" s="383" t="str">
        <f>IF(AND(OR(CI20=1, CI20=1.1),BM20&gt;=BX20),"Achieved",IF(AND(OR(CI20=1, CI20=1.1),BM20&lt;BX20),"Not Achieved","NA"))</f>
        <v>NA</v>
      </c>
      <c r="CU20" s="383" t="str">
        <f>IF(AND(OR(CJ20=1, CJ20=1.1),BN20&gt;=BY20),"Achieved",IF(AND(OR(CJ20=1, CJ20=1.1),BN20&lt;BY20),"Not Achieved","NA"))</f>
        <v>NA</v>
      </c>
      <c r="CV20" s="383" t="str">
        <f>IF(AND(OR(CK20=1, CK20=1.1),BO20&gt;=BZ20),"Achieved",IF(AND(OR(CK20=1, CK20=1.1),BO20&lt;BZ20),"Not Achieved","NA"))</f>
        <v>NA</v>
      </c>
      <c r="CW20" s="383" t="str">
        <f>IF(AND(OR(CL20=1, CL20=1.1),BP20&gt;=CA20),"Achieved",IF(AND(OR(CL20=1, CL20=1.1),BP20&lt;CA20),"Not Achieved","NA"))</f>
        <v>NA</v>
      </c>
      <c r="CX20" s="383" t="str">
        <f>IF(AND(OR(CM20=1, CM20=1.1),BQ20&gt;=CB20),"Achieved",IF(AND(OR(CM20=1, CM20=1.1),BQ20&lt;CB20),"Not Achieved","NA"))</f>
        <v>NA</v>
      </c>
      <c r="CY20" s="383" t="str">
        <f>IF(AND(OR(CN20=1, CN20=1.1),BR20&gt;=CC20),"Achieved",IF(AND(OR(CN20=1, CN20=1.1),BR20&lt;CC20),"Not Achieved","NA"))</f>
        <v>NA</v>
      </c>
      <c r="CZ20" s="383" t="str">
        <f>IF(AND(OR(CO20=1, CO20=1.1),BS20&gt;=CD20),"Achieved",IF(AND(OR(CO20=1, CO20=1.1),BS20&lt;CD20),"Not Achieved","NA"))</f>
        <v>NA</v>
      </c>
      <c r="DA20" s="383" t="str">
        <f>IF(AND(OR(CP20=1, CP20=1.1),BT20&gt;=CE20),"Achieved",IF(AND(OR(CP20=1, CP20=1.1),BT20&lt;CE20),"Not Achieved","NA"))</f>
        <v>NA</v>
      </c>
      <c r="DI20" s="433"/>
      <c r="DJ20" s="433"/>
      <c r="DK20" s="433"/>
      <c r="DL20" s="433"/>
      <c r="DM20" s="433"/>
      <c r="DN20" s="433"/>
      <c r="DO20" s="433"/>
      <c r="DP20" s="433"/>
      <c r="DQ20" s="433"/>
      <c r="DR20" s="433"/>
      <c r="DS20" s="433"/>
      <c r="DT20" s="433"/>
      <c r="DU20" s="433"/>
      <c r="DV20" s="433"/>
      <c r="DW20" s="433"/>
    </row>
    <row r="21" spans="2:127" s="385" customFormat="1" ht="13.75" customHeight="1" thickBot="1" x14ac:dyDescent="0.4">
      <c r="B21" s="373"/>
      <c r="C21" s="366" t="s">
        <v>131</v>
      </c>
      <c r="D21" s="367"/>
      <c r="E21" s="432" t="s">
        <v>132</v>
      </c>
      <c r="F21" s="425"/>
      <c r="G21" s="426"/>
      <c r="H21" s="192" t="s">
        <v>94</v>
      </c>
      <c r="I21" s="192" t="s">
        <v>94</v>
      </c>
      <c r="J21" s="192" t="s">
        <v>94</v>
      </c>
      <c r="K21" s="192" t="s">
        <v>94</v>
      </c>
      <c r="L21" s="192" t="s">
        <v>94</v>
      </c>
      <c r="M21" s="192" t="s">
        <v>94</v>
      </c>
      <c r="N21" s="192" t="s">
        <v>94</v>
      </c>
      <c r="O21" s="192" t="s">
        <v>94</v>
      </c>
      <c r="P21" s="192" t="s">
        <v>94</v>
      </c>
      <c r="Q21" s="192" t="s">
        <v>94</v>
      </c>
      <c r="R21" s="379" t="s">
        <v>94</v>
      </c>
      <c r="S21" s="384"/>
      <c r="T21" s="384"/>
      <c r="U21" s="384"/>
      <c r="V21" s="384"/>
      <c r="W21" s="384"/>
      <c r="X21" s="384"/>
      <c r="Y21" s="192" t="s">
        <v>94</v>
      </c>
      <c r="Z21" s="192" t="s">
        <v>94</v>
      </c>
      <c r="AA21" s="192" t="s">
        <v>94</v>
      </c>
      <c r="AB21" s="192" t="s">
        <v>94</v>
      </c>
      <c r="AC21" s="192" t="s">
        <v>94</v>
      </c>
      <c r="AD21" s="192" t="s">
        <v>94</v>
      </c>
      <c r="AE21" s="192" t="s">
        <v>94</v>
      </c>
      <c r="AF21" s="192" t="s">
        <v>94</v>
      </c>
      <c r="AG21" s="192" t="s">
        <v>94</v>
      </c>
      <c r="AH21" s="379" t="s">
        <v>94</v>
      </c>
      <c r="AK21" s="427" t="str">
        <f>IFERROR(IF(I21="---","",IF(Y21="---","No Target Set",IF(BV21=BK21,"On Target",IF(BV21&gt;BK21,"Behind",IF(BV21&lt;BK21,"On Target"))))),"")</f>
        <v/>
      </c>
      <c r="AL21" s="427" t="str">
        <f>IFERROR(IF(J21="---","",IF(Z21="---","No Target Set",IF(BW21=BL21,"On Target",IF(BW21&gt;BL21,"Behind",IF(BW21&lt;BL21,"On Target"))))),"")</f>
        <v/>
      </c>
      <c r="AM21" s="427" t="str">
        <f>IFERROR(IF(K21="---","",IF(AA21="---","No Target Set",IF(BX21=BM21,"On Target",IF(BX21&gt;BM21,"Behind",IF(BX21&lt;BM21,"On Target"))))),"")</f>
        <v/>
      </c>
      <c r="AN21" s="427" t="str">
        <f>IFERROR(IF(L21="---","",IF(AB21="---","No Target Set",IF(BY21=BN21,"On Target",IF(BY21&gt;BN21,"Behind",IF(BY21&lt;BN21,"On Target"))))),"")</f>
        <v/>
      </c>
      <c r="AO21" s="427" t="str">
        <f>IFERROR(IF(M21="---","",IF(AC21="---","No Target Set",IF(BZ21=BO21,"On Target",IF(BZ21&gt;BO21,"Behind",IF(BZ21&lt;BO21,"On Target"))))),"")</f>
        <v/>
      </c>
      <c r="AP21" s="427" t="str">
        <f>IFERROR(IF(N21="---","",IF(AD21="---","No Target Set",IF(CA21=BP21,"On Target",IF(CA21&gt;BP21,"Behind",IF(CA21&lt;BP21,"On Target"))))),"")</f>
        <v/>
      </c>
      <c r="AQ21" s="427" t="str">
        <f>IFERROR(IF(O21="---","",IF(AE21="---","No Target Set",IF(CB21=BQ21,"On Target",IF(CB21&gt;BQ21,"Behind",IF(CB21&lt;BQ21,"On Target"))))),"")</f>
        <v/>
      </c>
      <c r="AR21" s="427" t="str">
        <f>IFERROR(IF(P21="---","",IF(AF21="---","No Target Set",IF(CC21=BR21,"On Target",IF(CC21&gt;BR21,"Behind",IF(CC21&lt;BR21,"On Target"))))),"")</f>
        <v/>
      </c>
      <c r="AS21" s="427" t="str">
        <f>IFERROR(IF(Q21="---","",IF(AG21="---","No Target Set",IF(CD21=BS21,"On Target",IF(CD21&gt;BS21,"Behind",IF(CD21&lt;BS21,"On Target"))))),"")</f>
        <v/>
      </c>
      <c r="AT21" s="427" t="str">
        <f>IFERROR(IF(R21="---","",IF(AH21="---","No Target Set",IF(CE21=BT21,"On Target",IF(CE21&gt;BT21,"Behind",IF(CE21&lt;BT21,"On Target"))))),"")</f>
        <v/>
      </c>
      <c r="AU21" s="384"/>
      <c r="AV21" s="428"/>
      <c r="AW21" s="222" t="s">
        <v>133</v>
      </c>
      <c r="AX21" s="383" t="str">
        <f>_xlfn.IFNA(LOOKUP(2,1/(H21:R21&lt;&gt;"---"),H21:R21),"---")</f>
        <v>---</v>
      </c>
      <c r="AY21" s="383" t="e">
        <f>VALUE(IF(AX21="---","",VLOOKUP(AX21,List167823456[],2,FALSE)))</f>
        <v>#VALUE!</v>
      </c>
      <c r="AZ21" s="383" t="str">
        <f>_xlfn.IFNA(LOOKUP(2,1/(H21:Q21&lt;&gt;"---"),X21:AF21),"---")</f>
        <v>---</v>
      </c>
      <c r="BA21" s="383" t="e">
        <f>VALUE(IF(AZ21="---","",VLOOKUP(AZ21,List167823456[],2,FALSE)))</f>
        <v>#VALUE!</v>
      </c>
      <c r="BB21" s="383" t="str">
        <f>_xlfn.IFNA(LOOKUP(2,1/(AK21:AT21&lt;&gt;""),AK21:AT21),"---")</f>
        <v>---</v>
      </c>
      <c r="BC21" s="383" t="str">
        <f>_xlfn.IFNA(LOOKUP(2,1/(H21:R21&lt;&gt;"---"),H$2:R$2),"---")</f>
        <v>---</v>
      </c>
      <c r="BD21" s="384"/>
      <c r="BE21" s="384"/>
      <c r="BF21" s="384"/>
      <c r="BG21" s="384"/>
      <c r="BH21" s="384"/>
      <c r="BI21" s="222" t="s">
        <v>133</v>
      </c>
      <c r="BJ21" s="383" t="str">
        <f>IF(H21="---","",IF(H21="","",(VLOOKUP(H21,List167823456[],2,FALSE))))</f>
        <v/>
      </c>
      <c r="BK21" s="383" t="str">
        <f>IF(I21="---","",IF(I21="","",(VLOOKUP(I21,List167823456[],2,FALSE))))</f>
        <v/>
      </c>
      <c r="BL21" s="383" t="str">
        <f>IF(J21="---","",IF(J21="","",(VLOOKUP(J21,List167823456[],2,FALSE))))</f>
        <v/>
      </c>
      <c r="BM21" s="383" t="str">
        <f>IF(K21="---","",IF(K21="","",(VLOOKUP(K21,List167823456[],2,FALSE))))</f>
        <v/>
      </c>
      <c r="BN21" s="383" t="str">
        <f>IF(L21="---","",IF(L21="","",(VLOOKUP(L21,List167823456[],2,FALSE))))</f>
        <v/>
      </c>
      <c r="BO21" s="383" t="str">
        <f>IF(M21="---","",IF(M21="","",(VLOOKUP(M21,List167823456[],2,FALSE))))</f>
        <v/>
      </c>
      <c r="BP21" s="383" t="str">
        <f>IF(N21="---","",IF(N21="","",(VLOOKUP(N21,List167823456[],2,FALSE))))</f>
        <v/>
      </c>
      <c r="BQ21" s="383" t="str">
        <f>IF(O21="---","",IF(O21="","",(VLOOKUP(O21,List167823456[],2,FALSE))))</f>
        <v/>
      </c>
      <c r="BR21" s="383" t="str">
        <f>IF(P21="---","",IF(P21="","",(VLOOKUP(P21,List167823456[],2,FALSE))))</f>
        <v/>
      </c>
      <c r="BS21" s="383" t="str">
        <f>IF(Q21="---","",IF(Q21="","",(VLOOKUP(Q21,List167823456[],2,FALSE))))</f>
        <v/>
      </c>
      <c r="BT21" s="383" t="str">
        <f>IF(R21="---","",IF(R21="","",(VLOOKUP(R21,List167823456[],2,FALSE))))</f>
        <v/>
      </c>
      <c r="BU21" s="222" t="s">
        <v>133</v>
      </c>
      <c r="BV21" s="383" t="str">
        <f>IF(Y21="---","",IF(Y21="","",VLOOKUP(Y21,List167823456[],2,FALSE)))</f>
        <v/>
      </c>
      <c r="BW21" s="383" t="str">
        <f>IF(Z21="---","",IF(Z21="","",VLOOKUP(Z21,List167823456[],2,FALSE)))</f>
        <v/>
      </c>
      <c r="BX21" s="383" t="str">
        <f>IF(AA21="---","",IF(AA21="","",VLOOKUP(AA21,List167823456[],2,FALSE)))</f>
        <v/>
      </c>
      <c r="BY21" s="383" t="str">
        <f>IF(AB21="---","",IF(AB21="","",VLOOKUP(AB21,List167823456[],2,FALSE)))</f>
        <v/>
      </c>
      <c r="BZ21" s="383" t="str">
        <f>IF(AC21="---","",IF(AC21="","",VLOOKUP(AC21,List167823456[],2,FALSE)))</f>
        <v/>
      </c>
      <c r="CA21" s="383" t="str">
        <f>IF(AD21="---","",IF(AD21="","",VLOOKUP(AD21,List167823456[],2,FALSE)))</f>
        <v/>
      </c>
      <c r="CB21" s="383" t="str">
        <f>IF(AE21="---","",IF(AE21="","",VLOOKUP(AE21,List167823456[],2,FALSE)))</f>
        <v/>
      </c>
      <c r="CC21" s="383" t="str">
        <f>IF(AF21="---","",IF(AF21="","",VLOOKUP(AF21,List167823456[],2,FALSE)))</f>
        <v/>
      </c>
      <c r="CD21" s="383" t="str">
        <f>IF(AG21="---","",IF(AG21="","",VLOOKUP(AG21,List167823456[],2,FALSE)))</f>
        <v/>
      </c>
      <c r="CE21" s="383" t="str">
        <f>IF(AH21="---","",IF(AH21="","",VLOOKUP(AH21,List167823456[],2,FALSE)))</f>
        <v/>
      </c>
      <c r="CF21" s="222" t="s">
        <v>133</v>
      </c>
      <c r="CG21" s="383" t="str">
        <f>IFERROR(
    IF(H21="---", "NA",
        IF(Y21="---", "NA",
            IF(BJ21 &gt; BK21,
                IF(BV21 &gt; BJ21, 1.1, 0.1),
                IF(BV21 &gt; BJ21, 1, 0)
            )
        )
    ),
    -1
)</f>
        <v>NA</v>
      </c>
      <c r="CH21" s="383" t="str">
        <f>IFERROR(
    IF(I21="---", "NA",
        IF(Z21="---", "NA",IF(J21="---","NA",
            IF(BK21 &gt; BL21,
                IF(MIN(BV21, BK21) = BW21, 0.1,
                    IF(MIN(BV21, BK21) &lt; BW21, 1.1)
                ),
                IF(MIN(BV21, BK21) = BW21, 0,
                    IF(MIN(BV21, BK21) &lt; BW21, 1)
                )
            ))
        )
    ),
-5)</f>
        <v>NA</v>
      </c>
      <c r="CI21" s="383" t="str">
        <f>IFERROR(
    IF(J21="---", "NA",
        IF(AA21="---", "NA",IF(K21="---","NA",
            IF(BL21 &gt; BM21,
                IF(MIN(BW21, BL21) = BX21, 0.1,
                    IF(MIN(BW21, BL21) &lt; BX21, 1.1)
                ),
                IF(MIN(BW21, BL21) = BX21, 0,
                    IF(MIN(BW21, BL21) &lt; BX21, 1)
                )
            ))
        )
    ),
-5)</f>
        <v>NA</v>
      </c>
      <c r="CJ21" s="383" t="str">
        <f>IFERROR(
    IF(K21="---", "NA",
        IF(AB21="---", "NA",IF(L21="---","NA",
            IF(BM21 &gt; BN21,
                IF(MIN(BX21, BM21) = BY21, 0.1,
                    IF(MIN(BX21, BM21) &lt; BY21, 1.1)
                ),
                IF(MIN(BX21, BM21) = BY21, 0,
                    IF(MIN(BX21, BM21) &lt; BY21, 1)
                )
            ))
        )
    ),
-5)</f>
        <v>NA</v>
      </c>
      <c r="CK21" s="383" t="str">
        <f>IFERROR(
    IF(L21="---", "NA",
        IF(AC21="---", "NA",IF(M21="---","NA",
            IF(BN21 &gt; BO21,
                IF(MIN(BY21, BN21) = BZ21, 0.1,
                    IF(MIN(BY21, BN21) &lt; BZ21, 1.1)
                ),
                IF(MIN(BY21, BN21) = BZ21, 0,
                    IF(MIN(BY21, BN21) &lt; BZ21, 1)
                )
            ))
        )
    ),
-5)</f>
        <v>NA</v>
      </c>
      <c r="CL21" s="383" t="str">
        <f>IFERROR(
    IF(M21="---", "NA",
        IF(AD21="---", "NA",IF(N21="---","NA",
            IF(BO21 &gt; BP21,
                IF(MIN(BZ21, BO21) = CA21, 0.1,
                    IF(MIN(BZ21, BO21) &lt; CA21, 1.1)
                ),
                IF(MIN(BZ21, BO21) = CA21, 0,
                    IF(MIN(BZ21, BO21) &lt; CA21, 1)
                )
            ))
        )
    ),
-5)</f>
        <v>NA</v>
      </c>
      <c r="CM21" s="383" t="str">
        <f>IFERROR(
    IF(N21="---", "NA",
        IF(AE21="---", "NA",IF(O21="---","NA",
            IF(BP21 &gt; BQ21,
                IF(MIN(CA21, BP21) = CB21, 0.1,
                    IF(MIN(CA21, BP21) &lt; CB21, 1.1)
                ),
                IF(MIN(CA21, BP21) = CB21, 0,
                    IF(MIN(CA21, BP21) &lt; CB21, 1)
                )
            ))
        )
    ),
-5)</f>
        <v>NA</v>
      </c>
      <c r="CN21" s="383" t="str">
        <f>IFERROR(
    IF(O21="---", "NA",
        IF(AF21="---", "NA",IF(P21="---","NA",
            IF(BQ21 &gt; BR21,
                IF(MIN(CB21, BQ21) = CC21, 0.1,
                    IF(MIN(CB21, BQ21) &lt; CC21, 1.1)
                ),
                IF(MIN(CB21, BQ21) = CC21, 0,
                    IF(MIN(CB21, BQ21) &lt; CC21, 1)
                )
            ))
        )
    ),
-5)</f>
        <v>NA</v>
      </c>
      <c r="CO21" s="383" t="str">
        <f>IFERROR(
    IF(P21="---", "NA",
        IF(AG21="---", "NA",IF(Q21="---","NA",
            IF(BR21 &gt; BS21,
                IF(MIN(CC21, BR21) = CD21, 0.1,
                    IF(MIN(CC21, BR21) &lt; CD21, 1.1)
                ),
                IF(MIN(CC21, BR21) = CD21, 0,
                    IF(MIN(CC21, BR21) &lt; CD21, 1)
                )
            ))
        )
    ),
-5)</f>
        <v>NA</v>
      </c>
      <c r="CP21" s="383" t="str">
        <f>IFERROR(
    IF(Q21="---", "NA",
        IF(AH21="---", "NA",IF(R21="---","NA",
            IF(BS21 &gt; BT21,
                IF(MIN(CD21, BS21) = CE21, 0.1,
                    IF(MIN(CD21, BS21) &lt; CE21, 1.1)
                ),
                IF(MIN(CD21, BS21) = CE21, 0,
                    IF(MIN(CD21, BS21) &lt; CE21, 1)
                )
            ))
        )
    ),
-5)</f>
        <v>NA</v>
      </c>
      <c r="CQ21" s="222" t="s">
        <v>133</v>
      </c>
      <c r="CR21" s="383" t="str">
        <f>IF(AND(OR(CG21=1, CG21=1.1),BK21&gt;=BV21),"Achieved",IF(AND(OR(CG21=1, CG21=1.1),BK21&lt;BV21),"Not Achieved","NA"))</f>
        <v>NA</v>
      </c>
      <c r="CS21" s="383" t="str">
        <f>IF(AND(OR(CH21=1, CH21=1.1),BL21&gt;=BW21),"Achieved",IF(AND(OR(CH21=1, CH21=1.1),BL21&lt;BW21),"Not Achieved","NA"))</f>
        <v>NA</v>
      </c>
      <c r="CT21" s="383" t="str">
        <f>IF(AND(OR(CI21=1, CI21=1.1),BM21&gt;=BX21),"Achieved",IF(AND(OR(CI21=1, CI21=1.1),BM21&lt;BX21),"Not Achieved","NA"))</f>
        <v>NA</v>
      </c>
      <c r="CU21" s="383" t="str">
        <f>IF(AND(OR(CJ21=1, CJ21=1.1),BN21&gt;=BY21),"Achieved",IF(AND(OR(CJ21=1, CJ21=1.1),BN21&lt;BY21),"Not Achieved","NA"))</f>
        <v>NA</v>
      </c>
      <c r="CV21" s="383" t="str">
        <f>IF(AND(OR(CK21=1, CK21=1.1),BO21&gt;=BZ21),"Achieved",IF(AND(OR(CK21=1, CK21=1.1),BO21&lt;BZ21),"Not Achieved","NA"))</f>
        <v>NA</v>
      </c>
      <c r="CW21" s="383" t="str">
        <f>IF(AND(OR(CL21=1, CL21=1.1),BP21&gt;=CA21),"Achieved",IF(AND(OR(CL21=1, CL21=1.1),BP21&lt;CA21),"Not Achieved","NA"))</f>
        <v>NA</v>
      </c>
      <c r="CX21" s="383" t="str">
        <f>IF(AND(OR(CM21=1, CM21=1.1),BQ21&gt;=CB21),"Achieved",IF(AND(OR(CM21=1, CM21=1.1),BQ21&lt;CB21),"Not Achieved","NA"))</f>
        <v>NA</v>
      </c>
      <c r="CY21" s="383" t="str">
        <f>IF(AND(OR(CN21=1, CN21=1.1),BR21&gt;=CC21),"Achieved",IF(AND(OR(CN21=1, CN21=1.1),BR21&lt;CC21),"Not Achieved","NA"))</f>
        <v>NA</v>
      </c>
      <c r="CZ21" s="383" t="str">
        <f>IF(AND(OR(CO21=1, CO21=1.1),BS21&gt;=CD21),"Achieved",IF(AND(OR(CO21=1, CO21=1.1),BS21&lt;CD21),"Not Achieved","NA"))</f>
        <v>NA</v>
      </c>
      <c r="DA21" s="383" t="str">
        <f>IF(AND(OR(CP21=1, CP21=1.1),BT21&gt;=CE21),"Achieved",IF(AND(OR(CP21=1, CP21=1.1),BT21&lt;CE21),"Not Achieved","NA"))</f>
        <v>NA</v>
      </c>
      <c r="DI21" s="433"/>
      <c r="DJ21" s="433"/>
      <c r="DK21" s="433"/>
      <c r="DL21" s="433"/>
      <c r="DM21" s="433"/>
      <c r="DN21" s="433"/>
      <c r="DO21" s="433"/>
      <c r="DP21" s="433"/>
      <c r="DQ21" s="433"/>
      <c r="DR21" s="433"/>
      <c r="DS21" s="433"/>
      <c r="DT21" s="433"/>
      <c r="DU21" s="433"/>
      <c r="DV21" s="433"/>
      <c r="DW21" s="433"/>
    </row>
    <row r="22" spans="2:127" s="385" customFormat="1" ht="13.75" customHeight="1" thickBot="1" x14ac:dyDescent="0.4">
      <c r="B22" s="373"/>
      <c r="C22" s="368"/>
      <c r="D22" s="369"/>
      <c r="E22" s="432" t="s">
        <v>134</v>
      </c>
      <c r="F22" s="425"/>
      <c r="G22" s="426"/>
      <c r="H22" s="192" t="s">
        <v>94</v>
      </c>
      <c r="I22" s="192" t="s">
        <v>94</v>
      </c>
      <c r="J22" s="192" t="s">
        <v>94</v>
      </c>
      <c r="K22" s="192" t="s">
        <v>94</v>
      </c>
      <c r="L22" s="192" t="s">
        <v>94</v>
      </c>
      <c r="M22" s="192" t="s">
        <v>94</v>
      </c>
      <c r="N22" s="192" t="s">
        <v>94</v>
      </c>
      <c r="O22" s="192" t="s">
        <v>94</v>
      </c>
      <c r="P22" s="192" t="s">
        <v>94</v>
      </c>
      <c r="Q22" s="192" t="s">
        <v>94</v>
      </c>
      <c r="R22" s="379" t="s">
        <v>94</v>
      </c>
      <c r="S22" s="384"/>
      <c r="T22" s="384"/>
      <c r="U22" s="384"/>
      <c r="V22" s="384"/>
      <c r="W22" s="384"/>
      <c r="X22" s="384"/>
      <c r="Y22" s="192" t="s">
        <v>94</v>
      </c>
      <c r="Z22" s="192" t="s">
        <v>94</v>
      </c>
      <c r="AA22" s="192" t="s">
        <v>94</v>
      </c>
      <c r="AB22" s="192" t="s">
        <v>94</v>
      </c>
      <c r="AC22" s="192" t="s">
        <v>94</v>
      </c>
      <c r="AD22" s="192" t="s">
        <v>94</v>
      </c>
      <c r="AE22" s="192" t="s">
        <v>94</v>
      </c>
      <c r="AF22" s="192" t="s">
        <v>94</v>
      </c>
      <c r="AG22" s="192" t="s">
        <v>94</v>
      </c>
      <c r="AH22" s="379" t="s">
        <v>94</v>
      </c>
      <c r="AK22" s="427" t="str">
        <f>IFERROR(IF(I22="---","",IF(Y22="---","No Target Set",IF(BV22=BK22,"On Target",IF(BV22&gt;BK22,"Behind",IF(BV22&lt;BK22,"On Target"))))),"")</f>
        <v/>
      </c>
      <c r="AL22" s="427" t="str">
        <f>IFERROR(IF(J22="---","",IF(Z22="---","No Target Set",IF(BW22=BL22,"On Target",IF(BW22&gt;BL22,"Behind",IF(BW22&lt;BL22,"On Target"))))),"")</f>
        <v/>
      </c>
      <c r="AM22" s="427" t="str">
        <f>IFERROR(IF(K22="---","",IF(AA22="---","No Target Set",IF(BX22=BM22,"On Target",IF(BX22&gt;BM22,"Behind",IF(BX22&lt;BM22,"On Target"))))),"")</f>
        <v/>
      </c>
      <c r="AN22" s="427" t="str">
        <f>IFERROR(IF(L22="---","",IF(AB22="---","No Target Set",IF(BY22=BN22,"On Target",IF(BY22&gt;BN22,"Behind",IF(BY22&lt;BN22,"On Target"))))),"")</f>
        <v/>
      </c>
      <c r="AO22" s="427" t="str">
        <f>IFERROR(IF(M22="---","",IF(AC22="---","No Target Set",IF(BZ22=BO22,"On Target",IF(BZ22&gt;BO22,"Behind",IF(BZ22&lt;BO22,"On Target"))))),"")</f>
        <v/>
      </c>
      <c r="AP22" s="427" t="str">
        <f>IFERROR(IF(N22="---","",IF(AD22="---","No Target Set",IF(CA22=BP22,"On Target",IF(CA22&gt;BP22,"Behind",IF(CA22&lt;BP22,"On Target"))))),"")</f>
        <v/>
      </c>
      <c r="AQ22" s="427" t="str">
        <f>IFERROR(IF(O22="---","",IF(AE22="---","No Target Set",IF(CB22=BQ22,"On Target",IF(CB22&gt;BQ22,"Behind",IF(CB22&lt;BQ22,"On Target"))))),"")</f>
        <v/>
      </c>
      <c r="AR22" s="427" t="str">
        <f>IFERROR(IF(P22="---","",IF(AF22="---","No Target Set",IF(CC22=BR22,"On Target",IF(CC22&gt;BR22,"Behind",IF(CC22&lt;BR22,"On Target"))))),"")</f>
        <v/>
      </c>
      <c r="AS22" s="427" t="str">
        <f>IFERROR(IF(Q22="---","",IF(AG22="---","No Target Set",IF(CD22=BS22,"On Target",IF(CD22&gt;BS22,"Behind",IF(CD22&lt;BS22,"On Target"))))),"")</f>
        <v/>
      </c>
      <c r="AT22" s="427" t="str">
        <f>IFERROR(IF(R22="---","",IF(AH22="---","No Target Set",IF(CE22=BT22,"On Target",IF(CE22&gt;BT22,"Behind",IF(CE22&lt;BT22,"On Target"))))),"")</f>
        <v/>
      </c>
      <c r="AU22" s="384"/>
      <c r="AV22" s="428"/>
      <c r="AW22" s="222" t="s">
        <v>135</v>
      </c>
      <c r="AX22" s="383" t="str">
        <f>_xlfn.IFNA(LOOKUP(2,1/(H22:R22&lt;&gt;"---"),H22:R22),"---")</f>
        <v>---</v>
      </c>
      <c r="AY22" s="383" t="e">
        <f>VALUE(IF(AX22="---","",VLOOKUP(AX22,List167823456[],2,FALSE)))</f>
        <v>#VALUE!</v>
      </c>
      <c r="AZ22" s="383" t="str">
        <f>_xlfn.IFNA(LOOKUP(2,1/(H22:Q22&lt;&gt;"---"),X22:AF22),"---")</f>
        <v>---</v>
      </c>
      <c r="BA22" s="383" t="e">
        <f>VALUE(IF(AZ22="---","",VLOOKUP(AZ22,List167823456[],2,FALSE)))</f>
        <v>#VALUE!</v>
      </c>
      <c r="BB22" s="383" t="str">
        <f>_xlfn.IFNA(LOOKUP(2,1/(AK22:AT22&lt;&gt;""),AK22:AT22),"---")</f>
        <v>---</v>
      </c>
      <c r="BC22" s="383" t="str">
        <f>_xlfn.IFNA(LOOKUP(2,1/(H22:R22&lt;&gt;"---"),H$2:R$2),"---")</f>
        <v>---</v>
      </c>
      <c r="BD22" s="384"/>
      <c r="BE22" s="384"/>
      <c r="BF22" s="384"/>
      <c r="BG22" s="384"/>
      <c r="BH22" s="384"/>
      <c r="BI22" s="222" t="s">
        <v>135</v>
      </c>
      <c r="BJ22" s="383" t="str">
        <f>IF(H22="---","",IF(H22="","",(VLOOKUP(H22,List167823456[],2,FALSE))))</f>
        <v/>
      </c>
      <c r="BK22" s="383" t="str">
        <f>IF(I22="---","",IF(I22="","",(VLOOKUP(I22,List167823456[],2,FALSE))))</f>
        <v/>
      </c>
      <c r="BL22" s="383" t="str">
        <f>IF(J22="---","",IF(J22="","",(VLOOKUP(J22,List167823456[],2,FALSE))))</f>
        <v/>
      </c>
      <c r="BM22" s="383" t="str">
        <f>IF(K22="---","",IF(K22="","",(VLOOKUP(K22,List167823456[],2,FALSE))))</f>
        <v/>
      </c>
      <c r="BN22" s="383" t="str">
        <f>IF(L22="---","",IF(L22="","",(VLOOKUP(L22,List167823456[],2,FALSE))))</f>
        <v/>
      </c>
      <c r="BO22" s="383" t="str">
        <f>IF(M22="---","",IF(M22="","",(VLOOKUP(M22,List167823456[],2,FALSE))))</f>
        <v/>
      </c>
      <c r="BP22" s="383" t="str">
        <f>IF(N22="---","",IF(N22="","",(VLOOKUP(N22,List167823456[],2,FALSE))))</f>
        <v/>
      </c>
      <c r="BQ22" s="383" t="str">
        <f>IF(O22="---","",IF(O22="","",(VLOOKUP(O22,List167823456[],2,FALSE))))</f>
        <v/>
      </c>
      <c r="BR22" s="383" t="str">
        <f>IF(P22="---","",IF(P22="","",(VLOOKUP(P22,List167823456[],2,FALSE))))</f>
        <v/>
      </c>
      <c r="BS22" s="383" t="str">
        <f>IF(Q22="---","",IF(Q22="","",(VLOOKUP(Q22,List167823456[],2,FALSE))))</f>
        <v/>
      </c>
      <c r="BT22" s="383" t="str">
        <f>IF(R22="---","",IF(R22="","",(VLOOKUP(R22,List167823456[],2,FALSE))))</f>
        <v/>
      </c>
      <c r="BU22" s="222" t="s">
        <v>135</v>
      </c>
      <c r="BV22" s="383" t="str">
        <f>IF(Y22="---","",IF(Y22="","",VLOOKUP(Y22,List167823456[],2,FALSE)))</f>
        <v/>
      </c>
      <c r="BW22" s="383" t="str">
        <f>IF(Z22="---","",IF(Z22="","",VLOOKUP(Z22,List167823456[],2,FALSE)))</f>
        <v/>
      </c>
      <c r="BX22" s="383" t="str">
        <f>IF(AA22="---","",IF(AA22="","",VLOOKUP(AA22,List167823456[],2,FALSE)))</f>
        <v/>
      </c>
      <c r="BY22" s="383" t="str">
        <f>IF(AB22="---","",IF(AB22="","",VLOOKUP(AB22,List167823456[],2,FALSE)))</f>
        <v/>
      </c>
      <c r="BZ22" s="383" t="str">
        <f>IF(AC22="---","",IF(AC22="","",VLOOKUP(AC22,List167823456[],2,FALSE)))</f>
        <v/>
      </c>
      <c r="CA22" s="383" t="str">
        <f>IF(AD22="---","",IF(AD22="","",VLOOKUP(AD22,List167823456[],2,FALSE)))</f>
        <v/>
      </c>
      <c r="CB22" s="383" t="str">
        <f>IF(AE22="---","",IF(AE22="","",VLOOKUP(AE22,List167823456[],2,FALSE)))</f>
        <v/>
      </c>
      <c r="CC22" s="383" t="str">
        <f>IF(AF22="---","",IF(AF22="","",VLOOKUP(AF22,List167823456[],2,FALSE)))</f>
        <v/>
      </c>
      <c r="CD22" s="383" t="str">
        <f>IF(AG22="---","",IF(AG22="","",VLOOKUP(AG22,List167823456[],2,FALSE)))</f>
        <v/>
      </c>
      <c r="CE22" s="383" t="str">
        <f>IF(AH22="---","",IF(AH22="","",VLOOKUP(AH22,List167823456[],2,FALSE)))</f>
        <v/>
      </c>
      <c r="CF22" s="222" t="s">
        <v>135</v>
      </c>
      <c r="CG22" s="383" t="str">
        <f>IFERROR(
    IF(H22="---", "NA",
        IF(Y22="---", "NA",
            IF(BJ22 &gt; BK22,
                IF(BV22 &gt; BJ22, 1.1, 0.1),
                IF(BV22 &gt; BJ22, 1, 0)
            )
        )
    ),
    -1
)</f>
        <v>NA</v>
      </c>
      <c r="CH22" s="383" t="str">
        <f>IFERROR(
    IF(I22="---", "NA",
        IF(Z22="---", "NA",IF(J22="---","NA",
            IF(BK22 &gt; BL22,
                IF(MIN(BV22, BK22) = BW22, 0.1,
                    IF(MIN(BV22, BK22) &lt; BW22, 1.1)
                ),
                IF(MIN(BV22, BK22) = BW22, 0,
                    IF(MIN(BV22, BK22) &lt; BW22, 1)
                )
            ))
        )
    ),
-5)</f>
        <v>NA</v>
      </c>
      <c r="CI22" s="383" t="str">
        <f>IFERROR(
    IF(J22="---", "NA",
        IF(AA22="---", "NA",IF(K22="---","NA",
            IF(BL22 &gt; BM22,
                IF(MIN(BW22, BL22) = BX22, 0.1,
                    IF(MIN(BW22, BL22) &lt; BX22, 1.1)
                ),
                IF(MIN(BW22, BL22) = BX22, 0,
                    IF(MIN(BW22, BL22) &lt; BX22, 1)
                )
            ))
        )
    ),
-5)</f>
        <v>NA</v>
      </c>
      <c r="CJ22" s="383" t="str">
        <f>IFERROR(
    IF(K22="---", "NA",
        IF(AB22="---", "NA",IF(L22="---","NA",
            IF(BM22 &gt; BN22,
                IF(MIN(BX22, BM22) = BY22, 0.1,
                    IF(MIN(BX22, BM22) &lt; BY22, 1.1)
                ),
                IF(MIN(BX22, BM22) = BY22, 0,
                    IF(MIN(BX22, BM22) &lt; BY22, 1)
                )
            ))
        )
    ),
-5)</f>
        <v>NA</v>
      </c>
      <c r="CK22" s="383" t="str">
        <f>IFERROR(
    IF(L22="---", "NA",
        IF(AC22="---", "NA",IF(M22="---","NA",
            IF(BN22 &gt; BO22,
                IF(MIN(BY22, BN22) = BZ22, 0.1,
                    IF(MIN(BY22, BN22) &lt; BZ22, 1.1)
                ),
                IF(MIN(BY22, BN22) = BZ22, 0,
                    IF(MIN(BY22, BN22) &lt; BZ22, 1)
                )
            ))
        )
    ),
-5)</f>
        <v>NA</v>
      </c>
      <c r="CL22" s="383" t="str">
        <f>IFERROR(
    IF(M22="---", "NA",
        IF(AD22="---", "NA",IF(N22="---","NA",
            IF(BO22 &gt; BP22,
                IF(MIN(BZ22, BO22) = CA22, 0.1,
                    IF(MIN(BZ22, BO22) &lt; CA22, 1.1)
                ),
                IF(MIN(BZ22, BO22) = CA22, 0,
                    IF(MIN(BZ22, BO22) &lt; CA22, 1)
                )
            ))
        )
    ),
-5)</f>
        <v>NA</v>
      </c>
      <c r="CM22" s="383" t="str">
        <f>IFERROR(
    IF(N22="---", "NA",
        IF(AE22="---", "NA",IF(O22="---","NA",
            IF(BP22 &gt; BQ22,
                IF(MIN(CA22, BP22) = CB22, 0.1,
                    IF(MIN(CA22, BP22) &lt; CB22, 1.1)
                ),
                IF(MIN(CA22, BP22) = CB22, 0,
                    IF(MIN(CA22, BP22) &lt; CB22, 1)
                )
            ))
        )
    ),
-5)</f>
        <v>NA</v>
      </c>
      <c r="CN22" s="383" t="str">
        <f>IFERROR(
    IF(O22="---", "NA",
        IF(AF22="---", "NA",IF(P22="---","NA",
            IF(BQ22 &gt; BR22,
                IF(MIN(CB22, BQ22) = CC22, 0.1,
                    IF(MIN(CB22, BQ22) &lt; CC22, 1.1)
                ),
                IF(MIN(CB22, BQ22) = CC22, 0,
                    IF(MIN(CB22, BQ22) &lt; CC22, 1)
                )
            ))
        )
    ),
-5)</f>
        <v>NA</v>
      </c>
      <c r="CO22" s="383" t="str">
        <f>IFERROR(
    IF(P22="---", "NA",
        IF(AG22="---", "NA",IF(Q22="---","NA",
            IF(BR22 &gt; BS22,
                IF(MIN(CC22, BR22) = CD22, 0.1,
                    IF(MIN(CC22, BR22) &lt; CD22, 1.1)
                ),
                IF(MIN(CC22, BR22) = CD22, 0,
                    IF(MIN(CC22, BR22) &lt; CD22, 1)
                )
            ))
        )
    ),
-5)</f>
        <v>NA</v>
      </c>
      <c r="CP22" s="383" t="str">
        <f>IFERROR(
    IF(Q22="---", "NA",
        IF(AH22="---", "NA",IF(R22="---","NA",
            IF(BS22 &gt; BT22,
                IF(MIN(CD22, BS22) = CE22, 0.1,
                    IF(MIN(CD22, BS22) &lt; CE22, 1.1)
                ),
                IF(MIN(CD22, BS22) = CE22, 0,
                    IF(MIN(CD22, BS22) &lt; CE22, 1)
                )
            ))
        )
    ),
-5)</f>
        <v>NA</v>
      </c>
      <c r="CQ22" s="222" t="s">
        <v>135</v>
      </c>
      <c r="CR22" s="383" t="str">
        <f>IF(AND(OR(CG22=1, CG22=1.1),BK22&gt;=BV22),"Achieved",IF(AND(OR(CG22=1, CG22=1.1),BK22&lt;BV22),"Not Achieved","NA"))</f>
        <v>NA</v>
      </c>
      <c r="CS22" s="383" t="str">
        <f>IF(AND(OR(CH22=1, CH22=1.1),BL22&gt;=BW22),"Achieved",IF(AND(OR(CH22=1, CH22=1.1),BL22&lt;BW22),"Not Achieved","NA"))</f>
        <v>NA</v>
      </c>
      <c r="CT22" s="383" t="str">
        <f>IF(AND(OR(CI22=1, CI22=1.1),BM22&gt;=BX22),"Achieved",IF(AND(OR(CI22=1, CI22=1.1),BM22&lt;BX22),"Not Achieved","NA"))</f>
        <v>NA</v>
      </c>
      <c r="CU22" s="383" t="str">
        <f>IF(AND(OR(CJ22=1, CJ22=1.1),BN22&gt;=BY22),"Achieved",IF(AND(OR(CJ22=1, CJ22=1.1),BN22&lt;BY22),"Not Achieved","NA"))</f>
        <v>NA</v>
      </c>
      <c r="CV22" s="383" t="str">
        <f>IF(AND(OR(CK22=1, CK22=1.1),BO22&gt;=BZ22),"Achieved",IF(AND(OR(CK22=1, CK22=1.1),BO22&lt;BZ22),"Not Achieved","NA"))</f>
        <v>NA</v>
      </c>
      <c r="CW22" s="383" t="str">
        <f>IF(AND(OR(CL22=1, CL22=1.1),BP22&gt;=CA22),"Achieved",IF(AND(OR(CL22=1, CL22=1.1),BP22&lt;CA22),"Not Achieved","NA"))</f>
        <v>NA</v>
      </c>
      <c r="CX22" s="383" t="str">
        <f>IF(AND(OR(CM22=1, CM22=1.1),BQ22&gt;=CB22),"Achieved",IF(AND(OR(CM22=1, CM22=1.1),BQ22&lt;CB22),"Not Achieved","NA"))</f>
        <v>NA</v>
      </c>
      <c r="CY22" s="383" t="str">
        <f>IF(AND(OR(CN22=1, CN22=1.1),BR22&gt;=CC22),"Achieved",IF(AND(OR(CN22=1, CN22=1.1),BR22&lt;CC22),"Not Achieved","NA"))</f>
        <v>NA</v>
      </c>
      <c r="CZ22" s="383" t="str">
        <f>IF(AND(OR(CO22=1, CO22=1.1),BS22&gt;=CD22),"Achieved",IF(AND(OR(CO22=1, CO22=1.1),BS22&lt;CD22),"Not Achieved","NA"))</f>
        <v>NA</v>
      </c>
      <c r="DA22" s="383" t="str">
        <f>IF(AND(OR(CP22=1, CP22=1.1),BT22&gt;=CE22),"Achieved",IF(AND(OR(CP22=1, CP22=1.1),BT22&lt;CE22),"Not Achieved","NA"))</f>
        <v>NA</v>
      </c>
      <c r="DI22" s="433"/>
      <c r="DJ22" s="433"/>
      <c r="DK22" s="433"/>
      <c r="DL22" s="433"/>
      <c r="DM22" s="433"/>
      <c r="DN22" s="433"/>
      <c r="DO22" s="433"/>
      <c r="DP22" s="433"/>
      <c r="DQ22" s="433"/>
      <c r="DR22" s="433"/>
      <c r="DS22" s="433"/>
      <c r="DT22" s="433"/>
      <c r="DU22" s="433"/>
      <c r="DV22" s="433"/>
      <c r="DW22" s="433"/>
    </row>
    <row r="23" spans="2:127" s="385" customFormat="1" ht="13.75" customHeight="1" thickBot="1" x14ac:dyDescent="0.4">
      <c r="B23" s="373"/>
      <c r="C23" s="370"/>
      <c r="D23" s="371"/>
      <c r="E23" s="432" t="s">
        <v>136</v>
      </c>
      <c r="F23" s="425"/>
      <c r="G23" s="426"/>
      <c r="H23" s="192" t="s">
        <v>94</v>
      </c>
      <c r="I23" s="192" t="s">
        <v>94</v>
      </c>
      <c r="J23" s="192" t="s">
        <v>94</v>
      </c>
      <c r="K23" s="192" t="s">
        <v>94</v>
      </c>
      <c r="L23" s="192" t="s">
        <v>94</v>
      </c>
      <c r="M23" s="192" t="s">
        <v>94</v>
      </c>
      <c r="N23" s="192" t="s">
        <v>94</v>
      </c>
      <c r="O23" s="192" t="s">
        <v>94</v>
      </c>
      <c r="P23" s="192" t="s">
        <v>94</v>
      </c>
      <c r="Q23" s="192" t="s">
        <v>94</v>
      </c>
      <c r="R23" s="379" t="s">
        <v>94</v>
      </c>
      <c r="S23" s="384"/>
      <c r="T23" s="384"/>
      <c r="U23" s="384"/>
      <c r="V23" s="384"/>
      <c r="W23" s="384"/>
      <c r="X23" s="384"/>
      <c r="Y23" s="192" t="s">
        <v>94</v>
      </c>
      <c r="Z23" s="192" t="s">
        <v>94</v>
      </c>
      <c r="AA23" s="192" t="s">
        <v>94</v>
      </c>
      <c r="AB23" s="192" t="s">
        <v>94</v>
      </c>
      <c r="AC23" s="192" t="s">
        <v>94</v>
      </c>
      <c r="AD23" s="192" t="s">
        <v>94</v>
      </c>
      <c r="AE23" s="192" t="s">
        <v>94</v>
      </c>
      <c r="AF23" s="192" t="s">
        <v>94</v>
      </c>
      <c r="AG23" s="192" t="s">
        <v>94</v>
      </c>
      <c r="AH23" s="379" t="s">
        <v>94</v>
      </c>
      <c r="AK23" s="427" t="str">
        <f>IFERROR(IF(I23="---","",IF(Y23="---","No Target Set",IF(BV23=BK23,"On Target",IF(BV23&gt;BK23,"Behind",IF(BV23&lt;BK23,"On Target"))))),"")</f>
        <v/>
      </c>
      <c r="AL23" s="427" t="str">
        <f>IFERROR(IF(J23="---","",IF(Z23="---","No Target Set",IF(BW23=BL23,"On Target",IF(BW23&gt;BL23,"Behind",IF(BW23&lt;BL23,"On Target"))))),"")</f>
        <v/>
      </c>
      <c r="AM23" s="427" t="str">
        <f>IFERROR(IF(K23="---","",IF(AA23="---","No Target Set",IF(BX23=BM23,"On Target",IF(BX23&gt;BM23,"Behind",IF(BX23&lt;BM23,"On Target"))))),"")</f>
        <v/>
      </c>
      <c r="AN23" s="427" t="str">
        <f>IFERROR(IF(L23="---","",IF(AB23="---","No Target Set",IF(BY23=BN23,"On Target",IF(BY23&gt;BN23,"Behind",IF(BY23&lt;BN23,"On Target"))))),"")</f>
        <v/>
      </c>
      <c r="AO23" s="427" t="str">
        <f>IFERROR(IF(M23="---","",IF(AC23="---","No Target Set",IF(BZ23=BO23,"On Target",IF(BZ23&gt;BO23,"Behind",IF(BZ23&lt;BO23,"On Target"))))),"")</f>
        <v/>
      </c>
      <c r="AP23" s="427" t="str">
        <f>IFERROR(IF(N23="---","",IF(AD23="---","No Target Set",IF(CA23=BP23,"On Target",IF(CA23&gt;BP23,"Behind",IF(CA23&lt;BP23,"On Target"))))),"")</f>
        <v/>
      </c>
      <c r="AQ23" s="427" t="str">
        <f>IFERROR(IF(O23="---","",IF(AE23="---","No Target Set",IF(CB23=BQ23,"On Target",IF(CB23&gt;BQ23,"Behind",IF(CB23&lt;BQ23,"On Target"))))),"")</f>
        <v/>
      </c>
      <c r="AR23" s="427" t="str">
        <f>IFERROR(IF(P23="---","",IF(AF23="---","No Target Set",IF(CC23=BR23,"On Target",IF(CC23&gt;BR23,"Behind",IF(CC23&lt;BR23,"On Target"))))),"")</f>
        <v/>
      </c>
      <c r="AS23" s="427" t="str">
        <f>IFERROR(IF(Q23="---","",IF(AG23="---","No Target Set",IF(CD23=BS23,"On Target",IF(CD23&gt;BS23,"Behind",IF(CD23&lt;BS23,"On Target"))))),"")</f>
        <v/>
      </c>
      <c r="AT23" s="427" t="str">
        <f>IFERROR(IF(R23="---","",IF(AH23="---","No Target Set",IF(CE23=BT23,"On Target",IF(CE23&gt;BT23,"Behind",IF(CE23&lt;BT23,"On Target"))))),"")</f>
        <v/>
      </c>
      <c r="AU23" s="384"/>
      <c r="AV23" s="428"/>
      <c r="AW23" s="222" t="s">
        <v>137</v>
      </c>
      <c r="AX23" s="383" t="str">
        <f>_xlfn.IFNA(LOOKUP(2,1/(H23:R23&lt;&gt;"---"),H23:R23),"---")</f>
        <v>---</v>
      </c>
      <c r="AY23" s="383" t="e">
        <f>VALUE(IF(AX23="---","",VLOOKUP(AX23,List167823456[],2,FALSE)))</f>
        <v>#VALUE!</v>
      </c>
      <c r="AZ23" s="383" t="str">
        <f>_xlfn.IFNA(LOOKUP(2,1/(H23:Q23&lt;&gt;"---"),X23:AF23),"---")</f>
        <v>---</v>
      </c>
      <c r="BA23" s="383" t="e">
        <f>VALUE(IF(AZ23="---","",VLOOKUP(AZ23,List167823456[],2,FALSE)))</f>
        <v>#VALUE!</v>
      </c>
      <c r="BB23" s="383" t="str">
        <f>_xlfn.IFNA(LOOKUP(2,1/(AK23:AT23&lt;&gt;""),AK23:AT23),"---")</f>
        <v>---</v>
      </c>
      <c r="BC23" s="383" t="str">
        <f>_xlfn.IFNA(LOOKUP(2,1/(H23:R23&lt;&gt;"---"),H$2:R$2),"---")</f>
        <v>---</v>
      </c>
      <c r="BD23" s="384"/>
      <c r="BE23" s="384"/>
      <c r="BF23" s="384"/>
      <c r="BG23" s="384"/>
      <c r="BH23" s="384"/>
      <c r="BI23" s="222" t="s">
        <v>137</v>
      </c>
      <c r="BJ23" s="383" t="str">
        <f>IF(H23="---","",IF(H23="","",(VLOOKUP(H23,List167823456[],2,FALSE))))</f>
        <v/>
      </c>
      <c r="BK23" s="383" t="str">
        <f>IF(I23="---","",IF(I23="","",(VLOOKUP(I23,List167823456[],2,FALSE))))</f>
        <v/>
      </c>
      <c r="BL23" s="383" t="str">
        <f>IF(J23="---","",IF(J23="","",(VLOOKUP(J23,List167823456[],2,FALSE))))</f>
        <v/>
      </c>
      <c r="BM23" s="383" t="str">
        <f>IF(K23="---","",IF(K23="","",(VLOOKUP(K23,List167823456[],2,FALSE))))</f>
        <v/>
      </c>
      <c r="BN23" s="383" t="str">
        <f>IF(L23="---","",IF(L23="","",(VLOOKUP(L23,List167823456[],2,FALSE))))</f>
        <v/>
      </c>
      <c r="BO23" s="383" t="str">
        <f>IF(M23="---","",IF(M23="","",(VLOOKUP(M23,List167823456[],2,FALSE))))</f>
        <v/>
      </c>
      <c r="BP23" s="383" t="str">
        <f>IF(N23="---","",IF(N23="","",(VLOOKUP(N23,List167823456[],2,FALSE))))</f>
        <v/>
      </c>
      <c r="BQ23" s="383" t="str">
        <f>IF(O23="---","",IF(O23="","",(VLOOKUP(O23,List167823456[],2,FALSE))))</f>
        <v/>
      </c>
      <c r="BR23" s="383" t="str">
        <f>IF(P23="---","",IF(P23="","",(VLOOKUP(P23,List167823456[],2,FALSE))))</f>
        <v/>
      </c>
      <c r="BS23" s="383" t="str">
        <f>IF(Q23="---","",IF(Q23="","",(VLOOKUP(Q23,List167823456[],2,FALSE))))</f>
        <v/>
      </c>
      <c r="BT23" s="383" t="str">
        <f>IF(R23="---","",IF(R23="","",(VLOOKUP(R23,List167823456[],2,FALSE))))</f>
        <v/>
      </c>
      <c r="BU23" s="222" t="s">
        <v>137</v>
      </c>
      <c r="BV23" s="383" t="str">
        <f>IF(Y23="---","",IF(Y23="","",VLOOKUP(Y23,List167823456[],2,FALSE)))</f>
        <v/>
      </c>
      <c r="BW23" s="383" t="str">
        <f>IF(Z23="---","",IF(Z23="","",VLOOKUP(Z23,List167823456[],2,FALSE)))</f>
        <v/>
      </c>
      <c r="BX23" s="383" t="str">
        <f>IF(AA23="---","",IF(AA23="","",VLOOKUP(AA23,List167823456[],2,FALSE)))</f>
        <v/>
      </c>
      <c r="BY23" s="383" t="str">
        <f>IF(AB23="---","",IF(AB23="","",VLOOKUP(AB23,List167823456[],2,FALSE)))</f>
        <v/>
      </c>
      <c r="BZ23" s="383" t="str">
        <f>IF(AC23="---","",IF(AC23="","",VLOOKUP(AC23,List167823456[],2,FALSE)))</f>
        <v/>
      </c>
      <c r="CA23" s="383" t="str">
        <f>IF(AD23="---","",IF(AD23="","",VLOOKUP(AD23,List167823456[],2,FALSE)))</f>
        <v/>
      </c>
      <c r="CB23" s="383" t="str">
        <f>IF(AE23="---","",IF(AE23="","",VLOOKUP(AE23,List167823456[],2,FALSE)))</f>
        <v/>
      </c>
      <c r="CC23" s="383" t="str">
        <f>IF(AF23="---","",IF(AF23="","",VLOOKUP(AF23,List167823456[],2,FALSE)))</f>
        <v/>
      </c>
      <c r="CD23" s="383" t="str">
        <f>IF(AG23="---","",IF(AG23="","",VLOOKUP(AG23,List167823456[],2,FALSE)))</f>
        <v/>
      </c>
      <c r="CE23" s="383" t="str">
        <f>IF(AH23="---","",IF(AH23="","",VLOOKUP(AH23,List167823456[],2,FALSE)))</f>
        <v/>
      </c>
      <c r="CF23" s="222" t="s">
        <v>137</v>
      </c>
      <c r="CG23" s="383" t="str">
        <f>IFERROR(
    IF(H23="---", "NA",
        IF(Y23="---", "NA",
            IF(BJ23 &gt; BK23,
                IF(BV23 &gt; BJ23, 1.1, 0.1),
                IF(BV23 &gt; BJ23, 1, 0)
            )
        )
    ),
    -1
)</f>
        <v>NA</v>
      </c>
      <c r="CH23" s="383" t="str">
        <f>IFERROR(
    IF(I23="---", "NA",
        IF(Z23="---", "NA",IF(J23="---","NA",
            IF(BK23 &gt; BL23,
                IF(MIN(BV23, BK23) = BW23, 0.1,
                    IF(MIN(BV23, BK23) &lt; BW23, 1.1)
                ),
                IF(MIN(BV23, BK23) = BW23, 0,
                    IF(MIN(BV23, BK23) &lt; BW23, 1)
                )
            ))
        )
    ),
-5)</f>
        <v>NA</v>
      </c>
      <c r="CI23" s="383" t="str">
        <f>IFERROR(
    IF(J23="---", "NA",
        IF(AA23="---", "NA",IF(K23="---","NA",
            IF(BL23 &gt; BM23,
                IF(MIN(BW23, BL23) = BX23, 0.1,
                    IF(MIN(BW23, BL23) &lt; BX23, 1.1)
                ),
                IF(MIN(BW23, BL23) = BX23, 0,
                    IF(MIN(BW23, BL23) &lt; BX23, 1)
                )
            ))
        )
    ),
-5)</f>
        <v>NA</v>
      </c>
      <c r="CJ23" s="383" t="str">
        <f>IFERROR(
    IF(K23="---", "NA",
        IF(AB23="---", "NA",IF(L23="---","NA",
            IF(BM23 &gt; BN23,
                IF(MIN(BX23, BM23) = BY23, 0.1,
                    IF(MIN(BX23, BM23) &lt; BY23, 1.1)
                ),
                IF(MIN(BX23, BM23) = BY23, 0,
                    IF(MIN(BX23, BM23) &lt; BY23, 1)
                )
            ))
        )
    ),
-5)</f>
        <v>NA</v>
      </c>
      <c r="CK23" s="383" t="str">
        <f>IFERROR(
    IF(L23="---", "NA",
        IF(AC23="---", "NA",IF(M23="---","NA",
            IF(BN23 &gt; BO23,
                IF(MIN(BY23, BN23) = BZ23, 0.1,
                    IF(MIN(BY23, BN23) &lt; BZ23, 1.1)
                ),
                IF(MIN(BY23, BN23) = BZ23, 0,
                    IF(MIN(BY23, BN23) &lt; BZ23, 1)
                )
            ))
        )
    ),
-5)</f>
        <v>NA</v>
      </c>
      <c r="CL23" s="383" t="str">
        <f>IFERROR(
    IF(M23="---", "NA",
        IF(AD23="---", "NA",IF(N23="---","NA",
            IF(BO23 &gt; BP23,
                IF(MIN(BZ23, BO23) = CA23, 0.1,
                    IF(MIN(BZ23, BO23) &lt; CA23, 1.1)
                ),
                IF(MIN(BZ23, BO23) = CA23, 0,
                    IF(MIN(BZ23, BO23) &lt; CA23, 1)
                )
            ))
        )
    ),
-5)</f>
        <v>NA</v>
      </c>
      <c r="CM23" s="383" t="str">
        <f>IFERROR(
    IF(N23="---", "NA",
        IF(AE23="---", "NA",IF(O23="---","NA",
            IF(BP23 &gt; BQ23,
                IF(MIN(CA23, BP23) = CB23, 0.1,
                    IF(MIN(CA23, BP23) &lt; CB23, 1.1)
                ),
                IF(MIN(CA23, BP23) = CB23, 0,
                    IF(MIN(CA23, BP23) &lt; CB23, 1)
                )
            ))
        )
    ),
-5)</f>
        <v>NA</v>
      </c>
      <c r="CN23" s="383" t="str">
        <f>IFERROR(
    IF(O23="---", "NA",
        IF(AF23="---", "NA",IF(P23="---","NA",
            IF(BQ23 &gt; BR23,
                IF(MIN(CB23, BQ23) = CC23, 0.1,
                    IF(MIN(CB23, BQ23) &lt; CC23, 1.1)
                ),
                IF(MIN(CB23, BQ23) = CC23, 0,
                    IF(MIN(CB23, BQ23) &lt; CC23, 1)
                )
            ))
        )
    ),
-5)</f>
        <v>NA</v>
      </c>
      <c r="CO23" s="383" t="str">
        <f>IFERROR(
    IF(P23="---", "NA",
        IF(AG23="---", "NA",IF(Q23="---","NA",
            IF(BR23 &gt; BS23,
                IF(MIN(CC23, BR23) = CD23, 0.1,
                    IF(MIN(CC23, BR23) &lt; CD23, 1.1)
                ),
                IF(MIN(CC23, BR23) = CD23, 0,
                    IF(MIN(CC23, BR23) &lt; CD23, 1)
                )
            ))
        )
    ),
-5)</f>
        <v>NA</v>
      </c>
      <c r="CP23" s="383" t="str">
        <f>IFERROR(
    IF(Q23="---", "NA",
        IF(AH23="---", "NA",IF(R23="---","NA",
            IF(BS23 &gt; BT23,
                IF(MIN(CD23, BS23) = CE23, 0.1,
                    IF(MIN(CD23, BS23) &lt; CE23, 1.1)
                ),
                IF(MIN(CD23, BS23) = CE23, 0,
                    IF(MIN(CD23, BS23) &lt; CE23, 1)
                )
            ))
        )
    ),
-5)</f>
        <v>NA</v>
      </c>
      <c r="CQ23" s="222" t="s">
        <v>137</v>
      </c>
      <c r="CR23" s="383" t="str">
        <f>IF(AND(OR(CG23=1, CG23=1.1),BK23&gt;=BV23),"Achieved",IF(AND(OR(CG23=1, CG23=1.1),BK23&lt;BV23),"Not Achieved","NA"))</f>
        <v>NA</v>
      </c>
      <c r="CS23" s="383" t="str">
        <f>IF(AND(OR(CH23=1, CH23=1.1),BL23&gt;=BW23),"Achieved",IF(AND(OR(CH23=1, CH23=1.1),BL23&lt;BW23),"Not Achieved","NA"))</f>
        <v>NA</v>
      </c>
      <c r="CT23" s="383" t="str">
        <f>IF(AND(OR(CI23=1, CI23=1.1),BM23&gt;=BX23),"Achieved",IF(AND(OR(CI23=1, CI23=1.1),BM23&lt;BX23),"Not Achieved","NA"))</f>
        <v>NA</v>
      </c>
      <c r="CU23" s="383" t="str">
        <f>IF(AND(OR(CJ23=1, CJ23=1.1),BN23&gt;=BY23),"Achieved",IF(AND(OR(CJ23=1, CJ23=1.1),BN23&lt;BY23),"Not Achieved","NA"))</f>
        <v>NA</v>
      </c>
      <c r="CV23" s="383" t="str">
        <f>IF(AND(OR(CK23=1, CK23=1.1),BO23&gt;=BZ23),"Achieved",IF(AND(OR(CK23=1, CK23=1.1),BO23&lt;BZ23),"Not Achieved","NA"))</f>
        <v>NA</v>
      </c>
      <c r="CW23" s="383" t="str">
        <f>IF(AND(OR(CL23=1, CL23=1.1),BP23&gt;=CA23),"Achieved",IF(AND(OR(CL23=1, CL23=1.1),BP23&lt;CA23),"Not Achieved","NA"))</f>
        <v>NA</v>
      </c>
      <c r="CX23" s="383" t="str">
        <f>IF(AND(OR(CM23=1, CM23=1.1),BQ23&gt;=CB23),"Achieved",IF(AND(OR(CM23=1, CM23=1.1),BQ23&lt;CB23),"Not Achieved","NA"))</f>
        <v>NA</v>
      </c>
      <c r="CY23" s="383" t="str">
        <f>IF(AND(OR(CN23=1, CN23=1.1),BR23&gt;=CC23),"Achieved",IF(AND(OR(CN23=1, CN23=1.1),BR23&lt;CC23),"Not Achieved","NA"))</f>
        <v>NA</v>
      </c>
      <c r="CZ23" s="383" t="str">
        <f>IF(AND(OR(CO23=1, CO23=1.1),BS23&gt;=CD23),"Achieved",IF(AND(OR(CO23=1, CO23=1.1),BS23&lt;CD23),"Not Achieved","NA"))</f>
        <v>NA</v>
      </c>
      <c r="DA23" s="383" t="str">
        <f>IF(AND(OR(CP23=1, CP23=1.1),BT23&gt;=CE23),"Achieved",IF(AND(OR(CP23=1, CP23=1.1),BT23&lt;CE23),"Not Achieved","NA"))</f>
        <v>NA</v>
      </c>
      <c r="DI23" s="433"/>
      <c r="DJ23" s="433"/>
      <c r="DK23" s="433"/>
      <c r="DL23" s="433"/>
      <c r="DM23" s="433"/>
      <c r="DN23" s="433"/>
      <c r="DO23" s="433"/>
      <c r="DP23" s="433"/>
      <c r="DQ23" s="433"/>
      <c r="DR23" s="433"/>
      <c r="DS23" s="433"/>
      <c r="DT23" s="433"/>
      <c r="DU23" s="433"/>
      <c r="DV23" s="433"/>
      <c r="DW23" s="433"/>
    </row>
    <row r="24" spans="2:127" s="385" customFormat="1" ht="13.75" customHeight="1" thickBot="1" x14ac:dyDescent="0.4">
      <c r="B24" s="373"/>
      <c r="C24" s="366" t="s">
        <v>138</v>
      </c>
      <c r="D24" s="367"/>
      <c r="E24" s="432" t="s">
        <v>139</v>
      </c>
      <c r="F24" s="425"/>
      <c r="G24" s="426"/>
      <c r="H24" s="192" t="s">
        <v>94</v>
      </c>
      <c r="I24" s="192" t="s">
        <v>94</v>
      </c>
      <c r="J24" s="192" t="s">
        <v>94</v>
      </c>
      <c r="K24" s="192" t="s">
        <v>94</v>
      </c>
      <c r="L24" s="192" t="s">
        <v>94</v>
      </c>
      <c r="M24" s="192" t="s">
        <v>94</v>
      </c>
      <c r="N24" s="192" t="s">
        <v>94</v>
      </c>
      <c r="O24" s="192" t="s">
        <v>94</v>
      </c>
      <c r="P24" s="192" t="s">
        <v>94</v>
      </c>
      <c r="Q24" s="192" t="s">
        <v>94</v>
      </c>
      <c r="R24" s="379" t="s">
        <v>94</v>
      </c>
      <c r="S24" s="384"/>
      <c r="T24" s="384"/>
      <c r="U24" s="384"/>
      <c r="V24" s="384"/>
      <c r="W24" s="384"/>
      <c r="X24" s="384"/>
      <c r="Y24" s="192" t="s">
        <v>94</v>
      </c>
      <c r="Z24" s="192" t="s">
        <v>94</v>
      </c>
      <c r="AA24" s="192" t="s">
        <v>94</v>
      </c>
      <c r="AB24" s="192" t="s">
        <v>94</v>
      </c>
      <c r="AC24" s="192" t="s">
        <v>94</v>
      </c>
      <c r="AD24" s="192" t="s">
        <v>94</v>
      </c>
      <c r="AE24" s="192" t="s">
        <v>94</v>
      </c>
      <c r="AF24" s="192" t="s">
        <v>94</v>
      </c>
      <c r="AG24" s="192" t="s">
        <v>94</v>
      </c>
      <c r="AH24" s="379" t="s">
        <v>94</v>
      </c>
      <c r="AK24" s="427" t="str">
        <f>IFERROR(IF(I24="---","",IF(Y24="---","No Target Set",IF(BV24=BK24,"On Target",IF(BV24&gt;BK24,"Behind",IF(BV24&lt;BK24,"On Target"))))),"")</f>
        <v/>
      </c>
      <c r="AL24" s="427" t="str">
        <f>IFERROR(IF(J24="---","",IF(Z24="---","No Target Set",IF(BW24=BL24,"On Target",IF(BW24&gt;BL24,"Behind",IF(BW24&lt;BL24,"On Target"))))),"")</f>
        <v/>
      </c>
      <c r="AM24" s="427" t="str">
        <f>IFERROR(IF(K24="---","",IF(AA24="---","No Target Set",IF(BX24=BM24,"On Target",IF(BX24&gt;BM24,"Behind",IF(BX24&lt;BM24,"On Target"))))),"")</f>
        <v/>
      </c>
      <c r="AN24" s="427" t="str">
        <f>IFERROR(IF(L24="---","",IF(AB24="---","No Target Set",IF(BY24=BN24,"On Target",IF(BY24&gt;BN24,"Behind",IF(BY24&lt;BN24,"On Target"))))),"")</f>
        <v/>
      </c>
      <c r="AO24" s="427" t="str">
        <f>IFERROR(IF(M24="---","",IF(AC24="---","No Target Set",IF(BZ24=BO24,"On Target",IF(BZ24&gt;BO24,"Behind",IF(BZ24&lt;BO24,"On Target"))))),"")</f>
        <v/>
      </c>
      <c r="AP24" s="427" t="str">
        <f>IFERROR(IF(N24="---","",IF(AD24="---","No Target Set",IF(CA24=BP24,"On Target",IF(CA24&gt;BP24,"Behind",IF(CA24&lt;BP24,"On Target"))))),"")</f>
        <v/>
      </c>
      <c r="AQ24" s="427" t="str">
        <f>IFERROR(IF(O24="---","",IF(AE24="---","No Target Set",IF(CB24=BQ24,"On Target",IF(CB24&gt;BQ24,"Behind",IF(CB24&lt;BQ24,"On Target"))))),"")</f>
        <v/>
      </c>
      <c r="AR24" s="427" t="str">
        <f>IFERROR(IF(P24="---","",IF(AF24="---","No Target Set",IF(CC24=BR24,"On Target",IF(CC24&gt;BR24,"Behind",IF(CC24&lt;BR24,"On Target"))))),"")</f>
        <v/>
      </c>
      <c r="AS24" s="427" t="str">
        <f>IFERROR(IF(Q24="---","",IF(AG24="---","No Target Set",IF(CD24=BS24,"On Target",IF(CD24&gt;BS24,"Behind",IF(CD24&lt;BS24,"On Target"))))),"")</f>
        <v/>
      </c>
      <c r="AT24" s="427" t="str">
        <f>IFERROR(IF(R24="---","",IF(AH24="---","No Target Set",IF(CE24=BT24,"On Target",IF(CE24&gt;BT24,"Behind",IF(CE24&lt;BT24,"On Target"))))),"")</f>
        <v/>
      </c>
      <c r="AU24" s="384"/>
      <c r="AV24" s="428"/>
      <c r="AW24" s="222" t="s">
        <v>140</v>
      </c>
      <c r="AX24" s="383" t="str">
        <f>_xlfn.IFNA(LOOKUP(2,1/(H24:R24&lt;&gt;"---"),H24:R24),"---")</f>
        <v>---</v>
      </c>
      <c r="AY24" s="383" t="e">
        <f>VALUE(IF(AX24="---","",VLOOKUP(AX24,List167823456[],2,FALSE)))</f>
        <v>#VALUE!</v>
      </c>
      <c r="AZ24" s="383" t="str">
        <f>_xlfn.IFNA(LOOKUP(2,1/(H24:Q24&lt;&gt;"---"),X24:AF24),"---")</f>
        <v>---</v>
      </c>
      <c r="BA24" s="383" t="e">
        <f>VALUE(IF(AZ24="---","",VLOOKUP(AZ24,List167823456[],2,FALSE)))</f>
        <v>#VALUE!</v>
      </c>
      <c r="BB24" s="383" t="str">
        <f>_xlfn.IFNA(LOOKUP(2,1/(AK24:AT24&lt;&gt;""),AK24:AT24),"---")</f>
        <v>---</v>
      </c>
      <c r="BC24" s="383" t="str">
        <f>_xlfn.IFNA(LOOKUP(2,1/(H24:R24&lt;&gt;"---"),H$2:R$2),"---")</f>
        <v>---</v>
      </c>
      <c r="BD24" s="384"/>
      <c r="BE24" s="384"/>
      <c r="BF24" s="384"/>
      <c r="BG24" s="384"/>
      <c r="BH24" s="384"/>
      <c r="BI24" s="222" t="s">
        <v>140</v>
      </c>
      <c r="BJ24" s="383" t="str">
        <f>IF(H24="---","",IF(H24="","",(VLOOKUP(H24,List167823456[],2,FALSE))))</f>
        <v/>
      </c>
      <c r="BK24" s="383" t="str">
        <f>IF(I24="---","",IF(I24="","",(VLOOKUP(I24,List167823456[],2,FALSE))))</f>
        <v/>
      </c>
      <c r="BL24" s="383" t="str">
        <f>IF(J24="---","",IF(J24="","",(VLOOKUP(J24,List167823456[],2,FALSE))))</f>
        <v/>
      </c>
      <c r="BM24" s="383" t="str">
        <f>IF(K24="---","",IF(K24="","",(VLOOKUP(K24,List167823456[],2,FALSE))))</f>
        <v/>
      </c>
      <c r="BN24" s="383" t="str">
        <f>IF(L24="---","",IF(L24="","",(VLOOKUP(L24,List167823456[],2,FALSE))))</f>
        <v/>
      </c>
      <c r="BO24" s="383" t="str">
        <f>IF(M24="---","",IF(M24="","",(VLOOKUP(M24,List167823456[],2,FALSE))))</f>
        <v/>
      </c>
      <c r="BP24" s="383" t="str">
        <f>IF(N24="---","",IF(N24="","",(VLOOKUP(N24,List167823456[],2,FALSE))))</f>
        <v/>
      </c>
      <c r="BQ24" s="383" t="str">
        <f>IF(O24="---","",IF(O24="","",(VLOOKUP(O24,List167823456[],2,FALSE))))</f>
        <v/>
      </c>
      <c r="BR24" s="383" t="str">
        <f>IF(P24="---","",IF(P24="","",(VLOOKUP(P24,List167823456[],2,FALSE))))</f>
        <v/>
      </c>
      <c r="BS24" s="383" t="str">
        <f>IF(Q24="---","",IF(Q24="","",(VLOOKUP(Q24,List167823456[],2,FALSE))))</f>
        <v/>
      </c>
      <c r="BT24" s="383" t="str">
        <f>IF(R24="---","",IF(R24="","",(VLOOKUP(R24,List167823456[],2,FALSE))))</f>
        <v/>
      </c>
      <c r="BU24" s="222" t="s">
        <v>140</v>
      </c>
      <c r="BV24" s="383" t="str">
        <f>IF(Y24="---","",IF(Y24="","",VLOOKUP(Y24,List167823456[],2,FALSE)))</f>
        <v/>
      </c>
      <c r="BW24" s="383" t="str">
        <f>IF(Z24="---","",IF(Z24="","",VLOOKUP(Z24,List167823456[],2,FALSE)))</f>
        <v/>
      </c>
      <c r="BX24" s="383" t="str">
        <f>IF(AA24="---","",IF(AA24="","",VLOOKUP(AA24,List167823456[],2,FALSE)))</f>
        <v/>
      </c>
      <c r="BY24" s="383" t="str">
        <f>IF(AB24="---","",IF(AB24="","",VLOOKUP(AB24,List167823456[],2,FALSE)))</f>
        <v/>
      </c>
      <c r="BZ24" s="383" t="str">
        <f>IF(AC24="---","",IF(AC24="","",VLOOKUP(AC24,List167823456[],2,FALSE)))</f>
        <v/>
      </c>
      <c r="CA24" s="383" t="str">
        <f>IF(AD24="---","",IF(AD24="","",VLOOKUP(AD24,List167823456[],2,FALSE)))</f>
        <v/>
      </c>
      <c r="CB24" s="383" t="str">
        <f>IF(AE24="---","",IF(AE24="","",VLOOKUP(AE24,List167823456[],2,FALSE)))</f>
        <v/>
      </c>
      <c r="CC24" s="383" t="str">
        <f>IF(AF24="---","",IF(AF24="","",VLOOKUP(AF24,List167823456[],2,FALSE)))</f>
        <v/>
      </c>
      <c r="CD24" s="383" t="str">
        <f>IF(AG24="---","",IF(AG24="","",VLOOKUP(AG24,List167823456[],2,FALSE)))</f>
        <v/>
      </c>
      <c r="CE24" s="383" t="str">
        <f>IF(AH24="---","",IF(AH24="","",VLOOKUP(AH24,List167823456[],2,FALSE)))</f>
        <v/>
      </c>
      <c r="CF24" s="222" t="s">
        <v>140</v>
      </c>
      <c r="CG24" s="383" t="str">
        <f>IFERROR(
    IF(H24="---", "NA",
        IF(Y24="---", "NA",
            IF(BJ24 &gt; BK24,
                IF(BV24 &gt; BJ24, 1.1, 0.1),
                IF(BV24 &gt; BJ24, 1, 0)
            )
        )
    ),
    -1
)</f>
        <v>NA</v>
      </c>
      <c r="CH24" s="383" t="str">
        <f>IFERROR(
    IF(I24="---", "NA",
        IF(Z24="---", "NA",IF(J24="---","NA",
            IF(BK24 &gt; BL24,
                IF(MIN(BV24, BK24) = BW24, 0.1,
                    IF(MIN(BV24, BK24) &lt; BW24, 1.1)
                ),
                IF(MIN(BV24, BK24) = BW24, 0,
                    IF(MIN(BV24, BK24) &lt; BW24, 1)
                )
            ))
        )
    ),
-5)</f>
        <v>NA</v>
      </c>
      <c r="CI24" s="383" t="str">
        <f>IFERROR(
    IF(J24="---", "NA",
        IF(AA24="---", "NA",IF(K24="---","NA",
            IF(BL24 &gt; BM24,
                IF(MIN(BW24, BL24) = BX24, 0.1,
                    IF(MIN(BW24, BL24) &lt; BX24, 1.1)
                ),
                IF(MIN(BW24, BL24) = BX24, 0,
                    IF(MIN(BW24, BL24) &lt; BX24, 1)
                )
            ))
        )
    ),
-5)</f>
        <v>NA</v>
      </c>
      <c r="CJ24" s="383" t="str">
        <f>IFERROR(
    IF(K24="---", "NA",
        IF(AB24="---", "NA",IF(L24="---","NA",
            IF(BM24 &gt; BN24,
                IF(MIN(BX24, BM24) = BY24, 0.1,
                    IF(MIN(BX24, BM24) &lt; BY24, 1.1)
                ),
                IF(MIN(BX24, BM24) = BY24, 0,
                    IF(MIN(BX24, BM24) &lt; BY24, 1)
                )
            ))
        )
    ),
-5)</f>
        <v>NA</v>
      </c>
      <c r="CK24" s="383" t="str">
        <f>IFERROR(
    IF(L24="---", "NA",
        IF(AC24="---", "NA",IF(M24="---","NA",
            IF(BN24 &gt; BO24,
                IF(MIN(BY24, BN24) = BZ24, 0.1,
                    IF(MIN(BY24, BN24) &lt; BZ24, 1.1)
                ),
                IF(MIN(BY24, BN24) = BZ24, 0,
                    IF(MIN(BY24, BN24) &lt; BZ24, 1)
                )
            ))
        )
    ),
-5)</f>
        <v>NA</v>
      </c>
      <c r="CL24" s="383" t="str">
        <f>IFERROR(
    IF(M24="---", "NA",
        IF(AD24="---", "NA",IF(N24="---","NA",
            IF(BO24 &gt; BP24,
                IF(MIN(BZ24, BO24) = CA24, 0.1,
                    IF(MIN(BZ24, BO24) &lt; CA24, 1.1)
                ),
                IF(MIN(BZ24, BO24) = CA24, 0,
                    IF(MIN(BZ24, BO24) &lt; CA24, 1)
                )
            ))
        )
    ),
-5)</f>
        <v>NA</v>
      </c>
      <c r="CM24" s="383" t="str">
        <f>IFERROR(
    IF(N24="---", "NA",
        IF(AE24="---", "NA",IF(O24="---","NA",
            IF(BP24 &gt; BQ24,
                IF(MIN(CA24, BP24) = CB24, 0.1,
                    IF(MIN(CA24, BP24) &lt; CB24, 1.1)
                ),
                IF(MIN(CA24, BP24) = CB24, 0,
                    IF(MIN(CA24, BP24) &lt; CB24, 1)
                )
            ))
        )
    ),
-5)</f>
        <v>NA</v>
      </c>
      <c r="CN24" s="383" t="str">
        <f>IFERROR(
    IF(O24="---", "NA",
        IF(AF24="---", "NA",IF(P24="---","NA",
            IF(BQ24 &gt; BR24,
                IF(MIN(CB24, BQ24) = CC24, 0.1,
                    IF(MIN(CB24, BQ24) &lt; CC24, 1.1)
                ),
                IF(MIN(CB24, BQ24) = CC24, 0,
                    IF(MIN(CB24, BQ24) &lt; CC24, 1)
                )
            ))
        )
    ),
-5)</f>
        <v>NA</v>
      </c>
      <c r="CO24" s="383" t="str">
        <f>IFERROR(
    IF(P24="---", "NA",
        IF(AG24="---", "NA",IF(Q24="---","NA",
            IF(BR24 &gt; BS24,
                IF(MIN(CC24, BR24) = CD24, 0.1,
                    IF(MIN(CC24, BR24) &lt; CD24, 1.1)
                ),
                IF(MIN(CC24, BR24) = CD24, 0,
                    IF(MIN(CC24, BR24) &lt; CD24, 1)
                )
            ))
        )
    ),
-5)</f>
        <v>NA</v>
      </c>
      <c r="CP24" s="383" t="str">
        <f>IFERROR(
    IF(Q24="---", "NA",
        IF(AH24="---", "NA",IF(R24="---","NA",
            IF(BS24 &gt; BT24,
                IF(MIN(CD24, BS24) = CE24, 0.1,
                    IF(MIN(CD24, BS24) &lt; CE24, 1.1)
                ),
                IF(MIN(CD24, BS24) = CE24, 0,
                    IF(MIN(CD24, BS24) &lt; CE24, 1)
                )
            ))
        )
    ),
-5)</f>
        <v>NA</v>
      </c>
      <c r="CQ24" s="222" t="s">
        <v>140</v>
      </c>
      <c r="CR24" s="383" t="str">
        <f>IF(AND(OR(CG24=1, CG24=1.1),BK24&gt;=BV24),"Achieved",IF(AND(OR(CG24=1, CG24=1.1),BK24&lt;BV24),"Not Achieved","NA"))</f>
        <v>NA</v>
      </c>
      <c r="CS24" s="383" t="str">
        <f>IF(AND(OR(CH24=1, CH24=1.1),BL24&gt;=BW24),"Achieved",IF(AND(OR(CH24=1, CH24=1.1),BL24&lt;BW24),"Not Achieved","NA"))</f>
        <v>NA</v>
      </c>
      <c r="CT24" s="383" t="str">
        <f>IF(AND(OR(CI24=1, CI24=1.1),BM24&gt;=BX24),"Achieved",IF(AND(OR(CI24=1, CI24=1.1),BM24&lt;BX24),"Not Achieved","NA"))</f>
        <v>NA</v>
      </c>
      <c r="CU24" s="383" t="str">
        <f>IF(AND(OR(CJ24=1, CJ24=1.1),BN24&gt;=BY24),"Achieved",IF(AND(OR(CJ24=1, CJ24=1.1),BN24&lt;BY24),"Not Achieved","NA"))</f>
        <v>NA</v>
      </c>
      <c r="CV24" s="383" t="str">
        <f>IF(AND(OR(CK24=1, CK24=1.1),BO24&gt;=BZ24),"Achieved",IF(AND(OR(CK24=1, CK24=1.1),BO24&lt;BZ24),"Not Achieved","NA"))</f>
        <v>NA</v>
      </c>
      <c r="CW24" s="383" t="str">
        <f>IF(AND(OR(CL24=1, CL24=1.1),BP24&gt;=CA24),"Achieved",IF(AND(OR(CL24=1, CL24=1.1),BP24&lt;CA24),"Not Achieved","NA"))</f>
        <v>NA</v>
      </c>
      <c r="CX24" s="383" t="str">
        <f>IF(AND(OR(CM24=1, CM24=1.1),BQ24&gt;=CB24),"Achieved",IF(AND(OR(CM24=1, CM24=1.1),BQ24&lt;CB24),"Not Achieved","NA"))</f>
        <v>NA</v>
      </c>
      <c r="CY24" s="383" t="str">
        <f>IF(AND(OR(CN24=1, CN24=1.1),BR24&gt;=CC24),"Achieved",IF(AND(OR(CN24=1, CN24=1.1),BR24&lt;CC24),"Not Achieved","NA"))</f>
        <v>NA</v>
      </c>
      <c r="CZ24" s="383" t="str">
        <f>IF(AND(OR(CO24=1, CO24=1.1),BS24&gt;=CD24),"Achieved",IF(AND(OR(CO24=1, CO24=1.1),BS24&lt;CD24),"Not Achieved","NA"))</f>
        <v>NA</v>
      </c>
      <c r="DA24" s="383" t="str">
        <f>IF(AND(OR(CP24=1, CP24=1.1),BT24&gt;=CE24),"Achieved",IF(AND(OR(CP24=1, CP24=1.1),BT24&lt;CE24),"Not Achieved","NA"))</f>
        <v>NA</v>
      </c>
      <c r="DI24" s="433"/>
      <c r="DJ24" s="433"/>
      <c r="DK24" s="433"/>
      <c r="DL24" s="433"/>
      <c r="DM24" s="433"/>
      <c r="DN24" s="433"/>
      <c r="DO24" s="433"/>
      <c r="DP24" s="433"/>
      <c r="DQ24" s="433"/>
      <c r="DR24" s="433"/>
      <c r="DS24" s="433"/>
      <c r="DT24" s="433"/>
      <c r="DU24" s="433"/>
      <c r="DV24" s="433"/>
      <c r="DW24" s="433"/>
    </row>
    <row r="25" spans="2:127" s="385" customFormat="1" ht="13.75" customHeight="1" thickBot="1" x14ac:dyDescent="0.4">
      <c r="B25" s="373"/>
      <c r="C25" s="368"/>
      <c r="D25" s="369"/>
      <c r="E25" s="432" t="s">
        <v>141</v>
      </c>
      <c r="F25" s="425"/>
      <c r="G25" s="426"/>
      <c r="H25" s="192" t="s">
        <v>94</v>
      </c>
      <c r="I25" s="192" t="s">
        <v>94</v>
      </c>
      <c r="J25" s="192" t="s">
        <v>94</v>
      </c>
      <c r="K25" s="192" t="s">
        <v>94</v>
      </c>
      <c r="L25" s="192" t="s">
        <v>94</v>
      </c>
      <c r="M25" s="192" t="s">
        <v>94</v>
      </c>
      <c r="N25" s="192" t="s">
        <v>94</v>
      </c>
      <c r="O25" s="192" t="s">
        <v>94</v>
      </c>
      <c r="P25" s="192" t="s">
        <v>94</v>
      </c>
      <c r="Q25" s="192" t="s">
        <v>94</v>
      </c>
      <c r="R25" s="379" t="s">
        <v>94</v>
      </c>
      <c r="S25" s="384"/>
      <c r="T25" s="384"/>
      <c r="U25" s="384"/>
      <c r="V25" s="384"/>
      <c r="W25" s="384"/>
      <c r="X25" s="384"/>
      <c r="Y25" s="192" t="s">
        <v>94</v>
      </c>
      <c r="Z25" s="192" t="s">
        <v>94</v>
      </c>
      <c r="AA25" s="192" t="s">
        <v>94</v>
      </c>
      <c r="AB25" s="192" t="s">
        <v>94</v>
      </c>
      <c r="AC25" s="192" t="s">
        <v>94</v>
      </c>
      <c r="AD25" s="192" t="s">
        <v>94</v>
      </c>
      <c r="AE25" s="192" t="s">
        <v>94</v>
      </c>
      <c r="AF25" s="192" t="s">
        <v>94</v>
      </c>
      <c r="AG25" s="192" t="s">
        <v>94</v>
      </c>
      <c r="AH25" s="379" t="s">
        <v>94</v>
      </c>
      <c r="AK25" s="427" t="str">
        <f>IFERROR(IF(I25="---","",IF(Y25="---","No Target Set",IF(BV25=BK25,"On Target",IF(BV25&gt;BK25,"Behind",IF(BV25&lt;BK25,"On Target"))))),"")</f>
        <v/>
      </c>
      <c r="AL25" s="427" t="str">
        <f>IFERROR(IF(J25="---","",IF(Z25="---","No Target Set",IF(BW25=BL25,"On Target",IF(BW25&gt;BL25,"Behind",IF(BW25&lt;BL25,"On Target"))))),"")</f>
        <v/>
      </c>
      <c r="AM25" s="427" t="str">
        <f>IFERROR(IF(K25="---","",IF(AA25="---","No Target Set",IF(BX25=BM25,"On Target",IF(BX25&gt;BM25,"Behind",IF(BX25&lt;BM25,"On Target"))))),"")</f>
        <v/>
      </c>
      <c r="AN25" s="427" t="str">
        <f>IFERROR(IF(L25="---","",IF(AB25="---","No Target Set",IF(BY25=BN25,"On Target",IF(BY25&gt;BN25,"Behind",IF(BY25&lt;BN25,"On Target"))))),"")</f>
        <v/>
      </c>
      <c r="AO25" s="427" t="str">
        <f>IFERROR(IF(M25="---","",IF(AC25="---","No Target Set",IF(BZ25=BO25,"On Target",IF(BZ25&gt;BO25,"Behind",IF(BZ25&lt;BO25,"On Target"))))),"")</f>
        <v/>
      </c>
      <c r="AP25" s="427" t="str">
        <f>IFERROR(IF(N25="---","",IF(AD25="---","No Target Set",IF(CA25=BP25,"On Target",IF(CA25&gt;BP25,"Behind",IF(CA25&lt;BP25,"On Target"))))),"")</f>
        <v/>
      </c>
      <c r="AQ25" s="427" t="str">
        <f>IFERROR(IF(O25="---","",IF(AE25="---","No Target Set",IF(CB25=BQ25,"On Target",IF(CB25&gt;BQ25,"Behind",IF(CB25&lt;BQ25,"On Target"))))),"")</f>
        <v/>
      </c>
      <c r="AR25" s="427" t="str">
        <f>IFERROR(IF(P25="---","",IF(AF25="---","No Target Set",IF(CC25=BR25,"On Target",IF(CC25&gt;BR25,"Behind",IF(CC25&lt;BR25,"On Target"))))),"")</f>
        <v/>
      </c>
      <c r="AS25" s="427" t="str">
        <f>IFERROR(IF(Q25="---","",IF(AG25="---","No Target Set",IF(CD25=BS25,"On Target",IF(CD25&gt;BS25,"Behind",IF(CD25&lt;BS25,"On Target"))))),"")</f>
        <v/>
      </c>
      <c r="AT25" s="427" t="str">
        <f>IFERROR(IF(R25="---","",IF(AH25="---","No Target Set",IF(CE25=BT25,"On Target",IF(CE25&gt;BT25,"Behind",IF(CE25&lt;BT25,"On Target"))))),"")</f>
        <v/>
      </c>
      <c r="AU25" s="384"/>
      <c r="AV25" s="428"/>
      <c r="AW25" s="222" t="s">
        <v>142</v>
      </c>
      <c r="AX25" s="383" t="str">
        <f>_xlfn.IFNA(LOOKUP(2,1/(H25:R25&lt;&gt;"---"),H25:R25),"---")</f>
        <v>---</v>
      </c>
      <c r="AY25" s="383" t="e">
        <f>VALUE(IF(AX25="---","",VLOOKUP(AX25,List167823456[],2,FALSE)))</f>
        <v>#VALUE!</v>
      </c>
      <c r="AZ25" s="383" t="str">
        <f>_xlfn.IFNA(LOOKUP(2,1/(H25:Q25&lt;&gt;"---"),X25:AF25),"---")</f>
        <v>---</v>
      </c>
      <c r="BA25" s="383" t="e">
        <f>VALUE(IF(AZ25="---","",VLOOKUP(AZ25,List167823456[],2,FALSE)))</f>
        <v>#VALUE!</v>
      </c>
      <c r="BB25" s="383" t="str">
        <f>_xlfn.IFNA(LOOKUP(2,1/(AK25:AT25&lt;&gt;""),AK25:AT25),"---")</f>
        <v>---</v>
      </c>
      <c r="BC25" s="383" t="str">
        <f>_xlfn.IFNA(LOOKUP(2,1/(H25:R25&lt;&gt;"---"),H$2:R$2),"---")</f>
        <v>---</v>
      </c>
      <c r="BD25" s="384"/>
      <c r="BE25" s="384"/>
      <c r="BF25" s="384"/>
      <c r="BG25" s="384"/>
      <c r="BH25" s="384"/>
      <c r="BI25" s="222" t="s">
        <v>142</v>
      </c>
      <c r="BJ25" s="383" t="str">
        <f>IF(H25="---","",IF(H25="","",(VLOOKUP(H25,List167823456[],2,FALSE))))</f>
        <v/>
      </c>
      <c r="BK25" s="383" t="str">
        <f>IF(I25="---","",IF(I25="","",(VLOOKUP(I25,List167823456[],2,FALSE))))</f>
        <v/>
      </c>
      <c r="BL25" s="383" t="str">
        <f>IF(J25="---","",IF(J25="","",(VLOOKUP(J25,List167823456[],2,FALSE))))</f>
        <v/>
      </c>
      <c r="BM25" s="383" t="str">
        <f>IF(K25="---","",IF(K25="","",(VLOOKUP(K25,List167823456[],2,FALSE))))</f>
        <v/>
      </c>
      <c r="BN25" s="383" t="str">
        <f>IF(L25="---","",IF(L25="","",(VLOOKUP(L25,List167823456[],2,FALSE))))</f>
        <v/>
      </c>
      <c r="BO25" s="383" t="str">
        <f>IF(M25="---","",IF(M25="","",(VLOOKUP(M25,List167823456[],2,FALSE))))</f>
        <v/>
      </c>
      <c r="BP25" s="383" t="str">
        <f>IF(N25="---","",IF(N25="","",(VLOOKUP(N25,List167823456[],2,FALSE))))</f>
        <v/>
      </c>
      <c r="BQ25" s="383" t="str">
        <f>IF(O25="---","",IF(O25="","",(VLOOKUP(O25,List167823456[],2,FALSE))))</f>
        <v/>
      </c>
      <c r="BR25" s="383" t="str">
        <f>IF(P25="---","",IF(P25="","",(VLOOKUP(P25,List167823456[],2,FALSE))))</f>
        <v/>
      </c>
      <c r="BS25" s="383" t="str">
        <f>IF(Q25="---","",IF(Q25="","",(VLOOKUP(Q25,List167823456[],2,FALSE))))</f>
        <v/>
      </c>
      <c r="BT25" s="383" t="str">
        <f>IF(R25="---","",IF(R25="","",(VLOOKUP(R25,List167823456[],2,FALSE))))</f>
        <v/>
      </c>
      <c r="BU25" s="222" t="s">
        <v>142</v>
      </c>
      <c r="BV25" s="383" t="str">
        <f>IF(Y25="---","",IF(Y25="","",VLOOKUP(Y25,List167823456[],2,FALSE)))</f>
        <v/>
      </c>
      <c r="BW25" s="383" t="str">
        <f>IF(Z25="---","",IF(Z25="","",VLOOKUP(Z25,List167823456[],2,FALSE)))</f>
        <v/>
      </c>
      <c r="BX25" s="383" t="str">
        <f>IF(AA25="---","",IF(AA25="","",VLOOKUP(AA25,List167823456[],2,FALSE)))</f>
        <v/>
      </c>
      <c r="BY25" s="383" t="str">
        <f>IF(AB25="---","",IF(AB25="","",VLOOKUP(AB25,List167823456[],2,FALSE)))</f>
        <v/>
      </c>
      <c r="BZ25" s="383" t="str">
        <f>IF(AC25="---","",IF(AC25="","",VLOOKUP(AC25,List167823456[],2,FALSE)))</f>
        <v/>
      </c>
      <c r="CA25" s="383" t="str">
        <f>IF(AD25="---","",IF(AD25="","",VLOOKUP(AD25,List167823456[],2,FALSE)))</f>
        <v/>
      </c>
      <c r="CB25" s="383" t="str">
        <f>IF(AE25="---","",IF(AE25="","",VLOOKUP(AE25,List167823456[],2,FALSE)))</f>
        <v/>
      </c>
      <c r="CC25" s="383" t="str">
        <f>IF(AF25="---","",IF(AF25="","",VLOOKUP(AF25,List167823456[],2,FALSE)))</f>
        <v/>
      </c>
      <c r="CD25" s="383" t="str">
        <f>IF(AG25="---","",IF(AG25="","",VLOOKUP(AG25,List167823456[],2,FALSE)))</f>
        <v/>
      </c>
      <c r="CE25" s="383" t="str">
        <f>IF(AH25="---","",IF(AH25="","",VLOOKUP(AH25,List167823456[],2,FALSE)))</f>
        <v/>
      </c>
      <c r="CF25" s="222" t="s">
        <v>142</v>
      </c>
      <c r="CG25" s="383" t="str">
        <f>IFERROR(
    IF(H25="---", "NA",
        IF(Y25="---", "NA",
            IF(BJ25 &gt; BK25,
                IF(BV25 &gt; BJ25, 1.1, 0.1),
                IF(BV25 &gt; BJ25, 1, 0)
            )
        )
    ),
    -1
)</f>
        <v>NA</v>
      </c>
      <c r="CH25" s="383" t="str">
        <f>IFERROR(
    IF(I25="---", "NA",
        IF(Z25="---", "NA",IF(J25="---","NA",
            IF(BK25 &gt; BL25,
                IF(MIN(BV25, BK25) = BW25, 0.1,
                    IF(MIN(BV25, BK25) &lt; BW25, 1.1)
                ),
                IF(MIN(BV25, BK25) = BW25, 0,
                    IF(MIN(BV25, BK25) &lt; BW25, 1)
                )
            ))
        )
    ),
-5)</f>
        <v>NA</v>
      </c>
      <c r="CI25" s="383" t="str">
        <f>IFERROR(
    IF(J25="---", "NA",
        IF(AA25="---", "NA",IF(K25="---","NA",
            IF(BL25 &gt; BM25,
                IF(MIN(BW25, BL25) = BX25, 0.1,
                    IF(MIN(BW25, BL25) &lt; BX25, 1.1)
                ),
                IF(MIN(BW25, BL25) = BX25, 0,
                    IF(MIN(BW25, BL25) &lt; BX25, 1)
                )
            ))
        )
    ),
-5)</f>
        <v>NA</v>
      </c>
      <c r="CJ25" s="383" t="str">
        <f>IFERROR(
    IF(K25="---", "NA",
        IF(AB25="---", "NA",IF(L25="---","NA",
            IF(BM25 &gt; BN25,
                IF(MIN(BX25, BM25) = BY25, 0.1,
                    IF(MIN(BX25, BM25) &lt; BY25, 1.1)
                ),
                IF(MIN(BX25, BM25) = BY25, 0,
                    IF(MIN(BX25, BM25) &lt; BY25, 1)
                )
            ))
        )
    ),
-5)</f>
        <v>NA</v>
      </c>
      <c r="CK25" s="383" t="str">
        <f>IFERROR(
    IF(L25="---", "NA",
        IF(AC25="---", "NA",IF(M25="---","NA",
            IF(BN25 &gt; BO25,
                IF(MIN(BY25, BN25) = BZ25, 0.1,
                    IF(MIN(BY25, BN25) &lt; BZ25, 1.1)
                ),
                IF(MIN(BY25, BN25) = BZ25, 0,
                    IF(MIN(BY25, BN25) &lt; BZ25, 1)
                )
            ))
        )
    ),
-5)</f>
        <v>NA</v>
      </c>
      <c r="CL25" s="383" t="str">
        <f>IFERROR(
    IF(M25="---", "NA",
        IF(AD25="---", "NA",IF(N25="---","NA",
            IF(BO25 &gt; BP25,
                IF(MIN(BZ25, BO25) = CA25, 0.1,
                    IF(MIN(BZ25, BO25) &lt; CA25, 1.1)
                ),
                IF(MIN(BZ25, BO25) = CA25, 0,
                    IF(MIN(BZ25, BO25) &lt; CA25, 1)
                )
            ))
        )
    ),
-5)</f>
        <v>NA</v>
      </c>
      <c r="CM25" s="383" t="str">
        <f>IFERROR(
    IF(N25="---", "NA",
        IF(AE25="---", "NA",IF(O25="---","NA",
            IF(BP25 &gt; BQ25,
                IF(MIN(CA25, BP25) = CB25, 0.1,
                    IF(MIN(CA25, BP25) &lt; CB25, 1.1)
                ),
                IF(MIN(CA25, BP25) = CB25, 0,
                    IF(MIN(CA25, BP25) &lt; CB25, 1)
                )
            ))
        )
    ),
-5)</f>
        <v>NA</v>
      </c>
      <c r="CN25" s="383" t="str">
        <f>IFERROR(
    IF(O25="---", "NA",
        IF(AF25="---", "NA",IF(P25="---","NA",
            IF(BQ25 &gt; BR25,
                IF(MIN(CB25, BQ25) = CC25, 0.1,
                    IF(MIN(CB25, BQ25) &lt; CC25, 1.1)
                ),
                IF(MIN(CB25, BQ25) = CC25, 0,
                    IF(MIN(CB25, BQ25) &lt; CC25, 1)
                )
            ))
        )
    ),
-5)</f>
        <v>NA</v>
      </c>
      <c r="CO25" s="383" t="str">
        <f>IFERROR(
    IF(P25="---", "NA",
        IF(AG25="---", "NA",IF(Q25="---","NA",
            IF(BR25 &gt; BS25,
                IF(MIN(CC25, BR25) = CD25, 0.1,
                    IF(MIN(CC25, BR25) &lt; CD25, 1.1)
                ),
                IF(MIN(CC25, BR25) = CD25, 0,
                    IF(MIN(CC25, BR25) &lt; CD25, 1)
                )
            ))
        )
    ),
-5)</f>
        <v>NA</v>
      </c>
      <c r="CP25" s="383" t="str">
        <f>IFERROR(
    IF(Q25="---", "NA",
        IF(AH25="---", "NA",IF(R25="---","NA",
            IF(BS25 &gt; BT25,
                IF(MIN(CD25, BS25) = CE25, 0.1,
                    IF(MIN(CD25, BS25) &lt; CE25, 1.1)
                ),
                IF(MIN(CD25, BS25) = CE25, 0,
                    IF(MIN(CD25, BS25) &lt; CE25, 1)
                )
            ))
        )
    ),
-5)</f>
        <v>NA</v>
      </c>
      <c r="CQ25" s="222" t="s">
        <v>142</v>
      </c>
      <c r="CR25" s="383" t="str">
        <f>IF(AND(OR(CG25=1, CG25=1.1),BK25&gt;=BV25),"Achieved",IF(AND(OR(CG25=1, CG25=1.1),BK25&lt;BV25),"Not Achieved","NA"))</f>
        <v>NA</v>
      </c>
      <c r="CS25" s="383" t="str">
        <f>IF(AND(OR(CH25=1, CH25=1.1),BL25&gt;=BW25),"Achieved",IF(AND(OR(CH25=1, CH25=1.1),BL25&lt;BW25),"Not Achieved","NA"))</f>
        <v>NA</v>
      </c>
      <c r="CT25" s="383" t="str">
        <f>IF(AND(OR(CI25=1, CI25=1.1),BM25&gt;=BX25),"Achieved",IF(AND(OR(CI25=1, CI25=1.1),BM25&lt;BX25),"Not Achieved","NA"))</f>
        <v>NA</v>
      </c>
      <c r="CU25" s="383" t="str">
        <f>IF(AND(OR(CJ25=1, CJ25=1.1),BN25&gt;=BY25),"Achieved",IF(AND(OR(CJ25=1, CJ25=1.1),BN25&lt;BY25),"Not Achieved","NA"))</f>
        <v>NA</v>
      </c>
      <c r="CV25" s="383" t="str">
        <f>IF(AND(OR(CK25=1, CK25=1.1),BO25&gt;=BZ25),"Achieved",IF(AND(OR(CK25=1, CK25=1.1),BO25&lt;BZ25),"Not Achieved","NA"))</f>
        <v>NA</v>
      </c>
      <c r="CW25" s="383" t="str">
        <f>IF(AND(OR(CL25=1, CL25=1.1),BP25&gt;=CA25),"Achieved",IF(AND(OR(CL25=1, CL25=1.1),BP25&lt;CA25),"Not Achieved","NA"))</f>
        <v>NA</v>
      </c>
      <c r="CX25" s="383" t="str">
        <f>IF(AND(OR(CM25=1, CM25=1.1),BQ25&gt;=CB25),"Achieved",IF(AND(OR(CM25=1, CM25=1.1),BQ25&lt;CB25),"Not Achieved","NA"))</f>
        <v>NA</v>
      </c>
      <c r="CY25" s="383" t="str">
        <f>IF(AND(OR(CN25=1, CN25=1.1),BR25&gt;=CC25),"Achieved",IF(AND(OR(CN25=1, CN25=1.1),BR25&lt;CC25),"Not Achieved","NA"))</f>
        <v>NA</v>
      </c>
      <c r="CZ25" s="383" t="str">
        <f>IF(AND(OR(CO25=1, CO25=1.1),BS25&gt;=CD25),"Achieved",IF(AND(OR(CO25=1, CO25=1.1),BS25&lt;CD25),"Not Achieved","NA"))</f>
        <v>NA</v>
      </c>
      <c r="DA25" s="383" t="str">
        <f>IF(AND(OR(CP25=1, CP25=1.1),BT25&gt;=CE25),"Achieved",IF(AND(OR(CP25=1, CP25=1.1),BT25&lt;CE25),"Not Achieved","NA"))</f>
        <v>NA</v>
      </c>
      <c r="DI25" s="433"/>
      <c r="DJ25" s="433"/>
      <c r="DK25" s="433"/>
      <c r="DL25" s="433"/>
      <c r="DM25" s="433"/>
      <c r="DN25" s="433"/>
      <c r="DO25" s="433"/>
      <c r="DP25" s="433"/>
      <c r="DQ25" s="433"/>
      <c r="DR25" s="433"/>
      <c r="DS25" s="433"/>
      <c r="DT25" s="433"/>
      <c r="DU25" s="433"/>
      <c r="DV25" s="433"/>
      <c r="DW25" s="433"/>
    </row>
    <row r="26" spans="2:127" s="385" customFormat="1" ht="13.75" customHeight="1" thickBot="1" x14ac:dyDescent="0.4">
      <c r="B26" s="374"/>
      <c r="C26" s="370"/>
      <c r="D26" s="371"/>
      <c r="E26" s="432" t="s">
        <v>143</v>
      </c>
      <c r="F26" s="425"/>
      <c r="G26" s="426"/>
      <c r="H26" s="192" t="s">
        <v>94</v>
      </c>
      <c r="I26" s="192" t="s">
        <v>94</v>
      </c>
      <c r="J26" s="192" t="s">
        <v>94</v>
      </c>
      <c r="K26" s="192" t="s">
        <v>94</v>
      </c>
      <c r="L26" s="192" t="s">
        <v>94</v>
      </c>
      <c r="M26" s="192" t="s">
        <v>94</v>
      </c>
      <c r="N26" s="192" t="s">
        <v>94</v>
      </c>
      <c r="O26" s="192" t="s">
        <v>94</v>
      </c>
      <c r="P26" s="192" t="s">
        <v>94</v>
      </c>
      <c r="Q26" s="192" t="s">
        <v>94</v>
      </c>
      <c r="R26" s="379" t="s">
        <v>94</v>
      </c>
      <c r="S26" s="384"/>
      <c r="T26" s="384"/>
      <c r="U26" s="384"/>
      <c r="V26" s="384"/>
      <c r="W26" s="384"/>
      <c r="X26" s="384"/>
      <c r="Y26" s="192" t="s">
        <v>94</v>
      </c>
      <c r="Z26" s="192" t="s">
        <v>94</v>
      </c>
      <c r="AA26" s="192" t="s">
        <v>94</v>
      </c>
      <c r="AB26" s="192" t="s">
        <v>94</v>
      </c>
      <c r="AC26" s="192" t="s">
        <v>94</v>
      </c>
      <c r="AD26" s="192" t="s">
        <v>94</v>
      </c>
      <c r="AE26" s="192" t="s">
        <v>94</v>
      </c>
      <c r="AF26" s="192" t="s">
        <v>94</v>
      </c>
      <c r="AG26" s="192" t="s">
        <v>94</v>
      </c>
      <c r="AH26" s="379" t="s">
        <v>94</v>
      </c>
      <c r="AK26" s="427" t="str">
        <f>IFERROR(IF(I26="---","",IF(Y26="---","No Target Set",IF(BV26=BK26,"On Target",IF(BV26&gt;BK26,"Behind",IF(BV26&lt;BK26,"On Target"))))),"")</f>
        <v/>
      </c>
      <c r="AL26" s="427" t="str">
        <f>IFERROR(IF(J26="---","",IF(Z26="---","No Target Set",IF(BW26=BL26,"On Target",IF(BW26&gt;BL26,"Behind",IF(BW26&lt;BL26,"On Target"))))),"")</f>
        <v/>
      </c>
      <c r="AM26" s="427" t="str">
        <f>IFERROR(IF(K26="---","",IF(AA26="---","No Target Set",IF(BX26=BM26,"On Target",IF(BX26&gt;BM26,"Behind",IF(BX26&lt;BM26,"On Target"))))),"")</f>
        <v/>
      </c>
      <c r="AN26" s="427" t="str">
        <f>IFERROR(IF(L26="---","",IF(AB26="---","No Target Set",IF(BY26=BN26,"On Target",IF(BY26&gt;BN26,"Behind",IF(BY26&lt;BN26,"On Target"))))),"")</f>
        <v/>
      </c>
      <c r="AO26" s="427" t="str">
        <f>IFERROR(IF(M26="---","",IF(AC26="---","No Target Set",IF(BZ26=BO26,"On Target",IF(BZ26&gt;BO26,"Behind",IF(BZ26&lt;BO26,"On Target"))))),"")</f>
        <v/>
      </c>
      <c r="AP26" s="427" t="str">
        <f>IFERROR(IF(N26="---","",IF(AD26="---","No Target Set",IF(CA26=BP26,"On Target",IF(CA26&gt;BP26,"Behind",IF(CA26&lt;BP26,"On Target"))))),"")</f>
        <v/>
      </c>
      <c r="AQ26" s="427" t="str">
        <f>IFERROR(IF(O26="---","",IF(AE26="---","No Target Set",IF(CB26=BQ26,"On Target",IF(CB26&gt;BQ26,"Behind",IF(CB26&lt;BQ26,"On Target"))))),"")</f>
        <v/>
      </c>
      <c r="AR26" s="427" t="str">
        <f>IFERROR(IF(P26="---","",IF(AF26="---","No Target Set",IF(CC26=BR26,"On Target",IF(CC26&gt;BR26,"Behind",IF(CC26&lt;BR26,"On Target"))))),"")</f>
        <v/>
      </c>
      <c r="AS26" s="427" t="str">
        <f>IFERROR(IF(Q26="---","",IF(AG26="---","No Target Set",IF(CD26=BS26,"On Target",IF(CD26&gt;BS26,"Behind",IF(CD26&lt;BS26,"On Target"))))),"")</f>
        <v/>
      </c>
      <c r="AT26" s="427" t="str">
        <f>IFERROR(IF(R26="---","",IF(AH26="---","No Target Set",IF(CE26=BT26,"On Target",IF(CE26&gt;BT26,"Behind",IF(CE26&lt;BT26,"On Target"))))),"")</f>
        <v/>
      </c>
      <c r="AU26" s="384"/>
      <c r="AV26" s="428"/>
      <c r="AW26" s="222" t="s">
        <v>144</v>
      </c>
      <c r="AX26" s="383" t="str">
        <f>_xlfn.IFNA(LOOKUP(2,1/(H26:R26&lt;&gt;"---"),H26:R26),"---")</f>
        <v>---</v>
      </c>
      <c r="AY26" s="383" t="e">
        <f>VALUE(IF(AX26="---","",VLOOKUP(AX26,List167823456[],2,FALSE)))</f>
        <v>#VALUE!</v>
      </c>
      <c r="AZ26" s="383" t="str">
        <f>_xlfn.IFNA(LOOKUP(2,1/(H26:Q26&lt;&gt;"---"),X26:AF26),"---")</f>
        <v>---</v>
      </c>
      <c r="BA26" s="383" t="e">
        <f>VALUE(IF(AZ26="---","",VLOOKUP(AZ26,List167823456[],2,FALSE)))</f>
        <v>#VALUE!</v>
      </c>
      <c r="BB26" s="383" t="str">
        <f>_xlfn.IFNA(LOOKUP(2,1/(AK26:AT26&lt;&gt;""),AK26:AT26),"---")</f>
        <v>---</v>
      </c>
      <c r="BC26" s="383" t="str">
        <f>_xlfn.IFNA(LOOKUP(2,1/(H26:R26&lt;&gt;"---"),H$2:R$2),"---")</f>
        <v>---</v>
      </c>
      <c r="BD26" s="384"/>
      <c r="BE26" s="384"/>
      <c r="BF26" s="384"/>
      <c r="BG26" s="384"/>
      <c r="BH26" s="384"/>
      <c r="BI26" s="222" t="s">
        <v>144</v>
      </c>
      <c r="BJ26" s="383" t="str">
        <f>IF(H26="---","",IF(H26="","",(VLOOKUP(H26,List167823456[],2,FALSE))))</f>
        <v/>
      </c>
      <c r="BK26" s="383" t="str">
        <f>IF(I26="---","",IF(I26="","",(VLOOKUP(I26,List167823456[],2,FALSE))))</f>
        <v/>
      </c>
      <c r="BL26" s="383" t="str">
        <f>IF(J26="---","",IF(J26="","",(VLOOKUP(J26,List167823456[],2,FALSE))))</f>
        <v/>
      </c>
      <c r="BM26" s="383" t="str">
        <f>IF(K26="---","",IF(K26="","",(VLOOKUP(K26,List167823456[],2,FALSE))))</f>
        <v/>
      </c>
      <c r="BN26" s="383" t="str">
        <f>IF(L26="---","",IF(L26="","",(VLOOKUP(L26,List167823456[],2,FALSE))))</f>
        <v/>
      </c>
      <c r="BO26" s="383" t="str">
        <f>IF(M26="---","",IF(M26="","",(VLOOKUP(M26,List167823456[],2,FALSE))))</f>
        <v/>
      </c>
      <c r="BP26" s="383" t="str">
        <f>IF(N26="---","",IF(N26="","",(VLOOKUP(N26,List167823456[],2,FALSE))))</f>
        <v/>
      </c>
      <c r="BQ26" s="383" t="str">
        <f>IF(O26="---","",IF(O26="","",(VLOOKUP(O26,List167823456[],2,FALSE))))</f>
        <v/>
      </c>
      <c r="BR26" s="383" t="str">
        <f>IF(P26="---","",IF(P26="","",(VLOOKUP(P26,List167823456[],2,FALSE))))</f>
        <v/>
      </c>
      <c r="BS26" s="383" t="str">
        <f>IF(Q26="---","",IF(Q26="","",(VLOOKUP(Q26,List167823456[],2,FALSE))))</f>
        <v/>
      </c>
      <c r="BT26" s="383" t="str">
        <f>IF(R26="---","",IF(R26="","",(VLOOKUP(R26,List167823456[],2,FALSE))))</f>
        <v/>
      </c>
      <c r="BU26" s="222" t="s">
        <v>144</v>
      </c>
      <c r="BV26" s="383" t="str">
        <f>IF(Y26="---","",IF(Y26="","",VLOOKUP(Y26,List167823456[],2,FALSE)))</f>
        <v/>
      </c>
      <c r="BW26" s="383" t="str">
        <f>IF(Z26="---","",IF(Z26="","",VLOOKUP(Z26,List167823456[],2,FALSE)))</f>
        <v/>
      </c>
      <c r="BX26" s="383" t="str">
        <f>IF(AA26="---","",IF(AA26="","",VLOOKUP(AA26,List167823456[],2,FALSE)))</f>
        <v/>
      </c>
      <c r="BY26" s="383" t="str">
        <f>IF(AB26="---","",IF(AB26="","",VLOOKUP(AB26,List167823456[],2,FALSE)))</f>
        <v/>
      </c>
      <c r="BZ26" s="383" t="str">
        <f>IF(AC26="---","",IF(AC26="","",VLOOKUP(AC26,List167823456[],2,FALSE)))</f>
        <v/>
      </c>
      <c r="CA26" s="383" t="str">
        <f>IF(AD26="---","",IF(AD26="","",VLOOKUP(AD26,List167823456[],2,FALSE)))</f>
        <v/>
      </c>
      <c r="CB26" s="383" t="str">
        <f>IF(AE26="---","",IF(AE26="","",VLOOKUP(AE26,List167823456[],2,FALSE)))</f>
        <v/>
      </c>
      <c r="CC26" s="383" t="str">
        <f>IF(AF26="---","",IF(AF26="","",VLOOKUP(AF26,List167823456[],2,FALSE)))</f>
        <v/>
      </c>
      <c r="CD26" s="383" t="str">
        <f>IF(AG26="---","",IF(AG26="","",VLOOKUP(AG26,List167823456[],2,FALSE)))</f>
        <v/>
      </c>
      <c r="CE26" s="383" t="str">
        <f>IF(AH26="---","",IF(AH26="","",VLOOKUP(AH26,List167823456[],2,FALSE)))</f>
        <v/>
      </c>
      <c r="CF26" s="222" t="s">
        <v>144</v>
      </c>
      <c r="CG26" s="383" t="str">
        <f>IFERROR(
    IF(H26="---", "NA",
        IF(Y26="---", "NA",
            IF(BJ26 &gt; BK26,
                IF(BV26 &gt; BJ26, 1.1, 0.1),
                IF(BV26 &gt; BJ26, 1, 0)
            )
        )
    ),
    -1
)</f>
        <v>NA</v>
      </c>
      <c r="CH26" s="383" t="str">
        <f>IFERROR(
    IF(I26="---", "NA",
        IF(Z26="---", "NA",IF(J26="---","NA",
            IF(BK26 &gt; BL26,
                IF(MIN(BV26, BK26) = BW26, 0.1,
                    IF(MIN(BV26, BK26) &lt; BW26, 1.1)
                ),
                IF(MIN(BV26, BK26) = BW26, 0,
                    IF(MIN(BV26, BK26) &lt; BW26, 1)
                )
            ))
        )
    ),
-5)</f>
        <v>NA</v>
      </c>
      <c r="CI26" s="383" t="str">
        <f>IFERROR(
    IF(J26="---", "NA",
        IF(AA26="---", "NA",IF(K26="---","NA",
            IF(BL26 &gt; BM26,
                IF(MIN(BW26, BL26) = BX26, 0.1,
                    IF(MIN(BW26, BL26) &lt; BX26, 1.1)
                ),
                IF(MIN(BW26, BL26) = BX26, 0,
                    IF(MIN(BW26, BL26) &lt; BX26, 1)
                )
            ))
        )
    ),
-5)</f>
        <v>NA</v>
      </c>
      <c r="CJ26" s="383" t="str">
        <f>IFERROR(
    IF(K26="---", "NA",
        IF(AB26="---", "NA",IF(L26="---","NA",
            IF(BM26 &gt; BN26,
                IF(MIN(BX26, BM26) = BY26, 0.1,
                    IF(MIN(BX26, BM26) &lt; BY26, 1.1)
                ),
                IF(MIN(BX26, BM26) = BY26, 0,
                    IF(MIN(BX26, BM26) &lt; BY26, 1)
                )
            ))
        )
    ),
-5)</f>
        <v>NA</v>
      </c>
      <c r="CK26" s="383" t="str">
        <f>IFERROR(
    IF(L26="---", "NA",
        IF(AC26="---", "NA",IF(M26="---","NA",
            IF(BN26 &gt; BO26,
                IF(MIN(BY26, BN26) = BZ26, 0.1,
                    IF(MIN(BY26, BN26) &lt; BZ26, 1.1)
                ),
                IF(MIN(BY26, BN26) = BZ26, 0,
                    IF(MIN(BY26, BN26) &lt; BZ26, 1)
                )
            ))
        )
    ),
-5)</f>
        <v>NA</v>
      </c>
      <c r="CL26" s="383" t="str">
        <f>IFERROR(
    IF(M26="---", "NA",
        IF(AD26="---", "NA",IF(N26="---","NA",
            IF(BO26 &gt; BP26,
                IF(MIN(BZ26, BO26) = CA26, 0.1,
                    IF(MIN(BZ26, BO26) &lt; CA26, 1.1)
                ),
                IF(MIN(BZ26, BO26) = CA26, 0,
                    IF(MIN(BZ26, BO26) &lt; CA26, 1)
                )
            ))
        )
    ),
-5)</f>
        <v>NA</v>
      </c>
      <c r="CM26" s="383" t="str">
        <f>IFERROR(
    IF(N26="---", "NA",
        IF(AE26="---", "NA",IF(O26="---","NA",
            IF(BP26 &gt; BQ26,
                IF(MIN(CA26, BP26) = CB26, 0.1,
                    IF(MIN(CA26, BP26) &lt; CB26, 1.1)
                ),
                IF(MIN(CA26, BP26) = CB26, 0,
                    IF(MIN(CA26, BP26) &lt; CB26, 1)
                )
            ))
        )
    ),
-5)</f>
        <v>NA</v>
      </c>
      <c r="CN26" s="383" t="str">
        <f>IFERROR(
    IF(O26="---", "NA",
        IF(AF26="---", "NA",IF(P26="---","NA",
            IF(BQ26 &gt; BR26,
                IF(MIN(CB26, BQ26) = CC26, 0.1,
                    IF(MIN(CB26, BQ26) &lt; CC26, 1.1)
                ),
                IF(MIN(CB26, BQ26) = CC26, 0,
                    IF(MIN(CB26, BQ26) &lt; CC26, 1)
                )
            ))
        )
    ),
-5)</f>
        <v>NA</v>
      </c>
      <c r="CO26" s="383" t="str">
        <f>IFERROR(
    IF(P26="---", "NA",
        IF(AG26="---", "NA",IF(Q26="---","NA",
            IF(BR26 &gt; BS26,
                IF(MIN(CC26, BR26) = CD26, 0.1,
                    IF(MIN(CC26, BR26) &lt; CD26, 1.1)
                ),
                IF(MIN(CC26, BR26) = CD26, 0,
                    IF(MIN(CC26, BR26) &lt; CD26, 1)
                )
            ))
        )
    ),
-5)</f>
        <v>NA</v>
      </c>
      <c r="CP26" s="383" t="str">
        <f>IFERROR(
    IF(Q26="---", "NA",
        IF(AH26="---", "NA",IF(R26="---","NA",
            IF(BS26 &gt; BT26,
                IF(MIN(CD26, BS26) = CE26, 0.1,
                    IF(MIN(CD26, BS26) &lt; CE26, 1.1)
                ),
                IF(MIN(CD26, BS26) = CE26, 0,
                    IF(MIN(CD26, BS26) &lt; CE26, 1)
                )
            ))
        )
    ),
-5)</f>
        <v>NA</v>
      </c>
      <c r="CQ26" s="222" t="s">
        <v>144</v>
      </c>
      <c r="CR26" s="383" t="str">
        <f>IF(AND(OR(CG26=1, CG26=1.1),BK26&gt;=BV26),"Achieved",IF(AND(OR(CG26=1, CG26=1.1),BK26&lt;BV26),"Not Achieved","NA"))</f>
        <v>NA</v>
      </c>
      <c r="CS26" s="383" t="str">
        <f>IF(AND(OR(CH26=1, CH26=1.1),BL26&gt;=BW26),"Achieved",IF(AND(OR(CH26=1, CH26=1.1),BL26&lt;BW26),"Not Achieved","NA"))</f>
        <v>NA</v>
      </c>
      <c r="CT26" s="383" t="str">
        <f>IF(AND(OR(CI26=1, CI26=1.1),BM26&gt;=BX26),"Achieved",IF(AND(OR(CI26=1, CI26=1.1),BM26&lt;BX26),"Not Achieved","NA"))</f>
        <v>NA</v>
      </c>
      <c r="CU26" s="383" t="str">
        <f>IF(AND(OR(CJ26=1, CJ26=1.1),BN26&gt;=BY26),"Achieved",IF(AND(OR(CJ26=1, CJ26=1.1),BN26&lt;BY26),"Not Achieved","NA"))</f>
        <v>NA</v>
      </c>
      <c r="CV26" s="383" t="str">
        <f>IF(AND(OR(CK26=1, CK26=1.1),BO26&gt;=BZ26),"Achieved",IF(AND(OR(CK26=1, CK26=1.1),BO26&lt;BZ26),"Not Achieved","NA"))</f>
        <v>NA</v>
      </c>
      <c r="CW26" s="383" t="str">
        <f>IF(AND(OR(CL26=1, CL26=1.1),BP26&gt;=CA26),"Achieved",IF(AND(OR(CL26=1, CL26=1.1),BP26&lt;CA26),"Not Achieved","NA"))</f>
        <v>NA</v>
      </c>
      <c r="CX26" s="383" t="str">
        <f>IF(AND(OR(CM26=1, CM26=1.1),BQ26&gt;=CB26),"Achieved",IF(AND(OR(CM26=1, CM26=1.1),BQ26&lt;CB26),"Not Achieved","NA"))</f>
        <v>NA</v>
      </c>
      <c r="CY26" s="383" t="str">
        <f>IF(AND(OR(CN26=1, CN26=1.1),BR26&gt;=CC26),"Achieved",IF(AND(OR(CN26=1, CN26=1.1),BR26&lt;CC26),"Not Achieved","NA"))</f>
        <v>NA</v>
      </c>
      <c r="CZ26" s="383" t="str">
        <f>IF(AND(OR(CO26=1, CO26=1.1),BS26&gt;=CD26),"Achieved",IF(AND(OR(CO26=1, CO26=1.1),BS26&lt;CD26),"Not Achieved","NA"))</f>
        <v>NA</v>
      </c>
      <c r="DA26" s="383" t="str">
        <f>IF(AND(OR(CP26=1, CP26=1.1),BT26&gt;=CE26),"Achieved",IF(AND(OR(CP26=1, CP26=1.1),BT26&lt;CE26),"Not Achieved","NA"))</f>
        <v>NA</v>
      </c>
      <c r="DI26" s="433"/>
      <c r="DJ26" s="433"/>
      <c r="DK26" s="433"/>
      <c r="DL26" s="433"/>
      <c r="DM26" s="433"/>
      <c r="DN26" s="433"/>
      <c r="DO26" s="433"/>
      <c r="DP26" s="433"/>
      <c r="DQ26" s="433"/>
      <c r="DR26" s="433"/>
      <c r="DS26" s="433"/>
      <c r="DT26" s="433"/>
      <c r="DU26" s="433"/>
      <c r="DV26" s="433"/>
      <c r="DW26" s="433"/>
    </row>
    <row r="27" spans="2:127" s="385" customFormat="1" ht="13.75" customHeight="1" thickBot="1" x14ac:dyDescent="0.4">
      <c r="B27" s="372">
        <v>3</v>
      </c>
      <c r="C27" s="366" t="s">
        <v>145</v>
      </c>
      <c r="D27" s="367"/>
      <c r="E27" s="432" t="s">
        <v>146</v>
      </c>
      <c r="F27" s="425"/>
      <c r="G27" s="426"/>
      <c r="H27" s="192" t="s">
        <v>94</v>
      </c>
      <c r="I27" s="192" t="s">
        <v>94</v>
      </c>
      <c r="J27" s="192" t="s">
        <v>94</v>
      </c>
      <c r="K27" s="192" t="s">
        <v>94</v>
      </c>
      <c r="L27" s="192" t="s">
        <v>94</v>
      </c>
      <c r="M27" s="192" t="s">
        <v>94</v>
      </c>
      <c r="N27" s="192" t="s">
        <v>94</v>
      </c>
      <c r="O27" s="192" t="s">
        <v>94</v>
      </c>
      <c r="P27" s="192" t="s">
        <v>94</v>
      </c>
      <c r="Q27" s="192" t="s">
        <v>94</v>
      </c>
      <c r="R27" s="379" t="s">
        <v>94</v>
      </c>
      <c r="S27" s="384"/>
      <c r="T27" s="384"/>
      <c r="U27" s="384"/>
      <c r="V27" s="384"/>
      <c r="W27" s="384"/>
      <c r="X27" s="384"/>
      <c r="Y27" s="192" t="s">
        <v>94</v>
      </c>
      <c r="Z27" s="192" t="s">
        <v>94</v>
      </c>
      <c r="AA27" s="192" t="s">
        <v>94</v>
      </c>
      <c r="AB27" s="192" t="s">
        <v>94</v>
      </c>
      <c r="AC27" s="192" t="s">
        <v>94</v>
      </c>
      <c r="AD27" s="192" t="s">
        <v>94</v>
      </c>
      <c r="AE27" s="192" t="s">
        <v>94</v>
      </c>
      <c r="AF27" s="192" t="s">
        <v>94</v>
      </c>
      <c r="AG27" s="192" t="s">
        <v>94</v>
      </c>
      <c r="AH27" s="379" t="s">
        <v>94</v>
      </c>
      <c r="AK27" s="427" t="str">
        <f>IFERROR(IF(I27="---","",IF(Y27="---","No Target Set",IF(BV27=BK27,"On Target",IF(BV27&gt;BK27,"Behind",IF(BV27&lt;BK27,"On Target"))))),"")</f>
        <v/>
      </c>
      <c r="AL27" s="427" t="str">
        <f>IFERROR(IF(J27="---","",IF(Z27="---","No Target Set",IF(BW27=BL27,"On Target",IF(BW27&gt;BL27,"Behind",IF(BW27&lt;BL27,"On Target"))))),"")</f>
        <v/>
      </c>
      <c r="AM27" s="427" t="str">
        <f>IFERROR(IF(K27="---","",IF(AA27="---","No Target Set",IF(BX27=BM27,"On Target",IF(BX27&gt;BM27,"Behind",IF(BX27&lt;BM27,"On Target"))))),"")</f>
        <v/>
      </c>
      <c r="AN27" s="427" t="str">
        <f>IFERROR(IF(L27="---","",IF(AB27="---","No Target Set",IF(BY27=BN27,"On Target",IF(BY27&gt;BN27,"Behind",IF(BY27&lt;BN27,"On Target"))))),"")</f>
        <v/>
      </c>
      <c r="AO27" s="427" t="str">
        <f>IFERROR(IF(M27="---","",IF(AC27="---","No Target Set",IF(BZ27=BO27,"On Target",IF(BZ27&gt;BO27,"Behind",IF(BZ27&lt;BO27,"On Target"))))),"")</f>
        <v/>
      </c>
      <c r="AP27" s="427" t="str">
        <f>IFERROR(IF(N27="---","",IF(AD27="---","No Target Set",IF(CA27=BP27,"On Target",IF(CA27&gt;BP27,"Behind",IF(CA27&lt;BP27,"On Target"))))),"")</f>
        <v/>
      </c>
      <c r="AQ27" s="427" t="str">
        <f>IFERROR(IF(O27="---","",IF(AE27="---","No Target Set",IF(CB27=BQ27,"On Target",IF(CB27&gt;BQ27,"Behind",IF(CB27&lt;BQ27,"On Target"))))),"")</f>
        <v/>
      </c>
      <c r="AR27" s="427" t="str">
        <f>IFERROR(IF(P27="---","",IF(AF27="---","No Target Set",IF(CC27=BR27,"On Target",IF(CC27&gt;BR27,"Behind",IF(CC27&lt;BR27,"On Target"))))),"")</f>
        <v/>
      </c>
      <c r="AS27" s="427" t="str">
        <f>IFERROR(IF(Q27="---","",IF(AG27="---","No Target Set",IF(CD27=BS27,"On Target",IF(CD27&gt;BS27,"Behind",IF(CD27&lt;BS27,"On Target"))))),"")</f>
        <v/>
      </c>
      <c r="AT27" s="427" t="str">
        <f>IFERROR(IF(R27="---","",IF(AH27="---","No Target Set",IF(CE27=BT27,"On Target",IF(CE27&gt;BT27,"Behind",IF(CE27&lt;BT27,"On Target"))))),"")</f>
        <v/>
      </c>
      <c r="AU27" s="384"/>
      <c r="AV27" s="428"/>
      <c r="AW27" s="222" t="s">
        <v>147</v>
      </c>
      <c r="AX27" s="382" t="str">
        <f>_xlfn.IFNA(LOOKUP(2,1/(H27:R27&lt;&gt;"---"),H27:R27),"---")</f>
        <v>---</v>
      </c>
      <c r="AY27" s="382" t="e">
        <f>VALUE(IF(AX27="---","",VLOOKUP(AX27,List167823456[],2,FALSE)))</f>
        <v>#VALUE!</v>
      </c>
      <c r="AZ27" s="382" t="str">
        <f>_xlfn.IFNA(LOOKUP(2,1/(H27:Q27&lt;&gt;"---"),X27:AF27),"---")</f>
        <v>---</v>
      </c>
      <c r="BA27" s="382" t="e">
        <f>VALUE(IF(AZ27="---","",VLOOKUP(AZ27,List167823456[],2,FALSE)))</f>
        <v>#VALUE!</v>
      </c>
      <c r="BB27" s="382" t="str">
        <f>_xlfn.IFNA(LOOKUP(2,1/(AK27:AT27&lt;&gt;""),AK27:AT27),"---")</f>
        <v>---</v>
      </c>
      <c r="BC27" s="382" t="str">
        <f>_xlfn.IFNA(LOOKUP(2,1/(H27:R27&lt;&gt;"---"),H$2:R$2),"---")</f>
        <v>---</v>
      </c>
      <c r="BD27" s="384"/>
      <c r="BE27" s="384"/>
      <c r="BF27" s="384"/>
      <c r="BG27" s="384"/>
      <c r="BH27" s="384"/>
      <c r="BI27" s="222" t="s">
        <v>147</v>
      </c>
      <c r="BJ27" s="382" t="str">
        <f>IF(H27="---","",IF(H27="","",(VLOOKUP(H27,List167823456[],2,FALSE))))</f>
        <v/>
      </c>
      <c r="BK27" s="382" t="str">
        <f>IF(I27="---","",IF(I27="","",(VLOOKUP(I27,List167823456[],2,FALSE))))</f>
        <v/>
      </c>
      <c r="BL27" s="382" t="str">
        <f>IF(J27="---","",IF(J27="","",(VLOOKUP(J27,List167823456[],2,FALSE))))</f>
        <v/>
      </c>
      <c r="BM27" s="382" t="str">
        <f>IF(K27="---","",IF(K27="","",(VLOOKUP(K27,List167823456[],2,FALSE))))</f>
        <v/>
      </c>
      <c r="BN27" s="382" t="str">
        <f>IF(L27="---","",IF(L27="","",(VLOOKUP(L27,List167823456[],2,FALSE))))</f>
        <v/>
      </c>
      <c r="BO27" s="382" t="str">
        <f>IF(M27="---","",IF(M27="","",(VLOOKUP(M27,List167823456[],2,FALSE))))</f>
        <v/>
      </c>
      <c r="BP27" s="382" t="str">
        <f>IF(N27="---","",IF(N27="","",(VLOOKUP(N27,List167823456[],2,FALSE))))</f>
        <v/>
      </c>
      <c r="BQ27" s="382" t="str">
        <f>IF(O27="---","",IF(O27="","",(VLOOKUP(O27,List167823456[],2,FALSE))))</f>
        <v/>
      </c>
      <c r="BR27" s="382" t="str">
        <f>IF(P27="---","",IF(P27="","",(VLOOKUP(P27,List167823456[],2,FALSE))))</f>
        <v/>
      </c>
      <c r="BS27" s="382" t="str">
        <f>IF(Q27="---","",IF(Q27="","",(VLOOKUP(Q27,List167823456[],2,FALSE))))</f>
        <v/>
      </c>
      <c r="BT27" s="382" t="str">
        <f>IF(R27="---","",IF(R27="","",(VLOOKUP(R27,List167823456[],2,FALSE))))</f>
        <v/>
      </c>
      <c r="BU27" s="222" t="s">
        <v>147</v>
      </c>
      <c r="BV27" s="382" t="str">
        <f>IF(Y27="---","",IF(Y27="","",VLOOKUP(Y27,List167823456[],2,FALSE)))</f>
        <v/>
      </c>
      <c r="BW27" s="382" t="str">
        <f>IF(Z27="---","",IF(Z27="","",VLOOKUP(Z27,List167823456[],2,FALSE)))</f>
        <v/>
      </c>
      <c r="BX27" s="382" t="str">
        <f>IF(AA27="---","",IF(AA27="","",VLOOKUP(AA27,List167823456[],2,FALSE)))</f>
        <v/>
      </c>
      <c r="BY27" s="382" t="str">
        <f>IF(AB27="---","",IF(AB27="","",VLOOKUP(AB27,List167823456[],2,FALSE)))</f>
        <v/>
      </c>
      <c r="BZ27" s="382" t="str">
        <f>IF(AC27="---","",IF(AC27="","",VLOOKUP(AC27,List167823456[],2,FALSE)))</f>
        <v/>
      </c>
      <c r="CA27" s="382" t="str">
        <f>IF(AD27="---","",IF(AD27="","",VLOOKUP(AD27,List167823456[],2,FALSE)))</f>
        <v/>
      </c>
      <c r="CB27" s="382" t="str">
        <f>IF(AE27="---","",IF(AE27="","",VLOOKUP(AE27,List167823456[],2,FALSE)))</f>
        <v/>
      </c>
      <c r="CC27" s="382" t="str">
        <f>IF(AF27="---","",IF(AF27="","",VLOOKUP(AF27,List167823456[],2,FALSE)))</f>
        <v/>
      </c>
      <c r="CD27" s="382" t="str">
        <f>IF(AG27="---","",IF(AG27="","",VLOOKUP(AG27,List167823456[],2,FALSE)))</f>
        <v/>
      </c>
      <c r="CE27" s="382" t="str">
        <f>IF(AH27="---","",IF(AH27="","",VLOOKUP(AH27,List167823456[],2,FALSE)))</f>
        <v/>
      </c>
      <c r="CF27" s="222" t="s">
        <v>147</v>
      </c>
      <c r="CG27" s="382" t="str">
        <f>IFERROR(
    IF(H27="---", "NA",
        IF(Y27="---", "NA",
            IF(BJ27 &gt; BK27,
                IF(BV27 &gt; BJ27, 1.1, 0.1),
                IF(BV27 &gt; BJ27, 1, 0)
            )
        )
    ),
    -1
)</f>
        <v>NA</v>
      </c>
      <c r="CH27" s="382" t="str">
        <f>IFERROR(
    IF(I27="---", "NA",
        IF(Z27="---", "NA",IF(J27="---","NA",
            IF(BK27 &gt; BL27,
                IF(MIN(BV27, BK27) = BW27, 0.1,
                    IF(MIN(BV27, BK27) &lt; BW27, 1.1)
                ),
                IF(MIN(BV27, BK27) = BW27, 0,
                    IF(MIN(BV27, BK27) &lt; BW27, 1)
                )
            ))
        )
    ),
-5)</f>
        <v>NA</v>
      </c>
      <c r="CI27" s="382" t="str">
        <f>IFERROR(
    IF(J27="---", "NA",
        IF(AA27="---", "NA",IF(K27="---","NA",
            IF(BL27 &gt; BM27,
                IF(MIN(BW27, BL27) = BX27, 0.1,
                    IF(MIN(BW27, BL27) &lt; BX27, 1.1)
                ),
                IF(MIN(BW27, BL27) = BX27, 0,
                    IF(MIN(BW27, BL27) &lt; BX27, 1)
                )
            ))
        )
    ),
-5)</f>
        <v>NA</v>
      </c>
      <c r="CJ27" s="382" t="str">
        <f>IFERROR(
    IF(K27="---", "NA",
        IF(AB27="---", "NA",IF(L27="---","NA",
            IF(BM27 &gt; BN27,
                IF(MIN(BX27, BM27) = BY27, 0.1,
                    IF(MIN(BX27, BM27) &lt; BY27, 1.1)
                ),
                IF(MIN(BX27, BM27) = BY27, 0,
                    IF(MIN(BX27, BM27) &lt; BY27, 1)
                )
            ))
        )
    ),
-5)</f>
        <v>NA</v>
      </c>
      <c r="CK27" s="382" t="str">
        <f>IFERROR(
    IF(L27="---", "NA",
        IF(AC27="---", "NA",IF(M27="---","NA",
            IF(BN27 &gt; BO27,
                IF(MIN(BY27, BN27) = BZ27, 0.1,
                    IF(MIN(BY27, BN27) &lt; BZ27, 1.1)
                ),
                IF(MIN(BY27, BN27) = BZ27, 0,
                    IF(MIN(BY27, BN27) &lt; BZ27, 1)
                )
            ))
        )
    ),
-5)</f>
        <v>NA</v>
      </c>
      <c r="CL27" s="382" t="str">
        <f>IFERROR(
    IF(M27="---", "NA",
        IF(AD27="---", "NA",IF(N27="---","NA",
            IF(BO27 &gt; BP27,
                IF(MIN(BZ27, BO27) = CA27, 0.1,
                    IF(MIN(BZ27, BO27) &lt; CA27, 1.1)
                ),
                IF(MIN(BZ27, BO27) = CA27, 0,
                    IF(MIN(BZ27, BO27) &lt; CA27, 1)
                )
            ))
        )
    ),
-5)</f>
        <v>NA</v>
      </c>
      <c r="CM27" s="382" t="str">
        <f>IFERROR(
    IF(N27="---", "NA",
        IF(AE27="---", "NA",IF(O27="---","NA",
            IF(BP27 &gt; BQ27,
                IF(MIN(CA27, BP27) = CB27, 0.1,
                    IF(MIN(CA27, BP27) &lt; CB27, 1.1)
                ),
                IF(MIN(CA27, BP27) = CB27, 0,
                    IF(MIN(CA27, BP27) &lt; CB27, 1)
                )
            ))
        )
    ),
-5)</f>
        <v>NA</v>
      </c>
      <c r="CN27" s="382" t="str">
        <f>IFERROR(
    IF(O27="---", "NA",
        IF(AF27="---", "NA",IF(P27="---","NA",
            IF(BQ27 &gt; BR27,
                IF(MIN(CB27, BQ27) = CC27, 0.1,
                    IF(MIN(CB27, BQ27) &lt; CC27, 1.1)
                ),
                IF(MIN(CB27, BQ27) = CC27, 0,
                    IF(MIN(CB27, BQ27) &lt; CC27, 1)
                )
            ))
        )
    ),
-5)</f>
        <v>NA</v>
      </c>
      <c r="CO27" s="382" t="str">
        <f>IFERROR(
    IF(P27="---", "NA",
        IF(AG27="---", "NA",IF(Q27="---","NA",
            IF(BR27 &gt; BS27,
                IF(MIN(CC27, BR27) = CD27, 0.1,
                    IF(MIN(CC27, BR27) &lt; CD27, 1.1)
                ),
                IF(MIN(CC27, BR27) = CD27, 0,
                    IF(MIN(CC27, BR27) &lt; CD27, 1)
                )
            ))
        )
    ),
-5)</f>
        <v>NA</v>
      </c>
      <c r="CP27" s="382" t="str">
        <f>IFERROR(
    IF(Q27="---", "NA",
        IF(AH27="---", "NA",IF(R27="---","NA",
            IF(BS27 &gt; BT27,
                IF(MIN(CD27, BS27) = CE27, 0.1,
                    IF(MIN(CD27, BS27) &lt; CE27, 1.1)
                ),
                IF(MIN(CD27, BS27) = CE27, 0,
                    IF(MIN(CD27, BS27) &lt; CE27, 1)
                )
            ))
        )
    ),
-5)</f>
        <v>NA</v>
      </c>
      <c r="CQ27" s="222" t="s">
        <v>147</v>
      </c>
      <c r="CR27" s="382" t="str">
        <f>IF(AND(OR(CG27=1, CG27=1.1),BK27&gt;=BV27),"Achieved",IF(AND(OR(CG27=1, CG27=1.1),BK27&lt;BV27),"Not Achieved","NA"))</f>
        <v>NA</v>
      </c>
      <c r="CS27" s="382" t="str">
        <f>IF(AND(OR(CH27=1, CH27=1.1),BL27&gt;=BW27),"Achieved",IF(AND(OR(CH27=1, CH27=1.1),BL27&lt;BW27),"Not Achieved","NA"))</f>
        <v>NA</v>
      </c>
      <c r="CT27" s="382" t="str">
        <f>IF(AND(OR(CI27=1, CI27=1.1),BM27&gt;=BX27),"Achieved",IF(AND(OR(CI27=1, CI27=1.1),BM27&lt;BX27),"Not Achieved","NA"))</f>
        <v>NA</v>
      </c>
      <c r="CU27" s="382" t="str">
        <f>IF(AND(OR(CJ27=1, CJ27=1.1),BN27&gt;=BY27),"Achieved",IF(AND(OR(CJ27=1, CJ27=1.1),BN27&lt;BY27),"Not Achieved","NA"))</f>
        <v>NA</v>
      </c>
      <c r="CV27" s="382" t="str">
        <f>IF(AND(OR(CK27=1, CK27=1.1),BO27&gt;=BZ27),"Achieved",IF(AND(OR(CK27=1, CK27=1.1),BO27&lt;BZ27),"Not Achieved","NA"))</f>
        <v>NA</v>
      </c>
      <c r="CW27" s="382" t="str">
        <f>IF(AND(OR(CL27=1, CL27=1.1),BP27&gt;=CA27),"Achieved",IF(AND(OR(CL27=1, CL27=1.1),BP27&lt;CA27),"Not Achieved","NA"))</f>
        <v>NA</v>
      </c>
      <c r="CX27" s="382" t="str">
        <f>IF(AND(OR(CM27=1, CM27=1.1),BQ27&gt;=CB27),"Achieved",IF(AND(OR(CM27=1, CM27=1.1),BQ27&lt;CB27),"Not Achieved","NA"))</f>
        <v>NA</v>
      </c>
      <c r="CY27" s="382" t="str">
        <f>IF(AND(OR(CN27=1, CN27=1.1),BR27&gt;=CC27),"Achieved",IF(AND(OR(CN27=1, CN27=1.1),BR27&lt;CC27),"Not Achieved","NA"))</f>
        <v>NA</v>
      </c>
      <c r="CZ27" s="382" t="str">
        <f>IF(AND(OR(CO27=1, CO27=1.1),BS27&gt;=CD27),"Achieved",IF(AND(OR(CO27=1, CO27=1.1),BS27&lt;CD27),"Not Achieved","NA"))</f>
        <v>NA</v>
      </c>
      <c r="DA27" s="382" t="str">
        <f>IF(AND(OR(CP27=1, CP27=1.1),BT27&gt;=CE27),"Achieved",IF(AND(OR(CP27=1, CP27=1.1),BT27&lt;CE27),"Not Achieved","NA"))</f>
        <v>NA</v>
      </c>
      <c r="DI27" s="433"/>
      <c r="DJ27" s="433"/>
      <c r="DK27" s="433"/>
      <c r="DL27" s="433"/>
      <c r="DM27" s="433"/>
      <c r="DN27" s="433"/>
      <c r="DO27" s="433"/>
      <c r="DP27" s="433"/>
      <c r="DQ27" s="433"/>
      <c r="DR27" s="433"/>
      <c r="DS27" s="433"/>
      <c r="DT27" s="433"/>
      <c r="DU27" s="433"/>
      <c r="DV27" s="433"/>
      <c r="DW27" s="433"/>
    </row>
    <row r="28" spans="2:127" s="385" customFormat="1" ht="13.75" customHeight="1" thickBot="1" x14ac:dyDescent="0.4">
      <c r="B28" s="373"/>
      <c r="C28" s="368"/>
      <c r="D28" s="369"/>
      <c r="E28" s="432" t="s">
        <v>148</v>
      </c>
      <c r="F28" s="425"/>
      <c r="G28" s="426"/>
      <c r="H28" s="192" t="s">
        <v>94</v>
      </c>
      <c r="I28" s="192" t="s">
        <v>94</v>
      </c>
      <c r="J28" s="192" t="s">
        <v>94</v>
      </c>
      <c r="K28" s="192" t="s">
        <v>94</v>
      </c>
      <c r="L28" s="192" t="s">
        <v>94</v>
      </c>
      <c r="M28" s="192" t="s">
        <v>94</v>
      </c>
      <c r="N28" s="192" t="s">
        <v>94</v>
      </c>
      <c r="O28" s="192" t="s">
        <v>94</v>
      </c>
      <c r="P28" s="192" t="s">
        <v>94</v>
      </c>
      <c r="Q28" s="192" t="s">
        <v>94</v>
      </c>
      <c r="R28" s="379" t="s">
        <v>94</v>
      </c>
      <c r="S28" s="384"/>
      <c r="T28" s="384"/>
      <c r="U28" s="384"/>
      <c r="V28" s="384"/>
      <c r="W28" s="384"/>
      <c r="X28" s="384"/>
      <c r="Y28" s="192" t="s">
        <v>94</v>
      </c>
      <c r="Z28" s="192" t="s">
        <v>94</v>
      </c>
      <c r="AA28" s="192" t="s">
        <v>94</v>
      </c>
      <c r="AB28" s="192" t="s">
        <v>94</v>
      </c>
      <c r="AC28" s="192" t="s">
        <v>94</v>
      </c>
      <c r="AD28" s="192" t="s">
        <v>94</v>
      </c>
      <c r="AE28" s="192" t="s">
        <v>94</v>
      </c>
      <c r="AF28" s="192" t="s">
        <v>94</v>
      </c>
      <c r="AG28" s="192" t="s">
        <v>94</v>
      </c>
      <c r="AH28" s="379" t="s">
        <v>94</v>
      </c>
      <c r="AK28" s="427" t="str">
        <f>IFERROR(IF(I28="---","",IF(Y28="---","No Target Set",IF(BV28=BK28,"On Target",IF(BV28&gt;BK28,"Behind",IF(BV28&lt;BK28,"On Target"))))),"")</f>
        <v/>
      </c>
      <c r="AL28" s="427" t="str">
        <f>IFERROR(IF(J28="---","",IF(Z28="---","No Target Set",IF(BW28=BL28,"On Target",IF(BW28&gt;BL28,"Behind",IF(BW28&lt;BL28,"On Target"))))),"")</f>
        <v/>
      </c>
      <c r="AM28" s="427" t="str">
        <f>IFERROR(IF(K28="---","",IF(AA28="---","No Target Set",IF(BX28=BM28,"On Target",IF(BX28&gt;BM28,"Behind",IF(BX28&lt;BM28,"On Target"))))),"")</f>
        <v/>
      </c>
      <c r="AN28" s="427" t="str">
        <f>IFERROR(IF(L28="---","",IF(AB28="---","No Target Set",IF(BY28=BN28,"On Target",IF(BY28&gt;BN28,"Behind",IF(BY28&lt;BN28,"On Target"))))),"")</f>
        <v/>
      </c>
      <c r="AO28" s="427" t="str">
        <f>IFERROR(IF(M28="---","",IF(AC28="---","No Target Set",IF(BZ28=BO28,"On Target",IF(BZ28&gt;BO28,"Behind",IF(BZ28&lt;BO28,"On Target"))))),"")</f>
        <v/>
      </c>
      <c r="AP28" s="427" t="str">
        <f>IFERROR(IF(N28="---","",IF(AD28="---","No Target Set",IF(CA28=BP28,"On Target",IF(CA28&gt;BP28,"Behind",IF(CA28&lt;BP28,"On Target"))))),"")</f>
        <v/>
      </c>
      <c r="AQ28" s="427" t="str">
        <f>IFERROR(IF(O28="---","",IF(AE28="---","No Target Set",IF(CB28=BQ28,"On Target",IF(CB28&gt;BQ28,"Behind",IF(CB28&lt;BQ28,"On Target"))))),"")</f>
        <v/>
      </c>
      <c r="AR28" s="427" t="str">
        <f>IFERROR(IF(P28="---","",IF(AF28="---","No Target Set",IF(CC28=BR28,"On Target",IF(CC28&gt;BR28,"Behind",IF(CC28&lt;BR28,"On Target"))))),"")</f>
        <v/>
      </c>
      <c r="AS28" s="427" t="str">
        <f>IFERROR(IF(Q28="---","",IF(AG28="---","No Target Set",IF(CD28=BS28,"On Target",IF(CD28&gt;BS28,"Behind",IF(CD28&lt;BS28,"On Target"))))),"")</f>
        <v/>
      </c>
      <c r="AT28" s="427" t="str">
        <f>IFERROR(IF(R28="---","",IF(AH28="---","No Target Set",IF(CE28=BT28,"On Target",IF(CE28&gt;BT28,"Behind",IF(CE28&lt;BT28,"On Target"))))),"")</f>
        <v/>
      </c>
      <c r="AU28" s="384"/>
      <c r="AV28" s="428"/>
      <c r="AW28" s="222" t="s">
        <v>149</v>
      </c>
      <c r="AX28" s="382" t="str">
        <f>_xlfn.IFNA(LOOKUP(2,1/(H28:R28&lt;&gt;"---"),H28:R28),"---")</f>
        <v>---</v>
      </c>
      <c r="AY28" s="382" t="e">
        <f>VALUE(IF(AX28="---","",VLOOKUP(AX28,List167823456[],2,FALSE)))</f>
        <v>#VALUE!</v>
      </c>
      <c r="AZ28" s="382" t="str">
        <f>_xlfn.IFNA(LOOKUP(2,1/(H28:Q28&lt;&gt;"---"),X28:AF28),"---")</f>
        <v>---</v>
      </c>
      <c r="BA28" s="382" t="e">
        <f>VALUE(IF(AZ28="---","",VLOOKUP(AZ28,List167823456[],2,FALSE)))</f>
        <v>#VALUE!</v>
      </c>
      <c r="BB28" s="382" t="str">
        <f>_xlfn.IFNA(LOOKUP(2,1/(AK28:AT28&lt;&gt;""),AK28:AT28),"---")</f>
        <v>---</v>
      </c>
      <c r="BC28" s="382" t="str">
        <f>_xlfn.IFNA(LOOKUP(2,1/(H28:R28&lt;&gt;"---"),H$2:R$2),"---")</f>
        <v>---</v>
      </c>
      <c r="BD28" s="384"/>
      <c r="BE28" s="384"/>
      <c r="BF28" s="384"/>
      <c r="BG28" s="384"/>
      <c r="BH28" s="384"/>
      <c r="BI28" s="222" t="s">
        <v>149</v>
      </c>
      <c r="BJ28" s="382" t="str">
        <f>IF(H28="---","",IF(H28="","",(VLOOKUP(H28,List167823456[],2,FALSE))))</f>
        <v/>
      </c>
      <c r="BK28" s="382" t="str">
        <f>IF(I28="---","",IF(I28="","",(VLOOKUP(I28,List167823456[],2,FALSE))))</f>
        <v/>
      </c>
      <c r="BL28" s="382" t="str">
        <f>IF(J28="---","",IF(J28="","",(VLOOKUP(J28,List167823456[],2,FALSE))))</f>
        <v/>
      </c>
      <c r="BM28" s="382" t="str">
        <f>IF(K28="---","",IF(K28="","",(VLOOKUP(K28,List167823456[],2,FALSE))))</f>
        <v/>
      </c>
      <c r="BN28" s="382" t="str">
        <f>IF(L28="---","",IF(L28="","",(VLOOKUP(L28,List167823456[],2,FALSE))))</f>
        <v/>
      </c>
      <c r="BO28" s="382" t="str">
        <f>IF(M28="---","",IF(M28="","",(VLOOKUP(M28,List167823456[],2,FALSE))))</f>
        <v/>
      </c>
      <c r="BP28" s="382" t="str">
        <f>IF(N28="---","",IF(N28="","",(VLOOKUP(N28,List167823456[],2,FALSE))))</f>
        <v/>
      </c>
      <c r="BQ28" s="382" t="str">
        <f>IF(O28="---","",IF(O28="","",(VLOOKUP(O28,List167823456[],2,FALSE))))</f>
        <v/>
      </c>
      <c r="BR28" s="382" t="str">
        <f>IF(P28="---","",IF(P28="","",(VLOOKUP(P28,List167823456[],2,FALSE))))</f>
        <v/>
      </c>
      <c r="BS28" s="382" t="str">
        <f>IF(Q28="---","",IF(Q28="","",(VLOOKUP(Q28,List167823456[],2,FALSE))))</f>
        <v/>
      </c>
      <c r="BT28" s="382" t="str">
        <f>IF(R28="---","",IF(R28="","",(VLOOKUP(R28,List167823456[],2,FALSE))))</f>
        <v/>
      </c>
      <c r="BU28" s="222" t="s">
        <v>149</v>
      </c>
      <c r="BV28" s="382" t="str">
        <f>IF(Y28="---","",IF(Y28="","",VLOOKUP(Y28,List167823456[],2,FALSE)))</f>
        <v/>
      </c>
      <c r="BW28" s="382" t="str">
        <f>IF(Z28="---","",IF(Z28="","",VLOOKUP(Z28,List167823456[],2,FALSE)))</f>
        <v/>
      </c>
      <c r="BX28" s="382" t="str">
        <f>IF(AA28="---","",IF(AA28="","",VLOOKUP(AA28,List167823456[],2,FALSE)))</f>
        <v/>
      </c>
      <c r="BY28" s="382" t="str">
        <f>IF(AB28="---","",IF(AB28="","",VLOOKUP(AB28,List167823456[],2,FALSE)))</f>
        <v/>
      </c>
      <c r="BZ28" s="382" t="str">
        <f>IF(AC28="---","",IF(AC28="","",VLOOKUP(AC28,List167823456[],2,FALSE)))</f>
        <v/>
      </c>
      <c r="CA28" s="382" t="str">
        <f>IF(AD28="---","",IF(AD28="","",VLOOKUP(AD28,List167823456[],2,FALSE)))</f>
        <v/>
      </c>
      <c r="CB28" s="382" t="str">
        <f>IF(AE28="---","",IF(AE28="","",VLOOKUP(AE28,List167823456[],2,FALSE)))</f>
        <v/>
      </c>
      <c r="CC28" s="382" t="str">
        <f>IF(AF28="---","",IF(AF28="","",VLOOKUP(AF28,List167823456[],2,FALSE)))</f>
        <v/>
      </c>
      <c r="CD28" s="382" t="str">
        <f>IF(AG28="---","",IF(AG28="","",VLOOKUP(AG28,List167823456[],2,FALSE)))</f>
        <v/>
      </c>
      <c r="CE28" s="382" t="str">
        <f>IF(AH28="---","",IF(AH28="","",VLOOKUP(AH28,List167823456[],2,FALSE)))</f>
        <v/>
      </c>
      <c r="CF28" s="222" t="s">
        <v>149</v>
      </c>
      <c r="CG28" s="382" t="str">
        <f>IFERROR(
    IF(H28="---", "NA",
        IF(Y28="---", "NA",
            IF(BJ28 &gt; BK28,
                IF(BV28 &gt; BJ28, 1.1, 0.1),
                IF(BV28 &gt; BJ28, 1, 0)
            )
        )
    ),
    -1
)</f>
        <v>NA</v>
      </c>
      <c r="CH28" s="382" t="str">
        <f>IFERROR(
    IF(I28="---", "NA",
        IF(Z28="---", "NA",IF(J28="---","NA",
            IF(BK28 &gt; BL28,
                IF(MIN(BV28, BK28) = BW28, 0.1,
                    IF(MIN(BV28, BK28) &lt; BW28, 1.1)
                ),
                IF(MIN(BV28, BK28) = BW28, 0,
                    IF(MIN(BV28, BK28) &lt; BW28, 1)
                )
            ))
        )
    ),
-5)</f>
        <v>NA</v>
      </c>
      <c r="CI28" s="382" t="str">
        <f>IFERROR(
    IF(J28="---", "NA",
        IF(AA28="---", "NA",IF(K28="---","NA",
            IF(BL28 &gt; BM28,
                IF(MIN(BW28, BL28) = BX28, 0.1,
                    IF(MIN(BW28, BL28) &lt; BX28, 1.1)
                ),
                IF(MIN(BW28, BL28) = BX28, 0,
                    IF(MIN(BW28, BL28) &lt; BX28, 1)
                )
            ))
        )
    ),
-5)</f>
        <v>NA</v>
      </c>
      <c r="CJ28" s="382" t="str">
        <f>IFERROR(
    IF(K28="---", "NA",
        IF(AB28="---", "NA",IF(L28="---","NA",
            IF(BM28 &gt; BN28,
                IF(MIN(BX28, BM28) = BY28, 0.1,
                    IF(MIN(BX28, BM28) &lt; BY28, 1.1)
                ),
                IF(MIN(BX28, BM28) = BY28, 0,
                    IF(MIN(BX28, BM28) &lt; BY28, 1)
                )
            ))
        )
    ),
-5)</f>
        <v>NA</v>
      </c>
      <c r="CK28" s="382" t="str">
        <f>IFERROR(
    IF(L28="---", "NA",
        IF(AC28="---", "NA",IF(M28="---","NA",
            IF(BN28 &gt; BO28,
                IF(MIN(BY28, BN28) = BZ28, 0.1,
                    IF(MIN(BY28, BN28) &lt; BZ28, 1.1)
                ),
                IF(MIN(BY28, BN28) = BZ28, 0,
                    IF(MIN(BY28, BN28) &lt; BZ28, 1)
                )
            ))
        )
    ),
-5)</f>
        <v>NA</v>
      </c>
      <c r="CL28" s="382" t="str">
        <f>IFERROR(
    IF(M28="---", "NA",
        IF(AD28="---", "NA",IF(N28="---","NA",
            IF(BO28 &gt; BP28,
                IF(MIN(BZ28, BO28) = CA28, 0.1,
                    IF(MIN(BZ28, BO28) &lt; CA28, 1.1)
                ),
                IF(MIN(BZ28, BO28) = CA28, 0,
                    IF(MIN(BZ28, BO28) &lt; CA28, 1)
                )
            ))
        )
    ),
-5)</f>
        <v>NA</v>
      </c>
      <c r="CM28" s="382" t="str">
        <f>IFERROR(
    IF(N28="---", "NA",
        IF(AE28="---", "NA",IF(O28="---","NA",
            IF(BP28 &gt; BQ28,
                IF(MIN(CA28, BP28) = CB28, 0.1,
                    IF(MIN(CA28, BP28) &lt; CB28, 1.1)
                ),
                IF(MIN(CA28, BP28) = CB28, 0,
                    IF(MIN(CA28, BP28) &lt; CB28, 1)
                )
            ))
        )
    ),
-5)</f>
        <v>NA</v>
      </c>
      <c r="CN28" s="382" t="str">
        <f>IFERROR(
    IF(O28="---", "NA",
        IF(AF28="---", "NA",IF(P28="---","NA",
            IF(BQ28 &gt; BR28,
                IF(MIN(CB28, BQ28) = CC28, 0.1,
                    IF(MIN(CB28, BQ28) &lt; CC28, 1.1)
                ),
                IF(MIN(CB28, BQ28) = CC28, 0,
                    IF(MIN(CB28, BQ28) &lt; CC28, 1)
                )
            ))
        )
    ),
-5)</f>
        <v>NA</v>
      </c>
      <c r="CO28" s="382" t="str">
        <f>IFERROR(
    IF(P28="---", "NA",
        IF(AG28="---", "NA",IF(Q28="---","NA",
            IF(BR28 &gt; BS28,
                IF(MIN(CC28, BR28) = CD28, 0.1,
                    IF(MIN(CC28, BR28) &lt; CD28, 1.1)
                ),
                IF(MIN(CC28, BR28) = CD28, 0,
                    IF(MIN(CC28, BR28) &lt; CD28, 1)
                )
            ))
        )
    ),
-5)</f>
        <v>NA</v>
      </c>
      <c r="CP28" s="382" t="str">
        <f>IFERROR(
    IF(Q28="---", "NA",
        IF(AH28="---", "NA",IF(R28="---","NA",
            IF(BS28 &gt; BT28,
                IF(MIN(CD28, BS28) = CE28, 0.1,
                    IF(MIN(CD28, BS28) &lt; CE28, 1.1)
                ),
                IF(MIN(CD28, BS28) = CE28, 0,
                    IF(MIN(CD28, BS28) &lt; CE28, 1)
                )
            ))
        )
    ),
-5)</f>
        <v>NA</v>
      </c>
      <c r="CQ28" s="222" t="s">
        <v>149</v>
      </c>
      <c r="CR28" s="382" t="str">
        <f>IF(AND(OR(CG28=1, CG28=1.1),BK28&gt;=BV28),"Achieved",IF(AND(OR(CG28=1, CG28=1.1),BK28&lt;BV28),"Not Achieved","NA"))</f>
        <v>NA</v>
      </c>
      <c r="CS28" s="382" t="str">
        <f>IF(AND(OR(CH28=1, CH28=1.1),BL28&gt;=BW28),"Achieved",IF(AND(OR(CH28=1, CH28=1.1),BL28&lt;BW28),"Not Achieved","NA"))</f>
        <v>NA</v>
      </c>
      <c r="CT28" s="382" t="str">
        <f>IF(AND(OR(CI28=1, CI28=1.1),BM28&gt;=BX28),"Achieved",IF(AND(OR(CI28=1, CI28=1.1),BM28&lt;BX28),"Not Achieved","NA"))</f>
        <v>NA</v>
      </c>
      <c r="CU28" s="382" t="str">
        <f>IF(AND(OR(CJ28=1, CJ28=1.1),BN28&gt;=BY28),"Achieved",IF(AND(OR(CJ28=1, CJ28=1.1),BN28&lt;BY28),"Not Achieved","NA"))</f>
        <v>NA</v>
      </c>
      <c r="CV28" s="382" t="str">
        <f>IF(AND(OR(CK28=1, CK28=1.1),BO28&gt;=BZ28),"Achieved",IF(AND(OR(CK28=1, CK28=1.1),BO28&lt;BZ28),"Not Achieved","NA"))</f>
        <v>NA</v>
      </c>
      <c r="CW28" s="382" t="str">
        <f>IF(AND(OR(CL28=1, CL28=1.1),BP28&gt;=CA28),"Achieved",IF(AND(OR(CL28=1, CL28=1.1),BP28&lt;CA28),"Not Achieved","NA"))</f>
        <v>NA</v>
      </c>
      <c r="CX28" s="382" t="str">
        <f>IF(AND(OR(CM28=1, CM28=1.1),BQ28&gt;=CB28),"Achieved",IF(AND(OR(CM28=1, CM28=1.1),BQ28&lt;CB28),"Not Achieved","NA"))</f>
        <v>NA</v>
      </c>
      <c r="CY28" s="382" t="str">
        <f>IF(AND(OR(CN28=1, CN28=1.1),BR28&gt;=CC28),"Achieved",IF(AND(OR(CN28=1, CN28=1.1),BR28&lt;CC28),"Not Achieved","NA"))</f>
        <v>NA</v>
      </c>
      <c r="CZ28" s="382" t="str">
        <f>IF(AND(OR(CO28=1, CO28=1.1),BS28&gt;=CD28),"Achieved",IF(AND(OR(CO28=1, CO28=1.1),BS28&lt;CD28),"Not Achieved","NA"))</f>
        <v>NA</v>
      </c>
      <c r="DA28" s="382" t="str">
        <f>IF(AND(OR(CP28=1, CP28=1.1),BT28&gt;=CE28),"Achieved",IF(AND(OR(CP28=1, CP28=1.1),BT28&lt;CE28),"Not Achieved","NA"))</f>
        <v>NA</v>
      </c>
      <c r="DI28" s="433"/>
      <c r="DJ28" s="433"/>
      <c r="DK28" s="433"/>
      <c r="DL28" s="433"/>
      <c r="DM28" s="433"/>
      <c r="DN28" s="433"/>
      <c r="DO28" s="433"/>
      <c r="DP28" s="433"/>
      <c r="DQ28" s="433"/>
      <c r="DR28" s="433"/>
      <c r="DS28" s="433"/>
      <c r="DT28" s="433"/>
      <c r="DU28" s="433"/>
      <c r="DV28" s="433"/>
      <c r="DW28" s="433"/>
    </row>
    <row r="29" spans="2:127" s="385" customFormat="1" ht="13.75" customHeight="1" thickBot="1" x14ac:dyDescent="0.4">
      <c r="B29" s="373"/>
      <c r="C29" s="370"/>
      <c r="D29" s="371"/>
      <c r="E29" s="432" t="s">
        <v>150</v>
      </c>
      <c r="F29" s="425"/>
      <c r="G29" s="426"/>
      <c r="H29" s="192" t="s">
        <v>94</v>
      </c>
      <c r="I29" s="192" t="s">
        <v>94</v>
      </c>
      <c r="J29" s="192" t="s">
        <v>94</v>
      </c>
      <c r="K29" s="192" t="s">
        <v>94</v>
      </c>
      <c r="L29" s="192" t="s">
        <v>94</v>
      </c>
      <c r="M29" s="192" t="s">
        <v>94</v>
      </c>
      <c r="N29" s="192" t="s">
        <v>94</v>
      </c>
      <c r="O29" s="192" t="s">
        <v>94</v>
      </c>
      <c r="P29" s="192" t="s">
        <v>94</v>
      </c>
      <c r="Q29" s="192" t="s">
        <v>94</v>
      </c>
      <c r="R29" s="379" t="s">
        <v>94</v>
      </c>
      <c r="S29" s="384"/>
      <c r="T29" s="384"/>
      <c r="U29" s="384"/>
      <c r="V29" s="384"/>
      <c r="W29" s="384"/>
      <c r="X29" s="384"/>
      <c r="Y29" s="192" t="s">
        <v>94</v>
      </c>
      <c r="Z29" s="192" t="s">
        <v>94</v>
      </c>
      <c r="AA29" s="192" t="s">
        <v>94</v>
      </c>
      <c r="AB29" s="192" t="s">
        <v>94</v>
      </c>
      <c r="AC29" s="192" t="s">
        <v>94</v>
      </c>
      <c r="AD29" s="192" t="s">
        <v>94</v>
      </c>
      <c r="AE29" s="192" t="s">
        <v>94</v>
      </c>
      <c r="AF29" s="192" t="s">
        <v>94</v>
      </c>
      <c r="AG29" s="192" t="s">
        <v>94</v>
      </c>
      <c r="AH29" s="379" t="s">
        <v>94</v>
      </c>
      <c r="AK29" s="427" t="str">
        <f>IFERROR(IF(I29="---","",IF(Y29="---","No Target Set",IF(BV29=BK29,"On Target",IF(BV29&gt;BK29,"Behind",IF(BV29&lt;BK29,"On Target"))))),"")</f>
        <v/>
      </c>
      <c r="AL29" s="427" t="str">
        <f>IFERROR(IF(J29="---","",IF(Z29="---","No Target Set",IF(BW29=BL29,"On Target",IF(BW29&gt;BL29,"Behind",IF(BW29&lt;BL29,"On Target"))))),"")</f>
        <v/>
      </c>
      <c r="AM29" s="427" t="str">
        <f>IFERROR(IF(K29="---","",IF(AA29="---","No Target Set",IF(BX29=BM29,"On Target",IF(BX29&gt;BM29,"Behind",IF(BX29&lt;BM29,"On Target"))))),"")</f>
        <v/>
      </c>
      <c r="AN29" s="427" t="str">
        <f>IFERROR(IF(L29="---","",IF(AB29="---","No Target Set",IF(BY29=BN29,"On Target",IF(BY29&gt;BN29,"Behind",IF(BY29&lt;BN29,"On Target"))))),"")</f>
        <v/>
      </c>
      <c r="AO29" s="427" t="str">
        <f>IFERROR(IF(M29="---","",IF(AC29="---","No Target Set",IF(BZ29=BO29,"On Target",IF(BZ29&gt;BO29,"Behind",IF(BZ29&lt;BO29,"On Target"))))),"")</f>
        <v/>
      </c>
      <c r="AP29" s="427" t="str">
        <f>IFERROR(IF(N29="---","",IF(AD29="---","No Target Set",IF(CA29=BP29,"On Target",IF(CA29&gt;BP29,"Behind",IF(CA29&lt;BP29,"On Target"))))),"")</f>
        <v/>
      </c>
      <c r="AQ29" s="427" t="str">
        <f>IFERROR(IF(O29="---","",IF(AE29="---","No Target Set",IF(CB29=BQ29,"On Target",IF(CB29&gt;BQ29,"Behind",IF(CB29&lt;BQ29,"On Target"))))),"")</f>
        <v/>
      </c>
      <c r="AR29" s="427" t="str">
        <f>IFERROR(IF(P29="---","",IF(AF29="---","No Target Set",IF(CC29=BR29,"On Target",IF(CC29&gt;BR29,"Behind",IF(CC29&lt;BR29,"On Target"))))),"")</f>
        <v/>
      </c>
      <c r="AS29" s="427" t="str">
        <f>IFERROR(IF(Q29="---","",IF(AG29="---","No Target Set",IF(CD29=BS29,"On Target",IF(CD29&gt;BS29,"Behind",IF(CD29&lt;BS29,"On Target"))))),"")</f>
        <v/>
      </c>
      <c r="AT29" s="427" t="str">
        <f>IFERROR(IF(R29="---","",IF(AH29="---","No Target Set",IF(CE29=BT29,"On Target",IF(CE29&gt;BT29,"Behind",IF(CE29&lt;BT29,"On Target"))))),"")</f>
        <v/>
      </c>
      <c r="AU29" s="384"/>
      <c r="AV29" s="428"/>
      <c r="AW29" s="222" t="s">
        <v>151</v>
      </c>
      <c r="AX29" s="382" t="str">
        <f>_xlfn.IFNA(LOOKUP(2,1/(H29:R29&lt;&gt;"---"),H29:R29),"---")</f>
        <v>---</v>
      </c>
      <c r="AY29" s="382" t="e">
        <f>VALUE(IF(AX29="---","",VLOOKUP(AX29,List167823456[],2,FALSE)))</f>
        <v>#VALUE!</v>
      </c>
      <c r="AZ29" s="382" t="str">
        <f>_xlfn.IFNA(LOOKUP(2,1/(H29:Q29&lt;&gt;"---"),X29:AF29),"---")</f>
        <v>---</v>
      </c>
      <c r="BA29" s="382" t="e">
        <f>VALUE(IF(AZ29="---","",VLOOKUP(AZ29,List167823456[],2,FALSE)))</f>
        <v>#VALUE!</v>
      </c>
      <c r="BB29" s="382" t="str">
        <f>_xlfn.IFNA(LOOKUP(2,1/(AK29:AT29&lt;&gt;""),AK29:AT29),"---")</f>
        <v>---</v>
      </c>
      <c r="BC29" s="382" t="str">
        <f>_xlfn.IFNA(LOOKUP(2,1/(H29:R29&lt;&gt;"---"),H$2:R$2),"---")</f>
        <v>---</v>
      </c>
      <c r="BD29" s="384"/>
      <c r="BE29" s="384"/>
      <c r="BF29" s="384"/>
      <c r="BG29" s="384"/>
      <c r="BH29" s="384"/>
      <c r="BI29" s="222" t="s">
        <v>151</v>
      </c>
      <c r="BJ29" s="382" t="str">
        <f>IF(H29="---","",IF(H29="","",(VLOOKUP(H29,List167823456[],2,FALSE))))</f>
        <v/>
      </c>
      <c r="BK29" s="382" t="str">
        <f>IF(I29="---","",IF(I29="","",(VLOOKUP(I29,List167823456[],2,FALSE))))</f>
        <v/>
      </c>
      <c r="BL29" s="382" t="str">
        <f>IF(J29="---","",IF(J29="","",(VLOOKUP(J29,List167823456[],2,FALSE))))</f>
        <v/>
      </c>
      <c r="BM29" s="382" t="str">
        <f>IF(K29="---","",IF(K29="","",(VLOOKUP(K29,List167823456[],2,FALSE))))</f>
        <v/>
      </c>
      <c r="BN29" s="382" t="str">
        <f>IF(L29="---","",IF(L29="","",(VLOOKUP(L29,List167823456[],2,FALSE))))</f>
        <v/>
      </c>
      <c r="BO29" s="382" t="str">
        <f>IF(M29="---","",IF(M29="","",(VLOOKUP(M29,List167823456[],2,FALSE))))</f>
        <v/>
      </c>
      <c r="BP29" s="382" t="str">
        <f>IF(N29="---","",IF(N29="","",(VLOOKUP(N29,List167823456[],2,FALSE))))</f>
        <v/>
      </c>
      <c r="BQ29" s="382" t="str">
        <f>IF(O29="---","",IF(O29="","",(VLOOKUP(O29,List167823456[],2,FALSE))))</f>
        <v/>
      </c>
      <c r="BR29" s="382" t="str">
        <f>IF(P29="---","",IF(P29="","",(VLOOKUP(P29,List167823456[],2,FALSE))))</f>
        <v/>
      </c>
      <c r="BS29" s="382" t="str">
        <f>IF(Q29="---","",IF(Q29="","",(VLOOKUP(Q29,List167823456[],2,FALSE))))</f>
        <v/>
      </c>
      <c r="BT29" s="382" t="str">
        <f>IF(R29="---","",IF(R29="","",(VLOOKUP(R29,List167823456[],2,FALSE))))</f>
        <v/>
      </c>
      <c r="BU29" s="222" t="s">
        <v>151</v>
      </c>
      <c r="BV29" s="382" t="str">
        <f>IF(Y29="---","",IF(Y29="","",VLOOKUP(Y29,List167823456[],2,FALSE)))</f>
        <v/>
      </c>
      <c r="BW29" s="382" t="str">
        <f>IF(Z29="---","",IF(Z29="","",VLOOKUP(Z29,List167823456[],2,FALSE)))</f>
        <v/>
      </c>
      <c r="BX29" s="382" t="str">
        <f>IF(AA29="---","",IF(AA29="","",VLOOKUP(AA29,List167823456[],2,FALSE)))</f>
        <v/>
      </c>
      <c r="BY29" s="382" t="str">
        <f>IF(AB29="---","",IF(AB29="","",VLOOKUP(AB29,List167823456[],2,FALSE)))</f>
        <v/>
      </c>
      <c r="BZ29" s="382" t="str">
        <f>IF(AC29="---","",IF(AC29="","",VLOOKUP(AC29,List167823456[],2,FALSE)))</f>
        <v/>
      </c>
      <c r="CA29" s="382" t="str">
        <f>IF(AD29="---","",IF(AD29="","",VLOOKUP(AD29,List167823456[],2,FALSE)))</f>
        <v/>
      </c>
      <c r="CB29" s="382" t="str">
        <f>IF(AE29="---","",IF(AE29="","",VLOOKUP(AE29,List167823456[],2,FALSE)))</f>
        <v/>
      </c>
      <c r="CC29" s="382" t="str">
        <f>IF(AF29="---","",IF(AF29="","",VLOOKUP(AF29,List167823456[],2,FALSE)))</f>
        <v/>
      </c>
      <c r="CD29" s="382" t="str">
        <f>IF(AG29="---","",IF(AG29="","",VLOOKUP(AG29,List167823456[],2,FALSE)))</f>
        <v/>
      </c>
      <c r="CE29" s="382" t="str">
        <f>IF(AH29="---","",IF(AH29="","",VLOOKUP(AH29,List167823456[],2,FALSE)))</f>
        <v/>
      </c>
      <c r="CF29" s="222" t="s">
        <v>151</v>
      </c>
      <c r="CG29" s="382" t="str">
        <f>IFERROR(
    IF(H29="---", "NA",
        IF(Y29="---", "NA",
            IF(BJ29 &gt; BK29,
                IF(BV29 &gt; BJ29, 1.1, 0.1),
                IF(BV29 &gt; BJ29, 1, 0)
            )
        )
    ),
    -1
)</f>
        <v>NA</v>
      </c>
      <c r="CH29" s="382" t="str">
        <f>IFERROR(
    IF(I29="---", "NA",
        IF(Z29="---", "NA",IF(J29="---","NA",
            IF(BK29 &gt; BL29,
                IF(MIN(BV29, BK29) = BW29, 0.1,
                    IF(MIN(BV29, BK29) &lt; BW29, 1.1)
                ),
                IF(MIN(BV29, BK29) = BW29, 0,
                    IF(MIN(BV29, BK29) &lt; BW29, 1)
                )
            ))
        )
    ),
-5)</f>
        <v>NA</v>
      </c>
      <c r="CI29" s="382" t="str">
        <f>IFERROR(
    IF(J29="---", "NA",
        IF(AA29="---", "NA",IF(K29="---","NA",
            IF(BL29 &gt; BM29,
                IF(MIN(BW29, BL29) = BX29, 0.1,
                    IF(MIN(BW29, BL29) &lt; BX29, 1.1)
                ),
                IF(MIN(BW29, BL29) = BX29, 0,
                    IF(MIN(BW29, BL29) &lt; BX29, 1)
                )
            ))
        )
    ),
-5)</f>
        <v>NA</v>
      </c>
      <c r="CJ29" s="382" t="str">
        <f>IFERROR(
    IF(K29="---", "NA",
        IF(AB29="---", "NA",IF(L29="---","NA",
            IF(BM29 &gt; BN29,
                IF(MIN(BX29, BM29) = BY29, 0.1,
                    IF(MIN(BX29, BM29) &lt; BY29, 1.1)
                ),
                IF(MIN(BX29, BM29) = BY29, 0,
                    IF(MIN(BX29, BM29) &lt; BY29, 1)
                )
            ))
        )
    ),
-5)</f>
        <v>NA</v>
      </c>
      <c r="CK29" s="382" t="str">
        <f>IFERROR(
    IF(L29="---", "NA",
        IF(AC29="---", "NA",IF(M29="---","NA",
            IF(BN29 &gt; BO29,
                IF(MIN(BY29, BN29) = BZ29, 0.1,
                    IF(MIN(BY29, BN29) &lt; BZ29, 1.1)
                ),
                IF(MIN(BY29, BN29) = BZ29, 0,
                    IF(MIN(BY29, BN29) &lt; BZ29, 1)
                )
            ))
        )
    ),
-5)</f>
        <v>NA</v>
      </c>
      <c r="CL29" s="382" t="str">
        <f>IFERROR(
    IF(M29="---", "NA",
        IF(AD29="---", "NA",IF(N29="---","NA",
            IF(BO29 &gt; BP29,
                IF(MIN(BZ29, BO29) = CA29, 0.1,
                    IF(MIN(BZ29, BO29) &lt; CA29, 1.1)
                ),
                IF(MIN(BZ29, BO29) = CA29, 0,
                    IF(MIN(BZ29, BO29) &lt; CA29, 1)
                )
            ))
        )
    ),
-5)</f>
        <v>NA</v>
      </c>
      <c r="CM29" s="382" t="str">
        <f>IFERROR(
    IF(N29="---", "NA",
        IF(AE29="---", "NA",IF(O29="---","NA",
            IF(BP29 &gt; BQ29,
                IF(MIN(CA29, BP29) = CB29, 0.1,
                    IF(MIN(CA29, BP29) &lt; CB29, 1.1)
                ),
                IF(MIN(CA29, BP29) = CB29, 0,
                    IF(MIN(CA29, BP29) &lt; CB29, 1)
                )
            ))
        )
    ),
-5)</f>
        <v>NA</v>
      </c>
      <c r="CN29" s="382" t="str">
        <f>IFERROR(
    IF(O29="---", "NA",
        IF(AF29="---", "NA",IF(P29="---","NA",
            IF(BQ29 &gt; BR29,
                IF(MIN(CB29, BQ29) = CC29, 0.1,
                    IF(MIN(CB29, BQ29) &lt; CC29, 1.1)
                ),
                IF(MIN(CB29, BQ29) = CC29, 0,
                    IF(MIN(CB29, BQ29) &lt; CC29, 1)
                )
            ))
        )
    ),
-5)</f>
        <v>NA</v>
      </c>
      <c r="CO29" s="382" t="str">
        <f>IFERROR(
    IF(P29="---", "NA",
        IF(AG29="---", "NA",IF(Q29="---","NA",
            IF(BR29 &gt; BS29,
                IF(MIN(CC29, BR29) = CD29, 0.1,
                    IF(MIN(CC29, BR29) &lt; CD29, 1.1)
                ),
                IF(MIN(CC29, BR29) = CD29, 0,
                    IF(MIN(CC29, BR29) &lt; CD29, 1)
                )
            ))
        )
    ),
-5)</f>
        <v>NA</v>
      </c>
      <c r="CP29" s="382" t="str">
        <f>IFERROR(
    IF(Q29="---", "NA",
        IF(AH29="---", "NA",IF(R29="---","NA",
            IF(BS29 &gt; BT29,
                IF(MIN(CD29, BS29) = CE29, 0.1,
                    IF(MIN(CD29, BS29) &lt; CE29, 1.1)
                ),
                IF(MIN(CD29, BS29) = CE29, 0,
                    IF(MIN(CD29, BS29) &lt; CE29, 1)
                )
            ))
        )
    ),
-5)</f>
        <v>NA</v>
      </c>
      <c r="CQ29" s="222" t="s">
        <v>151</v>
      </c>
      <c r="CR29" s="382" t="str">
        <f>IF(AND(OR(CG29=1, CG29=1.1),BK29&gt;=BV29),"Achieved",IF(AND(OR(CG29=1, CG29=1.1),BK29&lt;BV29),"Not Achieved","NA"))</f>
        <v>NA</v>
      </c>
      <c r="CS29" s="382" t="str">
        <f>IF(AND(OR(CH29=1, CH29=1.1),BL29&gt;=BW29),"Achieved",IF(AND(OR(CH29=1, CH29=1.1),BL29&lt;BW29),"Not Achieved","NA"))</f>
        <v>NA</v>
      </c>
      <c r="CT29" s="382" t="str">
        <f>IF(AND(OR(CI29=1, CI29=1.1),BM29&gt;=BX29),"Achieved",IF(AND(OR(CI29=1, CI29=1.1),BM29&lt;BX29),"Not Achieved","NA"))</f>
        <v>NA</v>
      </c>
      <c r="CU29" s="382" t="str">
        <f>IF(AND(OR(CJ29=1, CJ29=1.1),BN29&gt;=BY29),"Achieved",IF(AND(OR(CJ29=1, CJ29=1.1),BN29&lt;BY29),"Not Achieved","NA"))</f>
        <v>NA</v>
      </c>
      <c r="CV29" s="382" t="str">
        <f>IF(AND(OR(CK29=1, CK29=1.1),BO29&gt;=BZ29),"Achieved",IF(AND(OR(CK29=1, CK29=1.1),BO29&lt;BZ29),"Not Achieved","NA"))</f>
        <v>NA</v>
      </c>
      <c r="CW29" s="382" t="str">
        <f>IF(AND(OR(CL29=1, CL29=1.1),BP29&gt;=CA29),"Achieved",IF(AND(OR(CL29=1, CL29=1.1),BP29&lt;CA29),"Not Achieved","NA"))</f>
        <v>NA</v>
      </c>
      <c r="CX29" s="382" t="str">
        <f>IF(AND(OR(CM29=1, CM29=1.1),BQ29&gt;=CB29),"Achieved",IF(AND(OR(CM29=1, CM29=1.1),BQ29&lt;CB29),"Not Achieved","NA"))</f>
        <v>NA</v>
      </c>
      <c r="CY29" s="382" t="str">
        <f>IF(AND(OR(CN29=1, CN29=1.1),BR29&gt;=CC29),"Achieved",IF(AND(OR(CN29=1, CN29=1.1),BR29&lt;CC29),"Not Achieved","NA"))</f>
        <v>NA</v>
      </c>
      <c r="CZ29" s="382" t="str">
        <f>IF(AND(OR(CO29=1, CO29=1.1),BS29&gt;=CD29),"Achieved",IF(AND(OR(CO29=1, CO29=1.1),BS29&lt;CD29),"Not Achieved","NA"))</f>
        <v>NA</v>
      </c>
      <c r="DA29" s="382" t="str">
        <f>IF(AND(OR(CP29=1, CP29=1.1),BT29&gt;=CE29),"Achieved",IF(AND(OR(CP29=1, CP29=1.1),BT29&lt;CE29),"Not Achieved","NA"))</f>
        <v>NA</v>
      </c>
      <c r="DI29" s="433"/>
      <c r="DJ29" s="433"/>
      <c r="DK29" s="433"/>
      <c r="DL29" s="433"/>
      <c r="DM29" s="433"/>
      <c r="DN29" s="433"/>
      <c r="DO29" s="433"/>
      <c r="DP29" s="433"/>
      <c r="DQ29" s="433"/>
      <c r="DR29" s="433"/>
      <c r="DS29" s="433"/>
      <c r="DT29" s="433"/>
      <c r="DU29" s="433"/>
      <c r="DV29" s="433"/>
      <c r="DW29" s="433"/>
    </row>
    <row r="30" spans="2:127" s="385" customFormat="1" ht="13.75" customHeight="1" thickBot="1" x14ac:dyDescent="0.4">
      <c r="B30" s="373"/>
      <c r="C30" s="366" t="s">
        <v>152</v>
      </c>
      <c r="D30" s="367"/>
      <c r="E30" s="432" t="s">
        <v>153</v>
      </c>
      <c r="F30" s="425"/>
      <c r="G30" s="426"/>
      <c r="H30" s="192" t="s">
        <v>94</v>
      </c>
      <c r="I30" s="192" t="s">
        <v>94</v>
      </c>
      <c r="J30" s="192" t="s">
        <v>94</v>
      </c>
      <c r="K30" s="192" t="s">
        <v>94</v>
      </c>
      <c r="L30" s="192" t="s">
        <v>94</v>
      </c>
      <c r="M30" s="192" t="s">
        <v>94</v>
      </c>
      <c r="N30" s="192" t="s">
        <v>94</v>
      </c>
      <c r="O30" s="192" t="s">
        <v>94</v>
      </c>
      <c r="P30" s="192" t="s">
        <v>94</v>
      </c>
      <c r="Q30" s="192" t="s">
        <v>94</v>
      </c>
      <c r="R30" s="379" t="s">
        <v>94</v>
      </c>
      <c r="S30" s="384"/>
      <c r="T30" s="384"/>
      <c r="U30" s="384"/>
      <c r="V30" s="384"/>
      <c r="W30" s="384"/>
      <c r="X30" s="384"/>
      <c r="Y30" s="192" t="s">
        <v>94</v>
      </c>
      <c r="Z30" s="192" t="s">
        <v>94</v>
      </c>
      <c r="AA30" s="192" t="s">
        <v>94</v>
      </c>
      <c r="AB30" s="192" t="s">
        <v>94</v>
      </c>
      <c r="AC30" s="192" t="s">
        <v>94</v>
      </c>
      <c r="AD30" s="192" t="s">
        <v>94</v>
      </c>
      <c r="AE30" s="192" t="s">
        <v>94</v>
      </c>
      <c r="AF30" s="192" t="s">
        <v>94</v>
      </c>
      <c r="AG30" s="192" t="s">
        <v>94</v>
      </c>
      <c r="AH30" s="379" t="s">
        <v>94</v>
      </c>
      <c r="AK30" s="427" t="str">
        <f>IFERROR(IF(I30="---","",IF(Y30="---","No Target Set",IF(BV30=BK30,"On Target",IF(BV30&gt;BK30,"Behind",IF(BV30&lt;BK30,"On Target"))))),"")</f>
        <v/>
      </c>
      <c r="AL30" s="427" t="str">
        <f>IFERROR(IF(J30="---","",IF(Z30="---","No Target Set",IF(BW30=BL30,"On Target",IF(BW30&gt;BL30,"Behind",IF(BW30&lt;BL30,"On Target"))))),"")</f>
        <v/>
      </c>
      <c r="AM30" s="427" t="str">
        <f>IFERROR(IF(K30="---","",IF(AA30="---","No Target Set",IF(BX30=BM30,"On Target",IF(BX30&gt;BM30,"Behind",IF(BX30&lt;BM30,"On Target"))))),"")</f>
        <v/>
      </c>
      <c r="AN30" s="427" t="str">
        <f>IFERROR(IF(L30="---","",IF(AB30="---","No Target Set",IF(BY30=BN30,"On Target",IF(BY30&gt;BN30,"Behind",IF(BY30&lt;BN30,"On Target"))))),"")</f>
        <v/>
      </c>
      <c r="AO30" s="427" t="str">
        <f>IFERROR(IF(M30="---","",IF(AC30="---","No Target Set",IF(BZ30=BO30,"On Target",IF(BZ30&gt;BO30,"Behind",IF(BZ30&lt;BO30,"On Target"))))),"")</f>
        <v/>
      </c>
      <c r="AP30" s="427" t="str">
        <f>IFERROR(IF(N30="---","",IF(AD30="---","No Target Set",IF(CA30=BP30,"On Target",IF(CA30&gt;BP30,"Behind",IF(CA30&lt;BP30,"On Target"))))),"")</f>
        <v/>
      </c>
      <c r="AQ30" s="427" t="str">
        <f>IFERROR(IF(O30="---","",IF(AE30="---","No Target Set",IF(CB30=BQ30,"On Target",IF(CB30&gt;BQ30,"Behind",IF(CB30&lt;BQ30,"On Target"))))),"")</f>
        <v/>
      </c>
      <c r="AR30" s="427" t="str">
        <f>IFERROR(IF(P30="---","",IF(AF30="---","No Target Set",IF(CC30=BR30,"On Target",IF(CC30&gt;BR30,"Behind",IF(CC30&lt;BR30,"On Target"))))),"")</f>
        <v/>
      </c>
      <c r="AS30" s="427" t="str">
        <f>IFERROR(IF(Q30="---","",IF(AG30="---","No Target Set",IF(CD30=BS30,"On Target",IF(CD30&gt;BS30,"Behind",IF(CD30&lt;BS30,"On Target"))))),"")</f>
        <v/>
      </c>
      <c r="AT30" s="427" t="str">
        <f>IFERROR(IF(R30="---","",IF(AH30="---","No Target Set",IF(CE30=BT30,"On Target",IF(CE30&gt;BT30,"Behind",IF(CE30&lt;BT30,"On Target"))))),"")</f>
        <v/>
      </c>
      <c r="AU30" s="384"/>
      <c r="AV30" s="428"/>
      <c r="AW30" s="222" t="s">
        <v>154</v>
      </c>
      <c r="AX30" s="382" t="str">
        <f>_xlfn.IFNA(LOOKUP(2,1/(H30:R30&lt;&gt;"---"),H30:R30),"---")</f>
        <v>---</v>
      </c>
      <c r="AY30" s="382" t="e">
        <f>VALUE(IF(AX30="---","",VLOOKUP(AX30,List167823456[],2,FALSE)))</f>
        <v>#VALUE!</v>
      </c>
      <c r="AZ30" s="382" t="str">
        <f>_xlfn.IFNA(LOOKUP(2,1/(H30:Q30&lt;&gt;"---"),X30:AF30),"---")</f>
        <v>---</v>
      </c>
      <c r="BA30" s="382" t="e">
        <f>VALUE(IF(AZ30="---","",VLOOKUP(AZ30,List167823456[],2,FALSE)))</f>
        <v>#VALUE!</v>
      </c>
      <c r="BB30" s="382" t="str">
        <f>_xlfn.IFNA(LOOKUP(2,1/(AK30:AT30&lt;&gt;""),AK30:AT30),"---")</f>
        <v>---</v>
      </c>
      <c r="BC30" s="382" t="str">
        <f>_xlfn.IFNA(LOOKUP(2,1/(H30:R30&lt;&gt;"---"),H$2:R$2),"---")</f>
        <v>---</v>
      </c>
      <c r="BD30" s="384"/>
      <c r="BE30" s="384"/>
      <c r="BF30" s="384"/>
      <c r="BG30" s="384"/>
      <c r="BH30" s="384"/>
      <c r="BI30" s="222" t="s">
        <v>154</v>
      </c>
      <c r="BJ30" s="382" t="str">
        <f>IF(H30="---","",IF(H30="","",(VLOOKUP(H30,List167823456[],2,FALSE))))</f>
        <v/>
      </c>
      <c r="BK30" s="382" t="str">
        <f>IF(I30="---","",IF(I30="","",(VLOOKUP(I30,List167823456[],2,FALSE))))</f>
        <v/>
      </c>
      <c r="BL30" s="382" t="str">
        <f>IF(J30="---","",IF(J30="","",(VLOOKUP(J30,List167823456[],2,FALSE))))</f>
        <v/>
      </c>
      <c r="BM30" s="382" t="str">
        <f>IF(K30="---","",IF(K30="","",(VLOOKUP(K30,List167823456[],2,FALSE))))</f>
        <v/>
      </c>
      <c r="BN30" s="382" t="str">
        <f>IF(L30="---","",IF(L30="","",(VLOOKUP(L30,List167823456[],2,FALSE))))</f>
        <v/>
      </c>
      <c r="BO30" s="382" t="str">
        <f>IF(M30="---","",IF(M30="","",(VLOOKUP(M30,List167823456[],2,FALSE))))</f>
        <v/>
      </c>
      <c r="BP30" s="382" t="str">
        <f>IF(N30="---","",IF(N30="","",(VLOOKUP(N30,List167823456[],2,FALSE))))</f>
        <v/>
      </c>
      <c r="BQ30" s="382" t="str">
        <f>IF(O30="---","",IF(O30="","",(VLOOKUP(O30,List167823456[],2,FALSE))))</f>
        <v/>
      </c>
      <c r="BR30" s="382" t="str">
        <f>IF(P30="---","",IF(P30="","",(VLOOKUP(P30,List167823456[],2,FALSE))))</f>
        <v/>
      </c>
      <c r="BS30" s="382" t="str">
        <f>IF(Q30="---","",IF(Q30="","",(VLOOKUP(Q30,List167823456[],2,FALSE))))</f>
        <v/>
      </c>
      <c r="BT30" s="382" t="str">
        <f>IF(R30="---","",IF(R30="","",(VLOOKUP(R30,List167823456[],2,FALSE))))</f>
        <v/>
      </c>
      <c r="BU30" s="222" t="s">
        <v>154</v>
      </c>
      <c r="BV30" s="382" t="str">
        <f>IF(Y30="---","",IF(Y30="","",VLOOKUP(Y30,List167823456[],2,FALSE)))</f>
        <v/>
      </c>
      <c r="BW30" s="382" t="str">
        <f>IF(Z30="---","",IF(Z30="","",VLOOKUP(Z30,List167823456[],2,FALSE)))</f>
        <v/>
      </c>
      <c r="BX30" s="382" t="str">
        <f>IF(AA30="---","",IF(AA30="","",VLOOKUP(AA30,List167823456[],2,FALSE)))</f>
        <v/>
      </c>
      <c r="BY30" s="382" t="str">
        <f>IF(AB30="---","",IF(AB30="","",VLOOKUP(AB30,List167823456[],2,FALSE)))</f>
        <v/>
      </c>
      <c r="BZ30" s="382" t="str">
        <f>IF(AC30="---","",IF(AC30="","",VLOOKUP(AC30,List167823456[],2,FALSE)))</f>
        <v/>
      </c>
      <c r="CA30" s="382" t="str">
        <f>IF(AD30="---","",IF(AD30="","",VLOOKUP(AD30,List167823456[],2,FALSE)))</f>
        <v/>
      </c>
      <c r="CB30" s="382" t="str">
        <f>IF(AE30="---","",IF(AE30="","",VLOOKUP(AE30,List167823456[],2,FALSE)))</f>
        <v/>
      </c>
      <c r="CC30" s="382" t="str">
        <f>IF(AF30="---","",IF(AF30="","",VLOOKUP(AF30,List167823456[],2,FALSE)))</f>
        <v/>
      </c>
      <c r="CD30" s="382" t="str">
        <f>IF(AG30="---","",IF(AG30="","",VLOOKUP(AG30,List167823456[],2,FALSE)))</f>
        <v/>
      </c>
      <c r="CE30" s="382" t="str">
        <f>IF(AH30="---","",IF(AH30="","",VLOOKUP(AH30,List167823456[],2,FALSE)))</f>
        <v/>
      </c>
      <c r="CF30" s="222" t="s">
        <v>154</v>
      </c>
      <c r="CG30" s="382" t="str">
        <f>IFERROR(
    IF(H30="---", "NA",
        IF(Y30="---", "NA",
            IF(BJ30 &gt; BK30,
                IF(BV30 &gt; BJ30, 1.1, 0.1),
                IF(BV30 &gt; BJ30, 1, 0)
            )
        )
    ),
    -1
)</f>
        <v>NA</v>
      </c>
      <c r="CH30" s="382" t="str">
        <f>IFERROR(
    IF(I30="---", "NA",
        IF(Z30="---", "NA",IF(J30="---","NA",
            IF(BK30 &gt; BL30,
                IF(MIN(BV30, BK30) = BW30, 0.1,
                    IF(MIN(BV30, BK30) &lt; BW30, 1.1)
                ),
                IF(MIN(BV30, BK30) = BW30, 0,
                    IF(MIN(BV30, BK30) &lt; BW30, 1)
                )
            ))
        )
    ),
-5)</f>
        <v>NA</v>
      </c>
      <c r="CI30" s="382" t="str">
        <f>IFERROR(
    IF(J30="---", "NA",
        IF(AA30="---", "NA",IF(K30="---","NA",
            IF(BL30 &gt; BM30,
                IF(MIN(BW30, BL30) = BX30, 0.1,
                    IF(MIN(BW30, BL30) &lt; BX30, 1.1)
                ),
                IF(MIN(BW30, BL30) = BX30, 0,
                    IF(MIN(BW30, BL30) &lt; BX30, 1)
                )
            ))
        )
    ),
-5)</f>
        <v>NA</v>
      </c>
      <c r="CJ30" s="382" t="str">
        <f>IFERROR(
    IF(K30="---", "NA",
        IF(AB30="---", "NA",IF(L30="---","NA",
            IF(BM30 &gt; BN30,
                IF(MIN(BX30, BM30) = BY30, 0.1,
                    IF(MIN(BX30, BM30) &lt; BY30, 1.1)
                ),
                IF(MIN(BX30, BM30) = BY30, 0,
                    IF(MIN(BX30, BM30) &lt; BY30, 1)
                )
            ))
        )
    ),
-5)</f>
        <v>NA</v>
      </c>
      <c r="CK30" s="382" t="str">
        <f>IFERROR(
    IF(L30="---", "NA",
        IF(AC30="---", "NA",IF(M30="---","NA",
            IF(BN30 &gt; BO30,
                IF(MIN(BY30, BN30) = BZ30, 0.1,
                    IF(MIN(BY30, BN30) &lt; BZ30, 1.1)
                ),
                IF(MIN(BY30, BN30) = BZ30, 0,
                    IF(MIN(BY30, BN30) &lt; BZ30, 1)
                )
            ))
        )
    ),
-5)</f>
        <v>NA</v>
      </c>
      <c r="CL30" s="382" t="str">
        <f>IFERROR(
    IF(M30="---", "NA",
        IF(AD30="---", "NA",IF(N30="---","NA",
            IF(BO30 &gt; BP30,
                IF(MIN(BZ30, BO30) = CA30, 0.1,
                    IF(MIN(BZ30, BO30) &lt; CA30, 1.1)
                ),
                IF(MIN(BZ30, BO30) = CA30, 0,
                    IF(MIN(BZ30, BO30) &lt; CA30, 1)
                )
            ))
        )
    ),
-5)</f>
        <v>NA</v>
      </c>
      <c r="CM30" s="382" t="str">
        <f>IFERROR(
    IF(N30="---", "NA",
        IF(AE30="---", "NA",IF(O30="---","NA",
            IF(BP30 &gt; BQ30,
                IF(MIN(CA30, BP30) = CB30, 0.1,
                    IF(MIN(CA30, BP30) &lt; CB30, 1.1)
                ),
                IF(MIN(CA30, BP30) = CB30, 0,
                    IF(MIN(CA30, BP30) &lt; CB30, 1)
                )
            ))
        )
    ),
-5)</f>
        <v>NA</v>
      </c>
      <c r="CN30" s="382" t="str">
        <f>IFERROR(
    IF(O30="---", "NA",
        IF(AF30="---", "NA",IF(P30="---","NA",
            IF(BQ30 &gt; BR30,
                IF(MIN(CB30, BQ30) = CC30, 0.1,
                    IF(MIN(CB30, BQ30) &lt; CC30, 1.1)
                ),
                IF(MIN(CB30, BQ30) = CC30, 0,
                    IF(MIN(CB30, BQ30) &lt; CC30, 1)
                )
            ))
        )
    ),
-5)</f>
        <v>NA</v>
      </c>
      <c r="CO30" s="382" t="str">
        <f>IFERROR(
    IF(P30="---", "NA",
        IF(AG30="---", "NA",IF(Q30="---","NA",
            IF(BR30 &gt; BS30,
                IF(MIN(CC30, BR30) = CD30, 0.1,
                    IF(MIN(CC30, BR30) &lt; CD30, 1.1)
                ),
                IF(MIN(CC30, BR30) = CD30, 0,
                    IF(MIN(CC30, BR30) &lt; CD30, 1)
                )
            ))
        )
    ),
-5)</f>
        <v>NA</v>
      </c>
      <c r="CP30" s="382" t="str">
        <f>IFERROR(
    IF(Q30="---", "NA",
        IF(AH30="---", "NA",IF(R30="---","NA",
            IF(BS30 &gt; BT30,
                IF(MIN(CD30, BS30) = CE30, 0.1,
                    IF(MIN(CD30, BS30) &lt; CE30, 1.1)
                ),
                IF(MIN(CD30, BS30) = CE30, 0,
                    IF(MIN(CD30, BS30) &lt; CE30, 1)
                )
            ))
        )
    ),
-5)</f>
        <v>NA</v>
      </c>
      <c r="CQ30" s="222" t="s">
        <v>154</v>
      </c>
      <c r="CR30" s="382" t="str">
        <f>IF(AND(OR(CG30=1, CG30=1.1),BK30&gt;=BV30),"Achieved",IF(AND(OR(CG30=1, CG30=1.1),BK30&lt;BV30),"Not Achieved","NA"))</f>
        <v>NA</v>
      </c>
      <c r="CS30" s="382" t="str">
        <f>IF(AND(OR(CH30=1, CH30=1.1),BL30&gt;=BW30),"Achieved",IF(AND(OR(CH30=1, CH30=1.1),BL30&lt;BW30),"Not Achieved","NA"))</f>
        <v>NA</v>
      </c>
      <c r="CT30" s="382" t="str">
        <f>IF(AND(OR(CI30=1, CI30=1.1),BM30&gt;=BX30),"Achieved",IF(AND(OR(CI30=1, CI30=1.1),BM30&lt;BX30),"Not Achieved","NA"))</f>
        <v>NA</v>
      </c>
      <c r="CU30" s="382" t="str">
        <f>IF(AND(OR(CJ30=1, CJ30=1.1),BN30&gt;=BY30),"Achieved",IF(AND(OR(CJ30=1, CJ30=1.1),BN30&lt;BY30),"Not Achieved","NA"))</f>
        <v>NA</v>
      </c>
      <c r="CV30" s="382" t="str">
        <f>IF(AND(OR(CK30=1, CK30=1.1),BO30&gt;=BZ30),"Achieved",IF(AND(OR(CK30=1, CK30=1.1),BO30&lt;BZ30),"Not Achieved","NA"))</f>
        <v>NA</v>
      </c>
      <c r="CW30" s="382" t="str">
        <f>IF(AND(OR(CL30=1, CL30=1.1),BP30&gt;=CA30),"Achieved",IF(AND(OR(CL30=1, CL30=1.1),BP30&lt;CA30),"Not Achieved","NA"))</f>
        <v>NA</v>
      </c>
      <c r="CX30" s="382" t="str">
        <f>IF(AND(OR(CM30=1, CM30=1.1),BQ30&gt;=CB30),"Achieved",IF(AND(OR(CM30=1, CM30=1.1),BQ30&lt;CB30),"Not Achieved","NA"))</f>
        <v>NA</v>
      </c>
      <c r="CY30" s="382" t="str">
        <f>IF(AND(OR(CN30=1, CN30=1.1),BR30&gt;=CC30),"Achieved",IF(AND(OR(CN30=1, CN30=1.1),BR30&lt;CC30),"Not Achieved","NA"))</f>
        <v>NA</v>
      </c>
      <c r="CZ30" s="382" t="str">
        <f>IF(AND(OR(CO30=1, CO30=1.1),BS30&gt;=CD30),"Achieved",IF(AND(OR(CO30=1, CO30=1.1),BS30&lt;CD30),"Not Achieved","NA"))</f>
        <v>NA</v>
      </c>
      <c r="DA30" s="382" t="str">
        <f>IF(AND(OR(CP30=1, CP30=1.1),BT30&gt;=CE30),"Achieved",IF(AND(OR(CP30=1, CP30=1.1),BT30&lt;CE30),"Not Achieved","NA"))</f>
        <v>NA</v>
      </c>
      <c r="DI30" s="433"/>
      <c r="DJ30" s="433"/>
      <c r="DK30" s="433"/>
      <c r="DL30" s="433"/>
      <c r="DM30" s="433"/>
      <c r="DN30" s="433"/>
      <c r="DO30" s="433"/>
      <c r="DP30" s="433"/>
      <c r="DQ30" s="433"/>
      <c r="DR30" s="433"/>
      <c r="DS30" s="433"/>
      <c r="DT30" s="433"/>
      <c r="DU30" s="433"/>
      <c r="DV30" s="433"/>
      <c r="DW30" s="433"/>
    </row>
    <row r="31" spans="2:127" s="385" customFormat="1" ht="13.75" customHeight="1" thickBot="1" x14ac:dyDescent="0.4">
      <c r="B31" s="373"/>
      <c r="C31" s="368"/>
      <c r="D31" s="369"/>
      <c r="E31" s="432" t="s">
        <v>155</v>
      </c>
      <c r="F31" s="425"/>
      <c r="G31" s="426"/>
      <c r="H31" s="192" t="s">
        <v>94</v>
      </c>
      <c r="I31" s="192" t="s">
        <v>94</v>
      </c>
      <c r="J31" s="192" t="s">
        <v>94</v>
      </c>
      <c r="K31" s="192" t="s">
        <v>94</v>
      </c>
      <c r="L31" s="192" t="s">
        <v>94</v>
      </c>
      <c r="M31" s="192" t="s">
        <v>94</v>
      </c>
      <c r="N31" s="192" t="s">
        <v>94</v>
      </c>
      <c r="O31" s="192" t="s">
        <v>94</v>
      </c>
      <c r="P31" s="192" t="s">
        <v>94</v>
      </c>
      <c r="Q31" s="192" t="s">
        <v>94</v>
      </c>
      <c r="R31" s="379" t="s">
        <v>94</v>
      </c>
      <c r="S31" s="384"/>
      <c r="T31" s="384"/>
      <c r="U31" s="384"/>
      <c r="V31" s="384"/>
      <c r="W31" s="384"/>
      <c r="X31" s="384"/>
      <c r="Y31" s="192" t="s">
        <v>94</v>
      </c>
      <c r="Z31" s="192" t="s">
        <v>94</v>
      </c>
      <c r="AA31" s="192" t="s">
        <v>94</v>
      </c>
      <c r="AB31" s="192" t="s">
        <v>94</v>
      </c>
      <c r="AC31" s="192" t="s">
        <v>94</v>
      </c>
      <c r="AD31" s="192" t="s">
        <v>94</v>
      </c>
      <c r="AE31" s="192" t="s">
        <v>94</v>
      </c>
      <c r="AF31" s="192" t="s">
        <v>94</v>
      </c>
      <c r="AG31" s="192" t="s">
        <v>94</v>
      </c>
      <c r="AH31" s="379" t="s">
        <v>94</v>
      </c>
      <c r="AK31" s="427" t="str">
        <f>IFERROR(IF(I31="---","",IF(Y31="---","No Target Set",IF(BV31=BK31,"On Target",IF(BV31&gt;BK31,"Behind",IF(BV31&lt;BK31,"On Target"))))),"")</f>
        <v/>
      </c>
      <c r="AL31" s="427" t="str">
        <f>IFERROR(IF(J31="---","",IF(Z31="---","No Target Set",IF(BW31=BL31,"On Target",IF(BW31&gt;BL31,"Behind",IF(BW31&lt;BL31,"On Target"))))),"")</f>
        <v/>
      </c>
      <c r="AM31" s="427" t="str">
        <f>IFERROR(IF(K31="---","",IF(AA31="---","No Target Set",IF(BX31=BM31,"On Target",IF(BX31&gt;BM31,"Behind",IF(BX31&lt;BM31,"On Target"))))),"")</f>
        <v/>
      </c>
      <c r="AN31" s="427" t="str">
        <f>IFERROR(IF(L31="---","",IF(AB31="---","No Target Set",IF(BY31=BN31,"On Target",IF(BY31&gt;BN31,"Behind",IF(BY31&lt;BN31,"On Target"))))),"")</f>
        <v/>
      </c>
      <c r="AO31" s="427" t="str">
        <f>IFERROR(IF(M31="---","",IF(AC31="---","No Target Set",IF(BZ31=BO31,"On Target",IF(BZ31&gt;BO31,"Behind",IF(BZ31&lt;BO31,"On Target"))))),"")</f>
        <v/>
      </c>
      <c r="AP31" s="427" t="str">
        <f>IFERROR(IF(N31="---","",IF(AD31="---","No Target Set",IF(CA31=BP31,"On Target",IF(CA31&gt;BP31,"Behind",IF(CA31&lt;BP31,"On Target"))))),"")</f>
        <v/>
      </c>
      <c r="AQ31" s="427" t="str">
        <f>IFERROR(IF(O31="---","",IF(AE31="---","No Target Set",IF(CB31=BQ31,"On Target",IF(CB31&gt;BQ31,"Behind",IF(CB31&lt;BQ31,"On Target"))))),"")</f>
        <v/>
      </c>
      <c r="AR31" s="427" t="str">
        <f>IFERROR(IF(P31="---","",IF(AF31="---","No Target Set",IF(CC31=BR31,"On Target",IF(CC31&gt;BR31,"Behind",IF(CC31&lt;BR31,"On Target"))))),"")</f>
        <v/>
      </c>
      <c r="AS31" s="427" t="str">
        <f>IFERROR(IF(Q31="---","",IF(AG31="---","No Target Set",IF(CD31=BS31,"On Target",IF(CD31&gt;BS31,"Behind",IF(CD31&lt;BS31,"On Target"))))),"")</f>
        <v/>
      </c>
      <c r="AT31" s="427" t="str">
        <f>IFERROR(IF(R31="---","",IF(AH31="---","No Target Set",IF(CE31=BT31,"On Target",IF(CE31&gt;BT31,"Behind",IF(CE31&lt;BT31,"On Target"))))),"")</f>
        <v/>
      </c>
      <c r="AU31" s="384"/>
      <c r="AV31" s="428"/>
      <c r="AW31" s="222" t="s">
        <v>156</v>
      </c>
      <c r="AX31" s="382" t="str">
        <f>_xlfn.IFNA(LOOKUP(2,1/(H31:R31&lt;&gt;"---"),H31:R31),"---")</f>
        <v>---</v>
      </c>
      <c r="AY31" s="382" t="e">
        <f>VALUE(IF(AX31="---","",VLOOKUP(AX31,List167823456[],2,FALSE)))</f>
        <v>#VALUE!</v>
      </c>
      <c r="AZ31" s="382" t="str">
        <f>_xlfn.IFNA(LOOKUP(2,1/(H31:Q31&lt;&gt;"---"),X31:AF31),"---")</f>
        <v>---</v>
      </c>
      <c r="BA31" s="382" t="e">
        <f>VALUE(IF(AZ31="---","",VLOOKUP(AZ31,List167823456[],2,FALSE)))</f>
        <v>#VALUE!</v>
      </c>
      <c r="BB31" s="382" t="str">
        <f>_xlfn.IFNA(LOOKUP(2,1/(AK31:AT31&lt;&gt;""),AK31:AT31),"---")</f>
        <v>---</v>
      </c>
      <c r="BC31" s="382" t="str">
        <f>_xlfn.IFNA(LOOKUP(2,1/(H31:R31&lt;&gt;"---"),H$2:R$2),"---")</f>
        <v>---</v>
      </c>
      <c r="BD31" s="384"/>
      <c r="BE31" s="384"/>
      <c r="BF31" s="384"/>
      <c r="BG31" s="384"/>
      <c r="BH31" s="384"/>
      <c r="BI31" s="222" t="s">
        <v>156</v>
      </c>
      <c r="BJ31" s="382" t="str">
        <f>IF(H31="---","",IF(H31="","",(VLOOKUP(H31,List167823456[],2,FALSE))))</f>
        <v/>
      </c>
      <c r="BK31" s="382" t="str">
        <f>IF(I31="---","",IF(I31="","",(VLOOKUP(I31,List167823456[],2,FALSE))))</f>
        <v/>
      </c>
      <c r="BL31" s="382" t="str">
        <f>IF(J31="---","",IF(J31="","",(VLOOKUP(J31,List167823456[],2,FALSE))))</f>
        <v/>
      </c>
      <c r="BM31" s="382" t="str">
        <f>IF(K31="---","",IF(K31="","",(VLOOKUP(K31,List167823456[],2,FALSE))))</f>
        <v/>
      </c>
      <c r="BN31" s="382" t="str">
        <f>IF(L31="---","",IF(L31="","",(VLOOKUP(L31,List167823456[],2,FALSE))))</f>
        <v/>
      </c>
      <c r="BO31" s="382" t="str">
        <f>IF(M31="---","",IF(M31="","",(VLOOKUP(M31,List167823456[],2,FALSE))))</f>
        <v/>
      </c>
      <c r="BP31" s="382" t="str">
        <f>IF(N31="---","",IF(N31="","",(VLOOKUP(N31,List167823456[],2,FALSE))))</f>
        <v/>
      </c>
      <c r="BQ31" s="382" t="str">
        <f>IF(O31="---","",IF(O31="","",(VLOOKUP(O31,List167823456[],2,FALSE))))</f>
        <v/>
      </c>
      <c r="BR31" s="382" t="str">
        <f>IF(P31="---","",IF(P31="","",(VLOOKUP(P31,List167823456[],2,FALSE))))</f>
        <v/>
      </c>
      <c r="BS31" s="382" t="str">
        <f>IF(Q31="---","",IF(Q31="","",(VLOOKUP(Q31,List167823456[],2,FALSE))))</f>
        <v/>
      </c>
      <c r="BT31" s="382" t="str">
        <f>IF(R31="---","",IF(R31="","",(VLOOKUP(R31,List167823456[],2,FALSE))))</f>
        <v/>
      </c>
      <c r="BU31" s="222" t="s">
        <v>156</v>
      </c>
      <c r="BV31" s="382" t="str">
        <f>IF(Y31="---","",IF(Y31="","",VLOOKUP(Y31,List167823456[],2,FALSE)))</f>
        <v/>
      </c>
      <c r="BW31" s="382" t="str">
        <f>IF(Z31="---","",IF(Z31="","",VLOOKUP(Z31,List167823456[],2,FALSE)))</f>
        <v/>
      </c>
      <c r="BX31" s="382" t="str">
        <f>IF(AA31="---","",IF(AA31="","",VLOOKUP(AA31,List167823456[],2,FALSE)))</f>
        <v/>
      </c>
      <c r="BY31" s="382" t="str">
        <f>IF(AB31="---","",IF(AB31="","",VLOOKUP(AB31,List167823456[],2,FALSE)))</f>
        <v/>
      </c>
      <c r="BZ31" s="382" t="str">
        <f>IF(AC31="---","",IF(AC31="","",VLOOKUP(AC31,List167823456[],2,FALSE)))</f>
        <v/>
      </c>
      <c r="CA31" s="382" t="str">
        <f>IF(AD31="---","",IF(AD31="","",VLOOKUP(AD31,List167823456[],2,FALSE)))</f>
        <v/>
      </c>
      <c r="CB31" s="382" t="str">
        <f>IF(AE31="---","",IF(AE31="","",VLOOKUP(AE31,List167823456[],2,FALSE)))</f>
        <v/>
      </c>
      <c r="CC31" s="382" t="str">
        <f>IF(AF31="---","",IF(AF31="","",VLOOKUP(AF31,List167823456[],2,FALSE)))</f>
        <v/>
      </c>
      <c r="CD31" s="382" t="str">
        <f>IF(AG31="---","",IF(AG31="","",VLOOKUP(AG31,List167823456[],2,FALSE)))</f>
        <v/>
      </c>
      <c r="CE31" s="382" t="str">
        <f>IF(AH31="---","",IF(AH31="","",VLOOKUP(AH31,List167823456[],2,FALSE)))</f>
        <v/>
      </c>
      <c r="CF31" s="222" t="s">
        <v>156</v>
      </c>
      <c r="CG31" s="382" t="str">
        <f>IFERROR(
    IF(H31="---", "NA",
        IF(Y31="---", "NA",
            IF(BJ31 &gt; BK31,
                IF(BV31 &gt; BJ31, 1.1, 0.1),
                IF(BV31 &gt; BJ31, 1, 0)
            )
        )
    ),
    -1
)</f>
        <v>NA</v>
      </c>
      <c r="CH31" s="382" t="str">
        <f>IFERROR(
    IF(I31="---", "NA",
        IF(Z31="---", "NA",IF(J31="---","NA",
            IF(BK31 &gt; BL31,
                IF(MIN(BV31, BK31) = BW31, 0.1,
                    IF(MIN(BV31, BK31) &lt; BW31, 1.1)
                ),
                IF(MIN(BV31, BK31) = BW31, 0,
                    IF(MIN(BV31, BK31) &lt; BW31, 1)
                )
            ))
        )
    ),
-5)</f>
        <v>NA</v>
      </c>
      <c r="CI31" s="382" t="str">
        <f>IFERROR(
    IF(J31="---", "NA",
        IF(AA31="---", "NA",IF(K31="---","NA",
            IF(BL31 &gt; BM31,
                IF(MIN(BW31, BL31) = BX31, 0.1,
                    IF(MIN(BW31, BL31) &lt; BX31, 1.1)
                ),
                IF(MIN(BW31, BL31) = BX31, 0,
                    IF(MIN(BW31, BL31) &lt; BX31, 1)
                )
            ))
        )
    ),
-5)</f>
        <v>NA</v>
      </c>
      <c r="CJ31" s="382" t="str">
        <f>IFERROR(
    IF(K31="---", "NA",
        IF(AB31="---", "NA",IF(L31="---","NA",
            IF(BM31 &gt; BN31,
                IF(MIN(BX31, BM31) = BY31, 0.1,
                    IF(MIN(BX31, BM31) &lt; BY31, 1.1)
                ),
                IF(MIN(BX31, BM31) = BY31, 0,
                    IF(MIN(BX31, BM31) &lt; BY31, 1)
                )
            ))
        )
    ),
-5)</f>
        <v>NA</v>
      </c>
      <c r="CK31" s="382" t="str">
        <f>IFERROR(
    IF(L31="---", "NA",
        IF(AC31="---", "NA",IF(M31="---","NA",
            IF(BN31 &gt; BO31,
                IF(MIN(BY31, BN31) = BZ31, 0.1,
                    IF(MIN(BY31, BN31) &lt; BZ31, 1.1)
                ),
                IF(MIN(BY31, BN31) = BZ31, 0,
                    IF(MIN(BY31, BN31) &lt; BZ31, 1)
                )
            ))
        )
    ),
-5)</f>
        <v>NA</v>
      </c>
      <c r="CL31" s="382" t="str">
        <f>IFERROR(
    IF(M31="---", "NA",
        IF(AD31="---", "NA",IF(N31="---","NA",
            IF(BO31 &gt; BP31,
                IF(MIN(BZ31, BO31) = CA31, 0.1,
                    IF(MIN(BZ31, BO31) &lt; CA31, 1.1)
                ),
                IF(MIN(BZ31, BO31) = CA31, 0,
                    IF(MIN(BZ31, BO31) &lt; CA31, 1)
                )
            ))
        )
    ),
-5)</f>
        <v>NA</v>
      </c>
      <c r="CM31" s="382" t="str">
        <f>IFERROR(
    IF(N31="---", "NA",
        IF(AE31="---", "NA",IF(O31="---","NA",
            IF(BP31 &gt; BQ31,
                IF(MIN(CA31, BP31) = CB31, 0.1,
                    IF(MIN(CA31, BP31) &lt; CB31, 1.1)
                ),
                IF(MIN(CA31, BP31) = CB31, 0,
                    IF(MIN(CA31, BP31) &lt; CB31, 1)
                )
            ))
        )
    ),
-5)</f>
        <v>NA</v>
      </c>
      <c r="CN31" s="382" t="str">
        <f>IFERROR(
    IF(O31="---", "NA",
        IF(AF31="---", "NA",IF(P31="---","NA",
            IF(BQ31 &gt; BR31,
                IF(MIN(CB31, BQ31) = CC31, 0.1,
                    IF(MIN(CB31, BQ31) &lt; CC31, 1.1)
                ),
                IF(MIN(CB31, BQ31) = CC31, 0,
                    IF(MIN(CB31, BQ31) &lt; CC31, 1)
                )
            ))
        )
    ),
-5)</f>
        <v>NA</v>
      </c>
      <c r="CO31" s="382" t="str">
        <f>IFERROR(
    IF(P31="---", "NA",
        IF(AG31="---", "NA",IF(Q31="---","NA",
            IF(BR31 &gt; BS31,
                IF(MIN(CC31, BR31) = CD31, 0.1,
                    IF(MIN(CC31, BR31) &lt; CD31, 1.1)
                ),
                IF(MIN(CC31, BR31) = CD31, 0,
                    IF(MIN(CC31, BR31) &lt; CD31, 1)
                )
            ))
        )
    ),
-5)</f>
        <v>NA</v>
      </c>
      <c r="CP31" s="382" t="str">
        <f>IFERROR(
    IF(Q31="---", "NA",
        IF(AH31="---", "NA",IF(R31="---","NA",
            IF(BS31 &gt; BT31,
                IF(MIN(CD31, BS31) = CE31, 0.1,
                    IF(MIN(CD31, BS31) &lt; CE31, 1.1)
                ),
                IF(MIN(CD31, BS31) = CE31, 0,
                    IF(MIN(CD31, BS31) &lt; CE31, 1)
                )
            ))
        )
    ),
-5)</f>
        <v>NA</v>
      </c>
      <c r="CQ31" s="222" t="s">
        <v>156</v>
      </c>
      <c r="CR31" s="382" t="str">
        <f>IF(AND(OR(CG31=1, CG31=1.1),BK31&gt;=BV31),"Achieved",IF(AND(OR(CG31=1, CG31=1.1),BK31&lt;BV31),"Not Achieved","NA"))</f>
        <v>NA</v>
      </c>
      <c r="CS31" s="382" t="str">
        <f>IF(AND(OR(CH31=1, CH31=1.1),BL31&gt;=BW31),"Achieved",IF(AND(OR(CH31=1, CH31=1.1),BL31&lt;BW31),"Not Achieved","NA"))</f>
        <v>NA</v>
      </c>
      <c r="CT31" s="382" t="str">
        <f>IF(AND(OR(CI31=1, CI31=1.1),BM31&gt;=BX31),"Achieved",IF(AND(OR(CI31=1, CI31=1.1),BM31&lt;BX31),"Not Achieved","NA"))</f>
        <v>NA</v>
      </c>
      <c r="CU31" s="382" t="str">
        <f>IF(AND(OR(CJ31=1, CJ31=1.1),BN31&gt;=BY31),"Achieved",IF(AND(OR(CJ31=1, CJ31=1.1),BN31&lt;BY31),"Not Achieved","NA"))</f>
        <v>NA</v>
      </c>
      <c r="CV31" s="382" t="str">
        <f>IF(AND(OR(CK31=1, CK31=1.1),BO31&gt;=BZ31),"Achieved",IF(AND(OR(CK31=1, CK31=1.1),BO31&lt;BZ31),"Not Achieved","NA"))</f>
        <v>NA</v>
      </c>
      <c r="CW31" s="382" t="str">
        <f>IF(AND(OR(CL31=1, CL31=1.1),BP31&gt;=CA31),"Achieved",IF(AND(OR(CL31=1, CL31=1.1),BP31&lt;CA31),"Not Achieved","NA"))</f>
        <v>NA</v>
      </c>
      <c r="CX31" s="382" t="str">
        <f>IF(AND(OR(CM31=1, CM31=1.1),BQ31&gt;=CB31),"Achieved",IF(AND(OR(CM31=1, CM31=1.1),BQ31&lt;CB31),"Not Achieved","NA"))</f>
        <v>NA</v>
      </c>
      <c r="CY31" s="382" t="str">
        <f>IF(AND(OR(CN31=1, CN31=1.1),BR31&gt;=CC31),"Achieved",IF(AND(OR(CN31=1, CN31=1.1),BR31&lt;CC31),"Not Achieved","NA"))</f>
        <v>NA</v>
      </c>
      <c r="CZ31" s="382" t="str">
        <f>IF(AND(OR(CO31=1, CO31=1.1),BS31&gt;=CD31),"Achieved",IF(AND(OR(CO31=1, CO31=1.1),BS31&lt;CD31),"Not Achieved","NA"))</f>
        <v>NA</v>
      </c>
      <c r="DA31" s="382" t="str">
        <f>IF(AND(OR(CP31=1, CP31=1.1),BT31&gt;=CE31),"Achieved",IF(AND(OR(CP31=1, CP31=1.1),BT31&lt;CE31),"Not Achieved","NA"))</f>
        <v>NA</v>
      </c>
      <c r="DI31" s="433"/>
      <c r="DJ31" s="433"/>
      <c r="DK31" s="433"/>
      <c r="DL31" s="433"/>
      <c r="DM31" s="433"/>
      <c r="DN31" s="433"/>
      <c r="DO31" s="433"/>
      <c r="DP31" s="433"/>
      <c r="DQ31" s="433"/>
      <c r="DR31" s="433"/>
      <c r="DS31" s="433"/>
      <c r="DT31" s="433"/>
      <c r="DU31" s="433"/>
      <c r="DV31" s="433"/>
      <c r="DW31" s="433"/>
    </row>
    <row r="32" spans="2:127" s="385" customFormat="1" ht="13.75" customHeight="1" thickBot="1" x14ac:dyDescent="0.4">
      <c r="B32" s="373"/>
      <c r="C32" s="368"/>
      <c r="D32" s="369"/>
      <c r="E32" s="432" t="s">
        <v>157</v>
      </c>
      <c r="F32" s="425"/>
      <c r="G32" s="426"/>
      <c r="H32" s="192" t="s">
        <v>94</v>
      </c>
      <c r="I32" s="192" t="s">
        <v>94</v>
      </c>
      <c r="J32" s="192" t="s">
        <v>94</v>
      </c>
      <c r="K32" s="192" t="s">
        <v>94</v>
      </c>
      <c r="L32" s="192" t="s">
        <v>94</v>
      </c>
      <c r="M32" s="192" t="s">
        <v>94</v>
      </c>
      <c r="N32" s="192" t="s">
        <v>94</v>
      </c>
      <c r="O32" s="192" t="s">
        <v>94</v>
      </c>
      <c r="P32" s="192" t="s">
        <v>94</v>
      </c>
      <c r="Q32" s="192" t="s">
        <v>94</v>
      </c>
      <c r="R32" s="379" t="s">
        <v>94</v>
      </c>
      <c r="S32" s="384"/>
      <c r="T32" s="384"/>
      <c r="U32" s="384"/>
      <c r="V32" s="384"/>
      <c r="W32" s="384"/>
      <c r="X32" s="384"/>
      <c r="Y32" s="192" t="s">
        <v>94</v>
      </c>
      <c r="Z32" s="192" t="s">
        <v>94</v>
      </c>
      <c r="AA32" s="192" t="s">
        <v>94</v>
      </c>
      <c r="AB32" s="192" t="s">
        <v>94</v>
      </c>
      <c r="AC32" s="192" t="s">
        <v>94</v>
      </c>
      <c r="AD32" s="192" t="s">
        <v>94</v>
      </c>
      <c r="AE32" s="192" t="s">
        <v>94</v>
      </c>
      <c r="AF32" s="192" t="s">
        <v>94</v>
      </c>
      <c r="AG32" s="192" t="s">
        <v>94</v>
      </c>
      <c r="AH32" s="379" t="s">
        <v>94</v>
      </c>
      <c r="AK32" s="427" t="str">
        <f>IFERROR(IF(I32="---","",IF(Y32="---","No Target Set",IF(BV32=BK32,"On Target",IF(BV32&gt;BK32,"Behind",IF(BV32&lt;BK32,"On Target"))))),"")</f>
        <v/>
      </c>
      <c r="AL32" s="427" t="str">
        <f>IFERROR(IF(J32="---","",IF(Z32="---","No Target Set",IF(BW32=BL32,"On Target",IF(BW32&gt;BL32,"Behind",IF(BW32&lt;BL32,"On Target"))))),"")</f>
        <v/>
      </c>
      <c r="AM32" s="427" t="str">
        <f>IFERROR(IF(K32="---","",IF(AA32="---","No Target Set",IF(BX32=BM32,"On Target",IF(BX32&gt;BM32,"Behind",IF(BX32&lt;BM32,"On Target"))))),"")</f>
        <v/>
      </c>
      <c r="AN32" s="427" t="str">
        <f>IFERROR(IF(L32="---","",IF(AB32="---","No Target Set",IF(BY32=BN32,"On Target",IF(BY32&gt;BN32,"Behind",IF(BY32&lt;BN32,"On Target"))))),"")</f>
        <v/>
      </c>
      <c r="AO32" s="427" t="str">
        <f>IFERROR(IF(M32="---","",IF(AC32="---","No Target Set",IF(BZ32=BO32,"On Target",IF(BZ32&gt;BO32,"Behind",IF(BZ32&lt;BO32,"On Target"))))),"")</f>
        <v/>
      </c>
      <c r="AP32" s="427" t="str">
        <f>IFERROR(IF(N32="---","",IF(AD32="---","No Target Set",IF(CA32=BP32,"On Target",IF(CA32&gt;BP32,"Behind",IF(CA32&lt;BP32,"On Target"))))),"")</f>
        <v/>
      </c>
      <c r="AQ32" s="427" t="str">
        <f>IFERROR(IF(O32="---","",IF(AE32="---","No Target Set",IF(CB32=BQ32,"On Target",IF(CB32&gt;BQ32,"Behind",IF(CB32&lt;BQ32,"On Target"))))),"")</f>
        <v/>
      </c>
      <c r="AR32" s="427" t="str">
        <f>IFERROR(IF(P32="---","",IF(AF32="---","No Target Set",IF(CC32=BR32,"On Target",IF(CC32&gt;BR32,"Behind",IF(CC32&lt;BR32,"On Target"))))),"")</f>
        <v/>
      </c>
      <c r="AS32" s="427" t="str">
        <f>IFERROR(IF(Q32="---","",IF(AG32="---","No Target Set",IF(CD32=BS32,"On Target",IF(CD32&gt;BS32,"Behind",IF(CD32&lt;BS32,"On Target"))))),"")</f>
        <v/>
      </c>
      <c r="AT32" s="427" t="str">
        <f>IFERROR(IF(R32="---","",IF(AH32="---","No Target Set",IF(CE32=BT32,"On Target",IF(CE32&gt;BT32,"Behind",IF(CE32&lt;BT32,"On Target"))))),"")</f>
        <v/>
      </c>
      <c r="AU32" s="384"/>
      <c r="AV32" s="428"/>
      <c r="AW32" s="222" t="s">
        <v>158</v>
      </c>
      <c r="AX32" s="382" t="str">
        <f>_xlfn.IFNA(LOOKUP(2,1/(H32:R32&lt;&gt;"---"),H32:R32),"---")</f>
        <v>---</v>
      </c>
      <c r="AY32" s="382" t="e">
        <f>VALUE(IF(AX32="---","",VLOOKUP(AX32,List167823456[],2,FALSE)))</f>
        <v>#VALUE!</v>
      </c>
      <c r="AZ32" s="382" t="str">
        <f>_xlfn.IFNA(LOOKUP(2,1/(H32:Q32&lt;&gt;"---"),X32:AF32),"---")</f>
        <v>---</v>
      </c>
      <c r="BA32" s="382" t="e">
        <f>VALUE(IF(AZ32="---","",VLOOKUP(AZ32,List167823456[],2,FALSE)))</f>
        <v>#VALUE!</v>
      </c>
      <c r="BB32" s="382" t="str">
        <f>_xlfn.IFNA(LOOKUP(2,1/(AK32:AT32&lt;&gt;""),AK32:AT32),"---")</f>
        <v>---</v>
      </c>
      <c r="BC32" s="382" t="str">
        <f>_xlfn.IFNA(LOOKUP(2,1/(H32:R32&lt;&gt;"---"),H$2:R$2),"---")</f>
        <v>---</v>
      </c>
      <c r="BD32" s="384"/>
      <c r="BE32" s="384"/>
      <c r="BF32" s="384"/>
      <c r="BG32" s="384"/>
      <c r="BH32" s="384"/>
      <c r="BI32" s="222" t="s">
        <v>158</v>
      </c>
      <c r="BJ32" s="382" t="str">
        <f>IF(H32="---","",IF(H32="","",(VLOOKUP(H32,List167823456[],2,FALSE))))</f>
        <v/>
      </c>
      <c r="BK32" s="382" t="str">
        <f>IF(I32="---","",IF(I32="","",(VLOOKUP(I32,List167823456[],2,FALSE))))</f>
        <v/>
      </c>
      <c r="BL32" s="382" t="str">
        <f>IF(J32="---","",IF(J32="","",(VLOOKUP(J32,List167823456[],2,FALSE))))</f>
        <v/>
      </c>
      <c r="BM32" s="382" t="str">
        <f>IF(K32="---","",IF(K32="","",(VLOOKUP(K32,List167823456[],2,FALSE))))</f>
        <v/>
      </c>
      <c r="BN32" s="382" t="str">
        <f>IF(L32="---","",IF(L32="","",(VLOOKUP(L32,List167823456[],2,FALSE))))</f>
        <v/>
      </c>
      <c r="BO32" s="382" t="str">
        <f>IF(M32="---","",IF(M32="","",(VLOOKUP(M32,List167823456[],2,FALSE))))</f>
        <v/>
      </c>
      <c r="BP32" s="382" t="str">
        <f>IF(N32="---","",IF(N32="","",(VLOOKUP(N32,List167823456[],2,FALSE))))</f>
        <v/>
      </c>
      <c r="BQ32" s="382" t="str">
        <f>IF(O32="---","",IF(O32="","",(VLOOKUP(O32,List167823456[],2,FALSE))))</f>
        <v/>
      </c>
      <c r="BR32" s="382" t="str">
        <f>IF(P32="---","",IF(P32="","",(VLOOKUP(P32,List167823456[],2,FALSE))))</f>
        <v/>
      </c>
      <c r="BS32" s="382" t="str">
        <f>IF(Q32="---","",IF(Q32="","",(VLOOKUP(Q32,List167823456[],2,FALSE))))</f>
        <v/>
      </c>
      <c r="BT32" s="382" t="str">
        <f>IF(R32="---","",IF(R32="","",(VLOOKUP(R32,List167823456[],2,FALSE))))</f>
        <v/>
      </c>
      <c r="BU32" s="222" t="s">
        <v>158</v>
      </c>
      <c r="BV32" s="382" t="str">
        <f>IF(Y32="---","",IF(Y32="","",VLOOKUP(Y32,List167823456[],2,FALSE)))</f>
        <v/>
      </c>
      <c r="BW32" s="382" t="str">
        <f>IF(Z32="---","",IF(Z32="","",VLOOKUP(Z32,List167823456[],2,FALSE)))</f>
        <v/>
      </c>
      <c r="BX32" s="382" t="str">
        <f>IF(AA32="---","",IF(AA32="","",VLOOKUP(AA32,List167823456[],2,FALSE)))</f>
        <v/>
      </c>
      <c r="BY32" s="382" t="str">
        <f>IF(AB32="---","",IF(AB32="","",VLOOKUP(AB32,List167823456[],2,FALSE)))</f>
        <v/>
      </c>
      <c r="BZ32" s="382" t="str">
        <f>IF(AC32="---","",IF(AC32="","",VLOOKUP(AC32,List167823456[],2,FALSE)))</f>
        <v/>
      </c>
      <c r="CA32" s="382" t="str">
        <f>IF(AD32="---","",IF(AD32="","",VLOOKUP(AD32,List167823456[],2,FALSE)))</f>
        <v/>
      </c>
      <c r="CB32" s="382" t="str">
        <f>IF(AE32="---","",IF(AE32="","",VLOOKUP(AE32,List167823456[],2,FALSE)))</f>
        <v/>
      </c>
      <c r="CC32" s="382" t="str">
        <f>IF(AF32="---","",IF(AF32="","",VLOOKUP(AF32,List167823456[],2,FALSE)))</f>
        <v/>
      </c>
      <c r="CD32" s="382" t="str">
        <f>IF(AG32="---","",IF(AG32="","",VLOOKUP(AG32,List167823456[],2,FALSE)))</f>
        <v/>
      </c>
      <c r="CE32" s="382" t="str">
        <f>IF(AH32="---","",IF(AH32="","",VLOOKUP(AH32,List167823456[],2,FALSE)))</f>
        <v/>
      </c>
      <c r="CF32" s="222" t="s">
        <v>158</v>
      </c>
      <c r="CG32" s="382" t="str">
        <f>IFERROR(
    IF(H32="---", "NA",
        IF(Y32="---", "NA",
            IF(BJ32 &gt; BK32,
                IF(BV32 &gt; BJ32, 1.1, 0.1),
                IF(BV32 &gt; BJ32, 1, 0)
            )
        )
    ),
    -1
)</f>
        <v>NA</v>
      </c>
      <c r="CH32" s="382" t="str">
        <f>IFERROR(
    IF(I32="---", "NA",
        IF(Z32="---", "NA",IF(J32="---","NA",
            IF(BK32 &gt; BL32,
                IF(MIN(BV32, BK32) = BW32, 0.1,
                    IF(MIN(BV32, BK32) &lt; BW32, 1.1)
                ),
                IF(MIN(BV32, BK32) = BW32, 0,
                    IF(MIN(BV32, BK32) &lt; BW32, 1)
                )
            ))
        )
    ),
-5)</f>
        <v>NA</v>
      </c>
      <c r="CI32" s="382" t="str">
        <f>IFERROR(
    IF(J32="---", "NA",
        IF(AA32="---", "NA",IF(K32="---","NA",
            IF(BL32 &gt; BM32,
                IF(MIN(BW32, BL32) = BX32, 0.1,
                    IF(MIN(BW32, BL32) &lt; BX32, 1.1)
                ),
                IF(MIN(BW32, BL32) = BX32, 0,
                    IF(MIN(BW32, BL32) &lt; BX32, 1)
                )
            ))
        )
    ),
-5)</f>
        <v>NA</v>
      </c>
      <c r="CJ32" s="382" t="str">
        <f>IFERROR(
    IF(K32="---", "NA",
        IF(AB32="---", "NA",IF(L32="---","NA",
            IF(BM32 &gt; BN32,
                IF(MIN(BX32, BM32) = BY32, 0.1,
                    IF(MIN(BX32, BM32) &lt; BY32, 1.1)
                ),
                IF(MIN(BX32, BM32) = BY32, 0,
                    IF(MIN(BX32, BM32) &lt; BY32, 1)
                )
            ))
        )
    ),
-5)</f>
        <v>NA</v>
      </c>
      <c r="CK32" s="382" t="str">
        <f>IFERROR(
    IF(L32="---", "NA",
        IF(AC32="---", "NA",IF(M32="---","NA",
            IF(BN32 &gt; BO32,
                IF(MIN(BY32, BN32) = BZ32, 0.1,
                    IF(MIN(BY32, BN32) &lt; BZ32, 1.1)
                ),
                IF(MIN(BY32, BN32) = BZ32, 0,
                    IF(MIN(BY32, BN32) &lt; BZ32, 1)
                )
            ))
        )
    ),
-5)</f>
        <v>NA</v>
      </c>
      <c r="CL32" s="382" t="str">
        <f>IFERROR(
    IF(M32="---", "NA",
        IF(AD32="---", "NA",IF(N32="---","NA",
            IF(BO32 &gt; BP32,
                IF(MIN(BZ32, BO32) = CA32, 0.1,
                    IF(MIN(BZ32, BO32) &lt; CA32, 1.1)
                ),
                IF(MIN(BZ32, BO32) = CA32, 0,
                    IF(MIN(BZ32, BO32) &lt; CA32, 1)
                )
            ))
        )
    ),
-5)</f>
        <v>NA</v>
      </c>
      <c r="CM32" s="382" t="str">
        <f>IFERROR(
    IF(N32="---", "NA",
        IF(AE32="---", "NA",IF(O32="---","NA",
            IF(BP32 &gt; BQ32,
                IF(MIN(CA32, BP32) = CB32, 0.1,
                    IF(MIN(CA32, BP32) &lt; CB32, 1.1)
                ),
                IF(MIN(CA32, BP32) = CB32, 0,
                    IF(MIN(CA32, BP32) &lt; CB32, 1)
                )
            ))
        )
    ),
-5)</f>
        <v>NA</v>
      </c>
      <c r="CN32" s="382" t="str">
        <f>IFERROR(
    IF(O32="---", "NA",
        IF(AF32="---", "NA",IF(P32="---","NA",
            IF(BQ32 &gt; BR32,
                IF(MIN(CB32, BQ32) = CC32, 0.1,
                    IF(MIN(CB32, BQ32) &lt; CC32, 1.1)
                ),
                IF(MIN(CB32, BQ32) = CC32, 0,
                    IF(MIN(CB32, BQ32) &lt; CC32, 1)
                )
            ))
        )
    ),
-5)</f>
        <v>NA</v>
      </c>
      <c r="CO32" s="382" t="str">
        <f>IFERROR(
    IF(P32="---", "NA",
        IF(AG32="---", "NA",IF(Q32="---","NA",
            IF(BR32 &gt; BS32,
                IF(MIN(CC32, BR32) = CD32, 0.1,
                    IF(MIN(CC32, BR32) &lt; CD32, 1.1)
                ),
                IF(MIN(CC32, BR32) = CD32, 0,
                    IF(MIN(CC32, BR32) &lt; CD32, 1)
                )
            ))
        )
    ),
-5)</f>
        <v>NA</v>
      </c>
      <c r="CP32" s="382" t="str">
        <f>IFERROR(
    IF(Q32="---", "NA",
        IF(AH32="---", "NA",IF(R32="---","NA",
            IF(BS32 &gt; BT32,
                IF(MIN(CD32, BS32) = CE32, 0.1,
                    IF(MIN(CD32, BS32) &lt; CE32, 1.1)
                ),
                IF(MIN(CD32, BS32) = CE32, 0,
                    IF(MIN(CD32, BS32) &lt; CE32, 1)
                )
            ))
        )
    ),
-5)</f>
        <v>NA</v>
      </c>
      <c r="CQ32" s="222" t="s">
        <v>158</v>
      </c>
      <c r="CR32" s="382" t="str">
        <f>IF(AND(OR(CG32=1, CG32=1.1),BK32&gt;=BV32),"Achieved",IF(AND(OR(CG32=1, CG32=1.1),BK32&lt;BV32),"Not Achieved","NA"))</f>
        <v>NA</v>
      </c>
      <c r="CS32" s="382" t="str">
        <f>IF(AND(OR(CH32=1, CH32=1.1),BL32&gt;=BW32),"Achieved",IF(AND(OR(CH32=1, CH32=1.1),BL32&lt;BW32),"Not Achieved","NA"))</f>
        <v>NA</v>
      </c>
      <c r="CT32" s="382" t="str">
        <f>IF(AND(OR(CI32=1, CI32=1.1),BM32&gt;=BX32),"Achieved",IF(AND(OR(CI32=1, CI32=1.1),BM32&lt;BX32),"Not Achieved","NA"))</f>
        <v>NA</v>
      </c>
      <c r="CU32" s="382" t="str">
        <f>IF(AND(OR(CJ32=1, CJ32=1.1),BN32&gt;=BY32),"Achieved",IF(AND(OR(CJ32=1, CJ32=1.1),BN32&lt;BY32),"Not Achieved","NA"))</f>
        <v>NA</v>
      </c>
      <c r="CV32" s="382" t="str">
        <f>IF(AND(OR(CK32=1, CK32=1.1),BO32&gt;=BZ32),"Achieved",IF(AND(OR(CK32=1, CK32=1.1),BO32&lt;BZ32),"Not Achieved","NA"))</f>
        <v>NA</v>
      </c>
      <c r="CW32" s="382" t="str">
        <f>IF(AND(OR(CL32=1, CL32=1.1),BP32&gt;=CA32),"Achieved",IF(AND(OR(CL32=1, CL32=1.1),BP32&lt;CA32),"Not Achieved","NA"))</f>
        <v>NA</v>
      </c>
      <c r="CX32" s="382" t="str">
        <f>IF(AND(OR(CM32=1, CM32=1.1),BQ32&gt;=CB32),"Achieved",IF(AND(OR(CM32=1, CM32=1.1),BQ32&lt;CB32),"Not Achieved","NA"))</f>
        <v>NA</v>
      </c>
      <c r="CY32" s="382" t="str">
        <f>IF(AND(OR(CN32=1, CN32=1.1),BR32&gt;=CC32),"Achieved",IF(AND(OR(CN32=1, CN32=1.1),BR32&lt;CC32),"Not Achieved","NA"))</f>
        <v>NA</v>
      </c>
      <c r="CZ32" s="382" t="str">
        <f>IF(AND(OR(CO32=1, CO32=1.1),BS32&gt;=CD32),"Achieved",IF(AND(OR(CO32=1, CO32=1.1),BS32&lt;CD32),"Not Achieved","NA"))</f>
        <v>NA</v>
      </c>
      <c r="DA32" s="382" t="str">
        <f>IF(AND(OR(CP32=1, CP32=1.1),BT32&gt;=CE32),"Achieved",IF(AND(OR(CP32=1, CP32=1.1),BT32&lt;CE32),"Not Achieved","NA"))</f>
        <v>NA</v>
      </c>
      <c r="DI32" s="433"/>
      <c r="DJ32" s="433"/>
      <c r="DK32" s="433"/>
      <c r="DL32" s="433"/>
      <c r="DM32" s="433"/>
      <c r="DN32" s="433"/>
      <c r="DO32" s="433"/>
      <c r="DP32" s="433"/>
      <c r="DQ32" s="433"/>
      <c r="DR32" s="433"/>
      <c r="DS32" s="433"/>
      <c r="DT32" s="433"/>
      <c r="DU32" s="433"/>
      <c r="DV32" s="433"/>
      <c r="DW32" s="433"/>
    </row>
    <row r="33" spans="2:127" s="385" customFormat="1" ht="13.75" customHeight="1" thickBot="1" x14ac:dyDescent="0.4">
      <c r="B33" s="374"/>
      <c r="C33" s="370"/>
      <c r="D33" s="371"/>
      <c r="E33" s="434" t="s">
        <v>159</v>
      </c>
      <c r="F33" s="425"/>
      <c r="G33" s="426"/>
      <c r="H33" s="191" t="s">
        <v>94</v>
      </c>
      <c r="I33" s="191" t="s">
        <v>94</v>
      </c>
      <c r="J33" s="191" t="s">
        <v>94</v>
      </c>
      <c r="K33" s="191" t="s">
        <v>94</v>
      </c>
      <c r="L33" s="191" t="s">
        <v>94</v>
      </c>
      <c r="M33" s="191" t="s">
        <v>94</v>
      </c>
      <c r="N33" s="191" t="s">
        <v>94</v>
      </c>
      <c r="O33" s="191" t="s">
        <v>94</v>
      </c>
      <c r="P33" s="191" t="s">
        <v>94</v>
      </c>
      <c r="Q33" s="191" t="s">
        <v>94</v>
      </c>
      <c r="R33" s="380" t="s">
        <v>94</v>
      </c>
      <c r="S33" s="384"/>
      <c r="T33" s="384"/>
      <c r="U33" s="384"/>
      <c r="V33" s="384"/>
      <c r="W33" s="384"/>
      <c r="X33" s="384"/>
      <c r="Y33" s="191" t="s">
        <v>94</v>
      </c>
      <c r="Z33" s="191" t="s">
        <v>94</v>
      </c>
      <c r="AA33" s="191" t="s">
        <v>94</v>
      </c>
      <c r="AB33" s="191" t="s">
        <v>94</v>
      </c>
      <c r="AC33" s="191" t="s">
        <v>94</v>
      </c>
      <c r="AD33" s="192" t="s">
        <v>94</v>
      </c>
      <c r="AE33" s="192" t="s">
        <v>94</v>
      </c>
      <c r="AF33" s="192" t="s">
        <v>94</v>
      </c>
      <c r="AG33" s="192" t="s">
        <v>94</v>
      </c>
      <c r="AH33" s="380" t="s">
        <v>94</v>
      </c>
      <c r="AK33" s="427" t="str">
        <f>IFERROR(IF(I33="---","",IF(Y33="---","No Target Set",IF(BV33=BK33,"On Target",IF(BV33&gt;BK33,"Behind",IF(BV33&lt;BK33,"On Target"))))),"")</f>
        <v/>
      </c>
      <c r="AL33" s="427" t="str">
        <f>IFERROR(IF(J33="---","",IF(Z33="---","No Target Set",IF(BW33=BL33,"On Target",IF(BW33&gt;BL33,"Behind",IF(BW33&lt;BL33,"On Target"))))),"")</f>
        <v/>
      </c>
      <c r="AM33" s="427" t="str">
        <f>IFERROR(IF(K33="---","",IF(AA33="---","No Target Set",IF(BX33=BM33,"On Target",IF(BX33&gt;BM33,"Behind",IF(BX33&lt;BM33,"On Target"))))),"")</f>
        <v/>
      </c>
      <c r="AN33" s="427" t="str">
        <f>IFERROR(IF(L33="---","",IF(AB33="---","No Target Set",IF(BY33=BN33,"On Target",IF(BY33&gt;BN33,"Behind",IF(BY33&lt;BN33,"On Target"))))),"")</f>
        <v/>
      </c>
      <c r="AO33" s="427" t="str">
        <f>IFERROR(IF(M33="---","",IF(AC33="---","No Target Set",IF(BZ33=BO33,"On Target",IF(BZ33&gt;BO33,"Behind",IF(BZ33&lt;BO33,"On Target"))))),"")</f>
        <v/>
      </c>
      <c r="AP33" s="427" t="str">
        <f>IFERROR(IF(N33="---","",IF(AD33="---","No Target Set",IF(CA33=BP33,"On Target",IF(CA33&gt;BP33,"Behind",IF(CA33&lt;BP33,"On Target"))))),"")</f>
        <v/>
      </c>
      <c r="AQ33" s="427" t="str">
        <f>IFERROR(IF(O33="---","",IF(AE33="---","No Target Set",IF(CB33=BQ33,"On Target",IF(CB33&gt;BQ33,"Behind",IF(CB33&lt;BQ33,"On Target"))))),"")</f>
        <v/>
      </c>
      <c r="AR33" s="427" t="str">
        <f>IFERROR(IF(P33="---","",IF(AF33="---","No Target Set",IF(CC33=BR33,"On Target",IF(CC33&gt;BR33,"Behind",IF(CC33&lt;BR33,"On Target"))))),"")</f>
        <v/>
      </c>
      <c r="AS33" s="427" t="str">
        <f>IFERROR(IF(Q33="---","",IF(AG33="---","No Target Set",IF(CD33=BS33,"On Target",IF(CD33&gt;BS33,"Behind",IF(CD33&lt;BS33,"On Target"))))),"")</f>
        <v/>
      </c>
      <c r="AT33" s="427" t="str">
        <f>IFERROR(IF(R33="---","",IF(AH33="---","No Target Set",IF(CE33=BT33,"On Target",IF(CE33&gt;BT33,"Behind",IF(CE33&lt;BT33,"On Target"))))),"")</f>
        <v/>
      </c>
      <c r="AU33" s="384"/>
      <c r="AV33" s="428"/>
      <c r="AW33" s="222" t="s">
        <v>160</v>
      </c>
      <c r="AX33" s="382" t="str">
        <f>_xlfn.IFNA(LOOKUP(2,1/(H33:R33&lt;&gt;"---"),H33:R33),"---")</f>
        <v>---</v>
      </c>
      <c r="AY33" s="382" t="e">
        <f>VALUE(IF(AX33="---","",VLOOKUP(AX33,List167823456[],2,FALSE)))</f>
        <v>#VALUE!</v>
      </c>
      <c r="AZ33" s="382" t="str">
        <f>_xlfn.IFNA(LOOKUP(2,1/(H33:Q33&lt;&gt;"---"),X33:AF33),"---")</f>
        <v>---</v>
      </c>
      <c r="BA33" s="382" t="e">
        <f>VALUE(IF(AZ33="---","",VLOOKUP(AZ33,List167823456[],2,FALSE)))</f>
        <v>#VALUE!</v>
      </c>
      <c r="BB33" s="382" t="str">
        <f>_xlfn.IFNA(LOOKUP(2,1/(AK33:AT33&lt;&gt;""),AK33:AT33),"---")</f>
        <v>---</v>
      </c>
      <c r="BC33" s="382" t="str">
        <f>_xlfn.IFNA(LOOKUP(2,1/(H33:R33&lt;&gt;"---"),H$2:R$2),"---")</f>
        <v>---</v>
      </c>
      <c r="BD33" s="384"/>
      <c r="BE33" s="384"/>
      <c r="BF33" s="384"/>
      <c r="BG33" s="384"/>
      <c r="BH33" s="384"/>
      <c r="BI33" s="222" t="s">
        <v>160</v>
      </c>
      <c r="BJ33" s="382" t="str">
        <f>IF(H33="---","",IF(H33="","",(VLOOKUP(H33,List167823456[],2,FALSE))))</f>
        <v/>
      </c>
      <c r="BK33" s="382" t="str">
        <f>IF(I33="---","",IF(I33="","",(VLOOKUP(I33,List167823456[],2,FALSE))))</f>
        <v/>
      </c>
      <c r="BL33" s="382" t="str">
        <f>IF(J33="---","",IF(J33="","",(VLOOKUP(J33,List167823456[],2,FALSE))))</f>
        <v/>
      </c>
      <c r="BM33" s="382" t="str">
        <f>IF(K33="---","",IF(K33="","",(VLOOKUP(K33,List167823456[],2,FALSE))))</f>
        <v/>
      </c>
      <c r="BN33" s="382" t="str">
        <f>IF(L33="---","",IF(L33="","",(VLOOKUP(L33,List167823456[],2,FALSE))))</f>
        <v/>
      </c>
      <c r="BO33" s="382" t="str">
        <f>IF(M33="---","",IF(M33="","",(VLOOKUP(M33,List167823456[],2,FALSE))))</f>
        <v/>
      </c>
      <c r="BP33" s="382" t="str">
        <f>IF(N33="---","",IF(N33="","",(VLOOKUP(N33,List167823456[],2,FALSE))))</f>
        <v/>
      </c>
      <c r="BQ33" s="382" t="str">
        <f>IF(O33="---","",IF(O33="","",(VLOOKUP(O33,List167823456[],2,FALSE))))</f>
        <v/>
      </c>
      <c r="BR33" s="382" t="str">
        <f>IF(P33="---","",IF(P33="","",(VLOOKUP(P33,List167823456[],2,FALSE))))</f>
        <v/>
      </c>
      <c r="BS33" s="382" t="str">
        <f>IF(Q33="---","",IF(Q33="","",(VLOOKUP(Q33,List167823456[],2,FALSE))))</f>
        <v/>
      </c>
      <c r="BT33" s="382" t="str">
        <f>IF(R33="---","",IF(R33="","",(VLOOKUP(R33,List167823456[],2,FALSE))))</f>
        <v/>
      </c>
      <c r="BU33" s="222" t="s">
        <v>160</v>
      </c>
      <c r="BV33" s="382" t="str">
        <f>IF(Y33="---","",IF(Y33="","",VLOOKUP(Y33,List167823456[],2,FALSE)))</f>
        <v/>
      </c>
      <c r="BW33" s="382" t="str">
        <f>IF(Z33="---","",IF(Z33="","",VLOOKUP(Z33,List167823456[],2,FALSE)))</f>
        <v/>
      </c>
      <c r="BX33" s="382" t="str">
        <f>IF(AA33="---","",IF(AA33="","",VLOOKUP(AA33,List167823456[],2,FALSE)))</f>
        <v/>
      </c>
      <c r="BY33" s="382" t="str">
        <f>IF(AB33="---","",IF(AB33="","",VLOOKUP(AB33,List167823456[],2,FALSE)))</f>
        <v/>
      </c>
      <c r="BZ33" s="382" t="str">
        <f>IF(AC33="---","",IF(AC33="","",VLOOKUP(AC33,List167823456[],2,FALSE)))</f>
        <v/>
      </c>
      <c r="CA33" s="382" t="str">
        <f>IF(AD33="---","",IF(AD33="","",VLOOKUP(AD33,List167823456[],2,FALSE)))</f>
        <v/>
      </c>
      <c r="CB33" s="382" t="str">
        <f>IF(AE33="---","",IF(AE33="","",VLOOKUP(AE33,List167823456[],2,FALSE)))</f>
        <v/>
      </c>
      <c r="CC33" s="382" t="str">
        <f>IF(AF33="---","",IF(AF33="","",VLOOKUP(AF33,List167823456[],2,FALSE)))</f>
        <v/>
      </c>
      <c r="CD33" s="382" t="str">
        <f>IF(AG33="---","",IF(AG33="","",VLOOKUP(AG33,List167823456[],2,FALSE)))</f>
        <v/>
      </c>
      <c r="CE33" s="382" t="str">
        <f>IF(AH33="---","",IF(AH33="","",VLOOKUP(AH33,List167823456[],2,FALSE)))</f>
        <v/>
      </c>
      <c r="CF33" s="222" t="s">
        <v>160</v>
      </c>
      <c r="CG33" s="382" t="str">
        <f>IFERROR(
    IF(H33="---", "NA",
        IF(Y33="---", "NA",
            IF(BJ33 &gt; BK33,
                IF(BV33 &gt; BJ33, 1.1, 0.1),
                IF(BV33 &gt; BJ33, 1, 0)
            )
        )
    ),
    -1
)</f>
        <v>NA</v>
      </c>
      <c r="CH33" s="382" t="str">
        <f>IFERROR(
    IF(I33="---", "NA",
        IF(Z33="---", "NA",IF(J33="---","NA",
            IF(BK33 &gt; BL33,
                IF(MIN(BV33, BK33) = BW33, 0.1,
                    IF(MIN(BV33, BK33) &lt; BW33, 1.1)
                ),
                IF(MIN(BV33, BK33) = BW33, 0,
                    IF(MIN(BV33, BK33) &lt; BW33, 1)
                )
            ))
        )
    ),
-5)</f>
        <v>NA</v>
      </c>
      <c r="CI33" s="382" t="str">
        <f>IFERROR(
    IF(J33="---", "NA",
        IF(AA33="---", "NA",IF(K33="---","NA",
            IF(BL33 &gt; BM33,
                IF(MIN(BW33, BL33) = BX33, 0.1,
                    IF(MIN(BW33, BL33) &lt; BX33, 1.1)
                ),
                IF(MIN(BW33, BL33) = BX33, 0,
                    IF(MIN(BW33, BL33) &lt; BX33, 1)
                )
            ))
        )
    ),
-5)</f>
        <v>NA</v>
      </c>
      <c r="CJ33" s="382" t="str">
        <f>IFERROR(
    IF(K33="---", "NA",
        IF(AB33="---", "NA",IF(L33="---","NA",
            IF(BM33 &gt; BN33,
                IF(MIN(BX33, BM33) = BY33, 0.1,
                    IF(MIN(BX33, BM33) &lt; BY33, 1.1)
                ),
                IF(MIN(BX33, BM33) = BY33, 0,
                    IF(MIN(BX33, BM33) &lt; BY33, 1)
                )
            ))
        )
    ),
-5)</f>
        <v>NA</v>
      </c>
      <c r="CK33" s="382" t="str">
        <f>IFERROR(
    IF(L33="---", "NA",
        IF(AC33="---", "NA",IF(M33="---","NA",
            IF(BN33 &gt; BO33,
                IF(MIN(BY33, BN33) = BZ33, 0.1,
                    IF(MIN(BY33, BN33) &lt; BZ33, 1.1)
                ),
                IF(MIN(BY33, BN33) = BZ33, 0,
                    IF(MIN(BY33, BN33) &lt; BZ33, 1)
                )
            ))
        )
    ),
-5)</f>
        <v>NA</v>
      </c>
      <c r="CL33" s="382" t="str">
        <f>IFERROR(
    IF(M33="---", "NA",
        IF(AD33="---", "NA",IF(N33="---","NA",
            IF(BO33 &gt; BP33,
                IF(MIN(BZ33, BO33) = CA33, 0.1,
                    IF(MIN(BZ33, BO33) &lt; CA33, 1.1)
                ),
                IF(MIN(BZ33, BO33) = CA33, 0,
                    IF(MIN(BZ33, BO33) &lt; CA33, 1)
                )
            ))
        )
    ),
-5)</f>
        <v>NA</v>
      </c>
      <c r="CM33" s="382" t="str">
        <f>IFERROR(
    IF(N33="---", "NA",
        IF(AE33="---", "NA",IF(O33="---","NA",
            IF(BP33 &gt; BQ33,
                IF(MIN(CA33, BP33) = CB33, 0.1,
                    IF(MIN(CA33, BP33) &lt; CB33, 1.1)
                ),
                IF(MIN(CA33, BP33) = CB33, 0,
                    IF(MIN(CA33, BP33) &lt; CB33, 1)
                )
            ))
        )
    ),
-5)</f>
        <v>NA</v>
      </c>
      <c r="CN33" s="382" t="str">
        <f>IFERROR(
    IF(O33="---", "NA",
        IF(AF33="---", "NA",IF(P33="---","NA",
            IF(BQ33 &gt; BR33,
                IF(MIN(CB33, BQ33) = CC33, 0.1,
                    IF(MIN(CB33, BQ33) &lt; CC33, 1.1)
                ),
                IF(MIN(CB33, BQ33) = CC33, 0,
                    IF(MIN(CB33, BQ33) &lt; CC33, 1)
                )
            ))
        )
    ),
-5)</f>
        <v>NA</v>
      </c>
      <c r="CO33" s="382" t="str">
        <f>IFERROR(
    IF(P33="---", "NA",
        IF(AG33="---", "NA",IF(Q33="---","NA",
            IF(BR33 &gt; BS33,
                IF(MIN(CC33, BR33) = CD33, 0.1,
                    IF(MIN(CC33, BR33) &lt; CD33, 1.1)
                ),
                IF(MIN(CC33, BR33) = CD33, 0,
                    IF(MIN(CC33, BR33) &lt; CD33, 1)
                )
            ))
        )
    ),
-5)</f>
        <v>NA</v>
      </c>
      <c r="CP33" s="382" t="str">
        <f>IFERROR(
    IF(Q33="---", "NA",
        IF(AH33="---", "NA",IF(R33="---","NA",
            IF(BS33 &gt; BT33,
                IF(MIN(CD33, BS33) = CE33, 0.1,
                    IF(MIN(CD33, BS33) &lt; CE33, 1.1)
                ),
                IF(MIN(CD33, BS33) = CE33, 0,
                    IF(MIN(CD33, BS33) &lt; CE33, 1)
                )
            ))
        )
    ),
-5)</f>
        <v>NA</v>
      </c>
      <c r="CQ33" s="222" t="s">
        <v>160</v>
      </c>
      <c r="CR33" s="382" t="str">
        <f>IF(AND(OR(CG33=1, CG33=1.1),BK33&gt;=BV33),"Achieved",IF(AND(OR(CG33=1, CG33=1.1),BK33&lt;BV33),"Not Achieved","NA"))</f>
        <v>NA</v>
      </c>
      <c r="CS33" s="382" t="str">
        <f>IF(AND(OR(CH33=1, CH33=1.1),BL33&gt;=BW33),"Achieved",IF(AND(OR(CH33=1, CH33=1.1),BL33&lt;BW33),"Not Achieved","NA"))</f>
        <v>NA</v>
      </c>
      <c r="CT33" s="382" t="str">
        <f>IF(AND(OR(CI33=1, CI33=1.1),BM33&gt;=BX33),"Achieved",IF(AND(OR(CI33=1, CI33=1.1),BM33&lt;BX33),"Not Achieved","NA"))</f>
        <v>NA</v>
      </c>
      <c r="CU33" s="382" t="str">
        <f>IF(AND(OR(CJ33=1, CJ33=1.1),BN33&gt;=BY33),"Achieved",IF(AND(OR(CJ33=1, CJ33=1.1),BN33&lt;BY33),"Not Achieved","NA"))</f>
        <v>NA</v>
      </c>
      <c r="CV33" s="382" t="str">
        <f>IF(AND(OR(CK33=1, CK33=1.1),BO33&gt;=BZ33),"Achieved",IF(AND(OR(CK33=1, CK33=1.1),BO33&lt;BZ33),"Not Achieved","NA"))</f>
        <v>NA</v>
      </c>
      <c r="CW33" s="382" t="str">
        <f>IF(AND(OR(CL33=1, CL33=1.1),BP33&gt;=CA33),"Achieved",IF(AND(OR(CL33=1, CL33=1.1),BP33&lt;CA33),"Not Achieved","NA"))</f>
        <v>NA</v>
      </c>
      <c r="CX33" s="382" t="str">
        <f>IF(AND(OR(CM33=1, CM33=1.1),BQ33&gt;=CB33),"Achieved",IF(AND(OR(CM33=1, CM33=1.1),BQ33&lt;CB33),"Not Achieved","NA"))</f>
        <v>NA</v>
      </c>
      <c r="CY33" s="382" t="str">
        <f>IF(AND(OR(CN33=1, CN33=1.1),BR33&gt;=CC33),"Achieved",IF(AND(OR(CN33=1, CN33=1.1),BR33&lt;CC33),"Not Achieved","NA"))</f>
        <v>NA</v>
      </c>
      <c r="CZ33" s="382" t="str">
        <f>IF(AND(OR(CO33=1, CO33=1.1),BS33&gt;=CD33),"Achieved",IF(AND(OR(CO33=1, CO33=1.1),BS33&lt;CD33),"Not Achieved","NA"))</f>
        <v>NA</v>
      </c>
      <c r="DA33" s="382" t="str">
        <f>IF(AND(OR(CP33=1, CP33=1.1),BT33&gt;=CE33),"Achieved",IF(AND(OR(CP33=1, CP33=1.1),BT33&lt;CE33),"Not Achieved","NA"))</f>
        <v>NA</v>
      </c>
      <c r="DI33" s="433"/>
      <c r="DJ33" s="433"/>
      <c r="DK33" s="433"/>
      <c r="DL33" s="433"/>
      <c r="DM33" s="433"/>
      <c r="DN33" s="433"/>
      <c r="DO33" s="433"/>
      <c r="DP33" s="433"/>
      <c r="DQ33" s="433"/>
      <c r="DR33" s="433"/>
      <c r="DS33" s="433"/>
      <c r="DT33" s="433"/>
      <c r="DU33" s="433"/>
      <c r="DV33" s="433"/>
      <c r="DW33" s="433"/>
    </row>
    <row r="34" spans="2:127" s="385" customFormat="1" ht="13.75" customHeight="1" thickBot="1" x14ac:dyDescent="0.4">
      <c r="B34" s="435" t="s">
        <v>161</v>
      </c>
      <c r="C34" s="436"/>
      <c r="D34" s="436"/>
      <c r="E34" s="436"/>
      <c r="F34" s="436"/>
      <c r="G34" s="437"/>
      <c r="H34" s="438" t="str">
        <f>IF(COUNTIF(Year0Range,BE5)+COUNTIF(Year0Range,BE4)+COUNTIF(Year0Range,"*60")&gt;0,COUNTIF(Year0Range,BE4),"")</f>
        <v/>
      </c>
      <c r="I34" s="438" t="str">
        <f>IF(COUNTIF(Year1Range,BE4)+COUNTIF(Year1Range,BE5)+COUNTIF(Year1Range,"*60")&gt;0,COUNTIF(Year1Range,BE4),"")</f>
        <v/>
      </c>
      <c r="J34" s="438" t="str">
        <f>IF(COUNTIF(Year2Range,BE4)+COUNTIF(Year2Range,BE5)+COUNTIF(Year2Range,"*60")&gt;0,COUNTIF(Year2Range,BE4),"")</f>
        <v/>
      </c>
      <c r="K34" s="438" t="str">
        <f>IF(COUNTIF(Year3Range,BE4)+COUNTIF(Year3Range,BE5)+COUNTIF(Year3Range,"*60")&gt;0,COUNTIF(Year3Range,BE4),"")</f>
        <v/>
      </c>
      <c r="L34" s="438" t="str">
        <f>IF(COUNTIF(Year4Range,BE4)+COUNTIF(Year4Range,BE5)+COUNTIF(Year4Range,"*60")&gt;0,COUNTIF(Year4Range,BE4),"")</f>
        <v/>
      </c>
      <c r="M34" s="438" t="str">
        <f>IF(COUNTIF(Year5Range,BE4)+COUNTIF(Year5Range,BE5)+COUNTIF(Year5Range,"*60")&gt;0,COUNTIF(Year5Range,BE4),"")</f>
        <v/>
      </c>
      <c r="N34" s="438" t="str">
        <f>IF(COUNTIF(Year6Range,BE4)+COUNTIF(Year6Range,BE5)+COUNTIF(Year6Range,"*60")&gt;0,COUNTIF(Year6Range,BE4),"")</f>
        <v/>
      </c>
      <c r="O34" s="438" t="str">
        <f>IF(COUNTIF(Year7Range,BE4)+COUNTIF(Year7Range,BE5)+COUNTIF(Year7Range,"*60")&gt;0,COUNTIF(Year7Range,BE4),"")</f>
        <v/>
      </c>
      <c r="P34" s="438" t="str">
        <f>IF(COUNTIF(Year8Range,BE4)+COUNTIF(Year8Range,BE5)+COUNTIF(Year8Range,"*60")&gt;0,COUNTIF(Year8Range,BE4),"")</f>
        <v/>
      </c>
      <c r="Q34" s="438" t="str">
        <f>IF(COUNTIF(Year9Range,BE4)+COUNTIF(Year9Range,BE5)+COUNTIF(Year9Range,"*60")&gt;0,COUNTIF(Year9Range,BE4),"")</f>
        <v/>
      </c>
      <c r="R34" s="438" t="str">
        <f>IF(COUNTIF(Year10Range,BE4)+COUNTIF(Year10Range,BE5)+COUNTIF(Year10Range,"*60")&gt;0,COUNTIF(Year10Range,BE4),"")</f>
        <v/>
      </c>
      <c r="S34" s="384"/>
      <c r="T34" s="384"/>
      <c r="U34" s="384"/>
      <c r="V34" s="384"/>
      <c r="W34" s="384"/>
      <c r="X34" s="384"/>
      <c r="Y34" s="438" t="str">
        <f>IF(COUNTIF(Year1Expected,BE5)+COUNTIF(Year1Expected,BE4)+COUNTIF(Year1Expected,"*60")&gt;0,COUNTIF(Year1Expected,$BE$4),"")</f>
        <v/>
      </c>
      <c r="Z34" s="438" t="str">
        <f>IF(COUNTIF(Year2Expected,$BE$5)+COUNTIF(Year2Expected,$BE$4)+COUNTIF(Year2Expected,"*60")&gt;0,COUNTIF(Year2Expected,$BE$4),"")</f>
        <v/>
      </c>
      <c r="AA34" s="438" t="str">
        <f>IF(COUNTIF(Year3Expected,BE5)+COUNTIF(Year3Expected,BE4)+COUNTIF(Year3Expected,"*60")&gt;0,COUNTIF(Year3Expected,$BE$4),"")</f>
        <v/>
      </c>
      <c r="AB34" s="438" t="str">
        <f>IF(COUNTIF(Year4Expected,BE5)+COUNTIF(Year4Expected,BE4)+COUNTIF(Year4Expected,"*60")&gt;0,COUNTIF(Year4Expected,$BE$4),"")</f>
        <v/>
      </c>
      <c r="AC34" s="438" t="str">
        <f>IF(COUNTIF(Year5Expected,BE5)+COUNTIF(Year5Expected,BE4)+COUNTIF(Year5Expected,"*60")&gt;0,COUNTIF(Year5Expected,$BE$4),"")</f>
        <v/>
      </c>
      <c r="AD34" s="438" t="str">
        <f>IF(COUNTIF(Year6Expected,BE5)+COUNTIF(Year6Expected,BE4)+COUNTIF(Year6Expected,"*60")&gt;0,COUNTIF(Year6Expected,$BE$4),"")</f>
        <v/>
      </c>
      <c r="AE34" s="438" t="str">
        <f>IF(COUNTIF(Year7Expected,BE5)+COUNTIF(Year7Expected,BE4)+COUNTIF(Year7Expected,"*60")&gt;0,COUNTIF(Year7Expected,$BE$4),"")</f>
        <v/>
      </c>
      <c r="AF34" s="438" t="str">
        <f>IF(COUNTIF(Year8Expected,BE5)+COUNTIF(Year8Expected,BE4)+COUNTIF(Year8Expected,"*60")&gt;0,COUNTIF(Year8Expected,$BE$4),"")</f>
        <v/>
      </c>
      <c r="AG34" s="438" t="str">
        <f>IF(COUNTIF(Year9Expected,BE5)+COUNTIF(Year9Expected,BE4)+COUNTIF(Year9Expected,"*60")&gt;0,COUNTIF(Year9Expected,$BE$4),"")</f>
        <v/>
      </c>
      <c r="AH34" s="438" t="str">
        <f>IF(COUNTIF(Year10Expected,BE5)+COUNTIF(Year10Expected,BE4)+COUNTIF(Year10Expected,"*60")&gt;0,COUNTIF(Year10Expected,$BE$4),"")</f>
        <v/>
      </c>
      <c r="AK34" s="384"/>
      <c r="AL34" s="384"/>
      <c r="AM34" s="384"/>
      <c r="AN34" s="384"/>
      <c r="AO34" s="384"/>
      <c r="AP34" s="384"/>
      <c r="AQ34" s="384"/>
      <c r="AR34" s="384"/>
      <c r="AS34" s="384"/>
      <c r="AT34" s="384"/>
      <c r="AU34" s="384"/>
      <c r="AV34" s="384"/>
      <c r="AW34" s="384"/>
      <c r="AX34" s="384" t="e">
        <f>LOOKUP(2,1/(H37:R37&lt;&gt;""),H$2:R$2)</f>
        <v>#N/A</v>
      </c>
      <c r="AY34" s="384"/>
      <c r="AZ34" s="384" t="e">
        <f>AX34</f>
        <v>#N/A</v>
      </c>
      <c r="BA34" s="384"/>
      <c r="BB34" s="384"/>
      <c r="BC34" s="384"/>
      <c r="BD34" s="384"/>
      <c r="BE34" s="384"/>
      <c r="BF34" s="384"/>
      <c r="BG34" s="384"/>
      <c r="BH34" s="384"/>
      <c r="BI34" s="222" t="s">
        <v>162</v>
      </c>
      <c r="BJ34" s="439">
        <f>COUNTIF(BJ3:BJ33,1)</f>
        <v>0</v>
      </c>
      <c r="BK34" s="439">
        <f>COUNTIF(BK3:BK33,1)</f>
        <v>0</v>
      </c>
      <c r="BL34" s="439">
        <f>COUNTIF(BL3:BL33,1)</f>
        <v>0</v>
      </c>
      <c r="BM34" s="439">
        <f>COUNTIF(BM3:BM33,1)</f>
        <v>0</v>
      </c>
      <c r="BN34" s="439">
        <f>COUNTIF(BN3:BN33,1)</f>
        <v>0</v>
      </c>
      <c r="BO34" s="439">
        <f>COUNTIF(BO3:BO33,1)</f>
        <v>0</v>
      </c>
      <c r="BP34" s="439">
        <f>COUNTIF(BP3:BP33,1)</f>
        <v>0</v>
      </c>
      <c r="BQ34" s="439">
        <f>COUNTIF(BQ3:BQ33,1)</f>
        <v>0</v>
      </c>
      <c r="BR34" s="439">
        <f>COUNTIF(BR3:BR33,1)</f>
        <v>0</v>
      </c>
      <c r="BS34" s="439">
        <f>COUNTIF(BS3:BS33,1)</f>
        <v>0</v>
      </c>
      <c r="BT34" s="439">
        <f>COUNTIF(BT3:BT33,1)</f>
        <v>0</v>
      </c>
      <c r="BU34" s="222" t="s">
        <v>162</v>
      </c>
      <c r="BV34" s="440">
        <f>COUNTIF(BV3:BV33,1)</f>
        <v>0</v>
      </c>
      <c r="BW34" s="440">
        <f>COUNTIF(BW3:BW33,1)</f>
        <v>0</v>
      </c>
      <c r="BX34" s="440">
        <f>COUNTIF(BX3:BX33,1)</f>
        <v>0</v>
      </c>
      <c r="BY34" s="440">
        <f>COUNTIF(BY3:BY33,1)</f>
        <v>0</v>
      </c>
      <c r="BZ34" s="440">
        <f>COUNTIF(BZ3:BZ33,1)</f>
        <v>0</v>
      </c>
      <c r="CA34" s="440">
        <f>COUNTIF(CA3:CA33,1)</f>
        <v>0</v>
      </c>
      <c r="CB34" s="440">
        <f>COUNTIF(CB3:CB33,1)</f>
        <v>0</v>
      </c>
      <c r="CC34" s="440">
        <f>COUNTIF(CC3:CC33,1)</f>
        <v>0</v>
      </c>
      <c r="CD34" s="440">
        <f>COUNTIF(CD3:CD33,1)</f>
        <v>0</v>
      </c>
      <c r="CE34" s="440">
        <f>COUNTIF(CE3:CE33,1)</f>
        <v>0</v>
      </c>
      <c r="CF34" s="441" t="s">
        <v>258</v>
      </c>
      <c r="CG34" s="222">
        <f>COUNTIF(CG3:CG33,1.1)+COUNTIF(CG3:CG33,1)</f>
        <v>0</v>
      </c>
      <c r="CH34" s="222">
        <f>COUNTIF(CH3:CH33,1.1)+COUNTIF(CH3:CH33,1)</f>
        <v>0</v>
      </c>
      <c r="CI34" s="222">
        <f>COUNTIF(CI3:CI33,1.1)+COUNTIF(CI3:CI33,1)</f>
        <v>0</v>
      </c>
      <c r="CJ34" s="222">
        <f>COUNTIF(CJ3:CJ33,1.1)+COUNTIF(CJ3:CJ33,1)</f>
        <v>0</v>
      </c>
      <c r="CK34" s="222">
        <f>COUNTIF(CK3:CK33,1.1)+COUNTIF(CK3:CK33,1)</f>
        <v>0</v>
      </c>
      <c r="CL34" s="222">
        <f>COUNTIF(CL3:CL33,1.1)+COUNTIF(CL3:CL33,1)</f>
        <v>0</v>
      </c>
      <c r="CM34" s="222">
        <f>COUNTIF(CM3:CM33,1.1)+COUNTIF(CM3:CM33,1)</f>
        <v>0</v>
      </c>
      <c r="CN34" s="222">
        <f>COUNTIF(CN3:CN33,1.1)+COUNTIF(CN3:CN33,1)</f>
        <v>0</v>
      </c>
      <c r="CO34" s="222">
        <f>COUNTIF(CO3:CO33,1.1)+COUNTIF(CO3:CO33,1)</f>
        <v>0</v>
      </c>
      <c r="CP34" s="222">
        <f>COUNTIF(CP3:CP33,1.1)+COUNTIF(CP3:CP33,1)</f>
        <v>0</v>
      </c>
      <c r="CQ34" s="223" t="s">
        <v>259</v>
      </c>
      <c r="CR34" s="442">
        <f>COUNTIF(CR3:CR33,"Achieved")</f>
        <v>0</v>
      </c>
      <c r="CS34" s="442">
        <f>COUNTIF(CS3:CS33,"Achieved")</f>
        <v>0</v>
      </c>
      <c r="CT34" s="442">
        <f>COUNTIF(CT3:CT33,"Achieved")</f>
        <v>0</v>
      </c>
      <c r="CU34" s="442">
        <f>COUNTIF(CU3:CU33,"Achieved")</f>
        <v>0</v>
      </c>
      <c r="CV34" s="442">
        <f>COUNTIF(CV3:CV33,"Achieved")</f>
        <v>0</v>
      </c>
      <c r="CW34" s="442">
        <f>COUNTIF(CW3:CW33,"Achieved")</f>
        <v>0</v>
      </c>
      <c r="CX34" s="442">
        <f>COUNTIF(CX3:CX33,"Achieved")</f>
        <v>0</v>
      </c>
      <c r="CY34" s="442">
        <f>COUNTIF(CY3:CY33,"Achieved")</f>
        <v>0</v>
      </c>
      <c r="CZ34" s="442">
        <f>COUNTIF(CZ3:CZ33,"Achieved")</f>
        <v>0</v>
      </c>
      <c r="DA34" s="442">
        <f>COUNTIF(DA3:DA33,"Achieved")</f>
        <v>0</v>
      </c>
      <c r="DI34" s="433"/>
      <c r="DJ34" s="433"/>
      <c r="DK34" s="433"/>
      <c r="DL34" s="433"/>
      <c r="DM34" s="433"/>
      <c r="DN34" s="433"/>
      <c r="DO34" s="433"/>
      <c r="DP34" s="433"/>
      <c r="DQ34" s="433"/>
      <c r="DR34" s="433"/>
      <c r="DS34" s="433"/>
      <c r="DT34" s="433"/>
      <c r="DU34" s="433"/>
      <c r="DV34" s="433"/>
      <c r="DW34" s="433"/>
    </row>
    <row r="35" spans="2:127" s="385" customFormat="1" ht="13.75" customHeight="1" thickBot="1" x14ac:dyDescent="0.4">
      <c r="B35" s="435" t="s">
        <v>163</v>
      </c>
      <c r="C35" s="436"/>
      <c r="D35" s="436"/>
      <c r="E35" s="436"/>
      <c r="F35" s="436"/>
      <c r="G35" s="437"/>
      <c r="H35" s="438" t="str">
        <f>IF(COUNTIF(Year0Range,BE5)+COUNTIF(Year0Range,BE4)+COUNTIF(Year0Range,"*60")&gt;0,COUNTIF(Year0Range,BE5),"")</f>
        <v/>
      </c>
      <c r="I35" s="187" t="str">
        <f>IF(COUNTIF(Year1Range,BE4)+COUNTIF(Year1Range,BE5)+COUNTIF(Year1Range,"*60")&gt;0,COUNTIF(Year1Range,BE5),"")</f>
        <v/>
      </c>
      <c r="J35" s="187" t="str">
        <f>IF(COUNTIF(Year2Range,BE5)+COUNTIF(Year2Range,BE4)+COUNTIF(Year2Range,"*60")&gt;0,COUNTIF(Year2Range,BE5),"")</f>
        <v/>
      </c>
      <c r="K35" s="187" t="str">
        <f>IF(COUNTIF(Year3Range,BE4)+COUNTIF(Year3Range,BE5)+COUNTIF(Year3Range,"*60")&gt;0,COUNTIF(Year3Range,BE5),"")</f>
        <v/>
      </c>
      <c r="L35" s="187" t="str">
        <f>IF(COUNTIF(Year4Range,BE4)+COUNTIF(Year4Range,BE5)+COUNTIF(Year4Range,"*60")&gt;0,COUNTIF(Year4Range,BE5),"")</f>
        <v/>
      </c>
      <c r="M35" s="187" t="str">
        <f>IF(COUNTIF(Year5Range,BE5)+COUNTIF(Year5Range,BE4)+COUNTIF(Year5Range,"*60")&gt;0,COUNTIF(Year5Range,BE5),"")</f>
        <v/>
      </c>
      <c r="N35" s="187" t="str">
        <f>IF(COUNTIF(Year6Range,BE4)+COUNTIF(Year6Range,BE5)+COUNTIF(Year6Range,"*60")&gt;0,COUNTIF(Year6Range,BE5),"")</f>
        <v/>
      </c>
      <c r="O35" s="187" t="str">
        <f>IF(COUNTIF(Year7Range,BE4)+COUNTIF(Year7Range,BE5)+COUNTIF(Year7Range,"*60")&gt;0,COUNTIF(Year7Range,BE5),"")</f>
        <v/>
      </c>
      <c r="P35" s="187" t="str">
        <f>IF(COUNTIF(Year8Range,BE4)+COUNTIF(Year8Range,BE5)+COUNTIF(Year8Range,"*60")&gt;0,COUNTIF(Year8Range,BE5),"")</f>
        <v/>
      </c>
      <c r="Q35" s="187" t="str">
        <f>IF(COUNTIF(Year9Range,BE4)+COUNTIF(Year9Range,BE5)+COUNTIF(Year9Range,"*60")&gt;0,COUNTIF(Year9Range,BE5),"")</f>
        <v/>
      </c>
      <c r="R35" s="187" t="str">
        <f>IF(COUNTIF(Year10Range,BE5)+COUNTIF(Year10Range,BE5)+COUNTIF(Year10Range,"*60")&gt;0,COUNTIF(Year10Range,BE5),"")</f>
        <v/>
      </c>
      <c r="S35" s="384"/>
      <c r="T35" s="384"/>
      <c r="U35" s="384"/>
      <c r="V35" s="384"/>
      <c r="W35" s="384"/>
      <c r="X35" s="384"/>
      <c r="Y35" s="438" t="str">
        <f>IF(COUNTIF(Year1Expected,BE5)+COUNTIF(Year1Expected,BE4)+COUNTIF(Year1Expected,"*60")&gt;0,COUNTIF(Year1Expected,$BE$5),"")</f>
        <v/>
      </c>
      <c r="Z35" s="438" t="str">
        <f>IF(COUNTIF(Year2Expected,$BE$5)+COUNTIF(Year2Expected,$BE$4)+COUNTIF(Year2Expected,"*60")&gt;0,COUNTIF(Year2Expected,$BE$5),"")</f>
        <v/>
      </c>
      <c r="AA35" s="438" t="str">
        <f>IF(COUNTIF(Year3Expected,BE5)+COUNTIF(Year3Expected,BE4)+COUNTIF(Year3Expected,"*60")&gt;0,COUNTIF(Year3Expected,$BE$5),"")</f>
        <v/>
      </c>
      <c r="AB35" s="438" t="str">
        <f>IF(COUNTIF(Year4Expected,BE5)+COUNTIF(Year4Expected,BE4)+COUNTIF(Year4Expected,"*60")&gt;0,COUNTIF(Year4Expected,$BE$5),"")</f>
        <v/>
      </c>
      <c r="AC35" s="438" t="str">
        <f>IF(COUNTIF(Year5Expected,BE5)+COUNTIF(Year5Expected,BE4)+COUNTIF(Year5Expected,"*60")&gt;0,COUNTIF(Year5Expected,$BE$5),"")</f>
        <v/>
      </c>
      <c r="AD35" s="438" t="str">
        <f>IF(COUNTIF(Year6Expected,BE5)+COUNTIF(Year6Expected,BE4)+COUNTIF(Year6Expected,"*60")&gt;0,COUNTIF(Year6Expected,$BE$5),"")</f>
        <v/>
      </c>
      <c r="AE35" s="438" t="str">
        <f>IF(COUNTIF(Year7Expected,BE5)+COUNTIF(Year7Expected,BE4)+COUNTIF(Year7Expected,"*60")&gt;0,COUNTIF(Year7Expected,$BE$5),"")</f>
        <v/>
      </c>
      <c r="AF35" s="438" t="str">
        <f>IF(COUNTIF(Year8Expected,BE5)+COUNTIF(Year8Expected,BE4)+COUNTIF(Year8Expected,"*60")&gt;0,COUNTIF(Year8Expected,$BE$5),"")</f>
        <v/>
      </c>
      <c r="AG35" s="438" t="str">
        <f>IF(COUNTIF(Year9Expected,BE5)+COUNTIF(Year9Expected,BE4)+COUNTIF(Year9Expected,"*60")&gt;0,COUNTIF(Year9Expected,$BE$5),"")</f>
        <v/>
      </c>
      <c r="AH35" s="438" t="str">
        <f>IF(COUNTIF(Year10Expected,BE5)+COUNTIF(Year10Expected,BE4)+COUNTIF(Year10Expected,"*60")&gt;0,COUNTIF(Year10Expected,$BE$5),"")</f>
        <v/>
      </c>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222" t="s">
        <v>164</v>
      </c>
      <c r="BJ35" s="439">
        <f>COUNTIF(BJ3:BJ33,0.5)</f>
        <v>0</v>
      </c>
      <c r="BK35" s="439">
        <f>COUNTIF(BK3:BK33,0.5)</f>
        <v>0</v>
      </c>
      <c r="BL35" s="439">
        <f>COUNTIF(BL3:BL33,0.5)</f>
        <v>0</v>
      </c>
      <c r="BM35" s="439">
        <f>COUNTIF(BM3:BM33,0.5)</f>
        <v>0</v>
      </c>
      <c r="BN35" s="439">
        <f>COUNTIF(BN3:BN33,0.5)</f>
        <v>0</v>
      </c>
      <c r="BO35" s="439">
        <f>COUNTIF(BO3:BO33,0.5)</f>
        <v>0</v>
      </c>
      <c r="BP35" s="439">
        <f>COUNTIF(BP3:BP33,0.5)</f>
        <v>0</v>
      </c>
      <c r="BQ35" s="439">
        <f>COUNTIF(BQ3:BQ33,0.5)</f>
        <v>0</v>
      </c>
      <c r="BR35" s="439">
        <f>COUNTIF(BR3:BR33,0.5)</f>
        <v>0</v>
      </c>
      <c r="BS35" s="439">
        <f>COUNTIF(BS3:BS33,0.5)</f>
        <v>0</v>
      </c>
      <c r="BT35" s="439">
        <f>COUNTIF(BT3:BT33,0.5)</f>
        <v>0</v>
      </c>
      <c r="BU35" s="222" t="s">
        <v>164</v>
      </c>
      <c r="BV35" s="440">
        <f>COUNTIF(BV3:BV33,0.5)</f>
        <v>0</v>
      </c>
      <c r="BW35" s="440">
        <f>COUNTIF(BW3:BW33,0.5)</f>
        <v>0</v>
      </c>
      <c r="BX35" s="440">
        <f>COUNTIF(BX3:BX33,0.5)</f>
        <v>0</v>
      </c>
      <c r="BY35" s="440">
        <f>COUNTIF(BY3:BY33,0.5)</f>
        <v>0</v>
      </c>
      <c r="BZ35" s="440">
        <f>COUNTIF(BZ3:BZ33,0.5)</f>
        <v>0</v>
      </c>
      <c r="CA35" s="440">
        <f>COUNTIF(CA3:CA33,0.5)</f>
        <v>0</v>
      </c>
      <c r="CB35" s="440">
        <f>COUNTIF(CB3:CB33,0.5)</f>
        <v>0</v>
      </c>
      <c r="CC35" s="440">
        <f>COUNTIF(CC3:CC33,0.5)</f>
        <v>0</v>
      </c>
      <c r="CD35" s="440">
        <f>COUNTIF(CD3:CD33,0.5)</f>
        <v>0</v>
      </c>
      <c r="CE35" s="440">
        <f>COUNTIF(CE3:CE33,0.5)</f>
        <v>0</v>
      </c>
      <c r="CF35" s="441" t="s">
        <v>260</v>
      </c>
      <c r="CG35" s="222" t="str" cm="1">
        <f t="array" ref="CG35">_xlfn.TEXTJOIN(", ", TRUE, IF((CG3:CG33=1.1) + (CG3:CG33=1), $CF$3:$CF$33, ""))</f>
        <v/>
      </c>
      <c r="CH35" s="222" t="str" cm="1">
        <f t="array" ref="CH35">_xlfn.TEXTJOIN(", ", TRUE, IF((CH3:CH33=1.1) + (CH3:CH33=1), $CF$3:$CF$33, ""))</f>
        <v/>
      </c>
      <c r="CI35" s="222" t="str" cm="1">
        <f t="array" ref="CI35">_xlfn.TEXTJOIN(", ", TRUE, IF((CI3:CI33=1.1) + (CI3:CI33=1), $CF$3:$CF$33, ""))</f>
        <v/>
      </c>
      <c r="CJ35" s="222" t="str" cm="1">
        <f t="array" ref="CJ35">_xlfn.TEXTJOIN(", ", TRUE, IF((CJ3:CJ33=1.1) + (CJ3:CJ33=1), $CF$3:$CF$33, ""))</f>
        <v/>
      </c>
      <c r="CK35" s="222" t="str" cm="1">
        <f t="array" ref="CK35">_xlfn.TEXTJOIN(", ", TRUE, IF((CK3:CK33=1.1) + (CK3:CK33=1), $CF$3:$CF$33, ""))</f>
        <v/>
      </c>
      <c r="CL35" s="222" t="str" cm="1">
        <f t="array" ref="CL35">_xlfn.TEXTJOIN(", ", TRUE, IF((CL3:CL33=1.1) + (CL3:CL33=1), $CF$3:$CF$33, ""))</f>
        <v/>
      </c>
      <c r="CM35" s="222" t="str" cm="1">
        <f t="array" ref="CM35">_xlfn.TEXTJOIN(", ", TRUE, IF((CM3:CM33=1.1) + (CM3:CM33=1), $CF$3:$CF$33, ""))</f>
        <v/>
      </c>
      <c r="CN35" s="222" t="str" cm="1">
        <f t="array" ref="CN35">_xlfn.TEXTJOIN(", ", TRUE, IF((CN3:CN33=1.1) + (CN3:CN33=1), $CF$3:$CF$33, ""))</f>
        <v/>
      </c>
      <c r="CO35" s="222" t="str" cm="1">
        <f t="array" ref="CO35">_xlfn.TEXTJOIN(", ", TRUE, IF((CO3:CO33=1.1) + (CO3:CO33=1), $CF$3:$CF$33, ""))</f>
        <v/>
      </c>
      <c r="CP35" s="222" t="str" cm="1">
        <f t="array" ref="CP35">_xlfn.TEXTJOIN(", ", TRUE, IF((CP3:CP33=1.1) + (CP3:CP33=1), $CF$3:$CF$33, ""))</f>
        <v/>
      </c>
      <c r="CQ35" s="223" t="s">
        <v>261</v>
      </c>
      <c r="CR35" s="442">
        <f>COUNTIF(CR3:CR33,"Not Achieved")</f>
        <v>0</v>
      </c>
      <c r="CS35" s="442">
        <f>COUNTIF(CS3:CS33,"Not Achieved")</f>
        <v>0</v>
      </c>
      <c r="CT35" s="442">
        <f>COUNTIF(CT3:CT33,"Not Achieved")</f>
        <v>0</v>
      </c>
      <c r="CU35" s="442">
        <f>COUNTIF(CU3:CU33,"Not Achieved")</f>
        <v>0</v>
      </c>
      <c r="CV35" s="442">
        <f>COUNTIF(CV3:CV33,"Not Achieved")</f>
        <v>0</v>
      </c>
      <c r="CW35" s="442">
        <f>COUNTIF(CW3:CW33,"Not Achieved")</f>
        <v>0</v>
      </c>
      <c r="CX35" s="442">
        <f>COUNTIF(CX3:CX33,"Not Achieved")</f>
        <v>0</v>
      </c>
      <c r="CY35" s="442">
        <f>COUNTIF(CY3:CY33,"Not Achieved")</f>
        <v>0</v>
      </c>
      <c r="CZ35" s="442">
        <f>COUNTIF(CZ3:CZ33,"Not Achieved")</f>
        <v>0</v>
      </c>
      <c r="DA35" s="442">
        <f>COUNTIF(DA3:DA33,"Not Achieved")</f>
        <v>0</v>
      </c>
      <c r="DI35" s="433"/>
      <c r="DJ35" s="433"/>
      <c r="DK35" s="433"/>
      <c r="DL35" s="433"/>
      <c r="DM35" s="433"/>
      <c r="DN35" s="433"/>
      <c r="DO35" s="433"/>
      <c r="DP35" s="433"/>
      <c r="DQ35" s="433"/>
      <c r="DR35" s="433"/>
      <c r="DS35" s="433"/>
      <c r="DT35" s="433"/>
      <c r="DU35" s="433"/>
      <c r="DV35" s="433"/>
      <c r="DW35" s="433"/>
    </row>
    <row r="36" spans="2:127" ht="13.75" customHeight="1" thickBot="1" x14ac:dyDescent="0.4">
      <c r="B36" s="435" t="s">
        <v>165</v>
      </c>
      <c r="C36" s="436"/>
      <c r="D36" s="436"/>
      <c r="E36" s="436"/>
      <c r="F36" s="436"/>
      <c r="G36" s="437"/>
      <c r="H36" s="438" t="str">
        <f>IF(COUNTIF(Year0Range,BE5)+COUNTIF(Year0Range,BE4)+COUNTIF(Year0Range,"*60")&gt;0,COUNTIF(Year0Range,"*60"),"")</f>
        <v/>
      </c>
      <c r="I36" s="187" t="str">
        <f>IF(COUNTIF(Year1Range,BE4)+COUNTIF(Year1Range,BE5)+COUNTIF(Year1Range,"*60")&gt;0,COUNTIF(Year1Range,"*60"),"")</f>
        <v/>
      </c>
      <c r="J36" s="187" t="str">
        <f>IF(COUNTIF(Year2Range,BE5)+COUNTIF(Year2Range,BE4)+COUNTIF(Year2Range,"*60")&gt;0,COUNTIF(Year2Range,"*60"),"")</f>
        <v/>
      </c>
      <c r="K36" s="187" t="str">
        <f>IF(COUNTIF(Year3Range,BE4)+COUNTIF(Year3Range,BE5)+COUNTIF(Year3Range,"*60")&gt;0,COUNTIF(Year3Range,"*60"),"")</f>
        <v/>
      </c>
      <c r="L36" s="187" t="str">
        <f>IF(COUNTIF(Year4Range,BE4)+COUNTIF(Year4Range,BE5)+COUNTIF(Year4Range,"*60")&gt;0,COUNTIF(Year4Range,"*60"),"")</f>
        <v/>
      </c>
      <c r="M36" s="187" t="str">
        <f>IF(COUNTIF(Year5Range,BE4)+COUNTIF(Year5Range,BE5)+COUNTIF(Year5Range,"*60")&gt;0,COUNTIF(Year5Range,"*60"),"")</f>
        <v/>
      </c>
      <c r="N36" s="187" t="str">
        <f>IF(COUNTIF(Year6Range,BE4)+COUNTIF(Year6Range,BE5)+COUNTIF(Year6Range,"*60")&gt;0,COUNTIF(Year6Range,"*60"),"")</f>
        <v/>
      </c>
      <c r="O36" s="187" t="str">
        <f>IF(COUNTIF(Year7Range,BE4)+COUNTIF(Year7Range,BE5)+COUNTIF(Year7Range,"*60")&gt;0,COUNTIF(Year7Range,"*60"),"")</f>
        <v/>
      </c>
      <c r="P36" s="187" t="str">
        <f>IF(COUNTIF(Year8Range,BE4)+COUNTIF(Year8Range,BE5)+COUNTIF(Year8Range,"*60")&gt;0,COUNTIF(Year8Range,"*60"),"")</f>
        <v/>
      </c>
      <c r="Q36" s="187" t="str">
        <f>IF(COUNTIF(Year9Range,BE4)+COUNTIF(Year9Range,BE5)+COUNTIF(Year9Range,"*60")&gt;0,COUNTIF(Year9Range,"*60"),"")</f>
        <v/>
      </c>
      <c r="R36" s="187" t="str">
        <f>IF(COUNTIF(Year10Range,BN4)+COUNTIF(Year10Range,BE5)+COUNTIF(Year10Range,"*60")&gt;0,COUNTIF(Year10Range,"*60"),"")</f>
        <v/>
      </c>
      <c r="Y36" s="438" t="str">
        <f>IF(COUNTIF(Year1Expected,BE5)+COUNTIF(Year1Expected,BE4)+COUNTIF(Year1Expected,"*60")&gt;0,COUNTIF(Year1Expected,"*60"),"")</f>
        <v/>
      </c>
      <c r="Z36" s="438" t="str">
        <f>IF(COUNTIF(Year2Expected,$BE$5)+COUNTIF(Year2Expected,$BE$4)+COUNTIF(Year2Expected,"*60")&gt;0,COUNTIF(Year2Expected,"*60"),"")</f>
        <v/>
      </c>
      <c r="AA36" s="438" t="str">
        <f>IF(COUNTIF(Year3Expected,BE5)+COUNTIF(Year3Expected,BE4)+COUNTIF(Year3Expected,"*60")&gt;0,COUNTIF(Year3Expected,"*60"),"")</f>
        <v/>
      </c>
      <c r="AB36" s="438" t="str">
        <f>IF(COUNTIF(Year4Expected,BE5)+COUNTIF(Year4Expected,BE4)+COUNTIF(Year4Expected,"*60")&gt;0,COUNTIF(Year4Expected,"*60"),"")</f>
        <v/>
      </c>
      <c r="AC36" s="438" t="str">
        <f>IF(COUNTIF(Year5Expected,BE5)+COUNTIF(Year5Expected,BE4)+COUNTIF(Year5Expected,"*60")&gt;0,COUNTIF(Year5Expected,"*60"),"")</f>
        <v/>
      </c>
      <c r="AD36" s="438" t="str">
        <f>IF(COUNTIF(Year6Expected,BE5)+COUNTIF(Year6Expected,BE4)+COUNTIF(Year6Expected,"*60")&gt;0,COUNTIF(Year6Expected,"*60"),"")</f>
        <v/>
      </c>
      <c r="AE36" s="438" t="str">
        <f>IF(COUNTIF(Year7Expected,BE5)+COUNTIF(Year7Expected,BE4)+COUNTIF(Year7Expected,"*60")&gt;0,COUNTIF(Year7Expected,"*60"),"")</f>
        <v/>
      </c>
      <c r="AF36" s="438" t="str">
        <f>IF(COUNTIF(Year8Expected,BE5)+COUNTIF(Year8Expected,BE4)+COUNTIF(Year8Expected,"*60")&gt;0,COUNTIF(Year8Expected,"*60"),"")</f>
        <v/>
      </c>
      <c r="AG36" s="438" t="str">
        <f>IF(COUNTIF(Year9Expected,BE5)+COUNTIF(Year9Expected,BE4)+COUNTIF(Year9Expected,"*60")&gt;0,COUNTIF(Year9Expected,"*60"),"")</f>
        <v/>
      </c>
      <c r="AH36" s="438" t="str">
        <f>IF(COUNTIF(Year10Expected,BE5)+COUNTIF(Year10Expected,BE4)+COUNTIF(Year10Expected,"*60")&gt;0,COUNTIF(Year10Expected,"*60"),"")</f>
        <v/>
      </c>
      <c r="BI36" s="222" t="s">
        <v>166</v>
      </c>
      <c r="BJ36" s="439">
        <f>COUNTIF(BJ3:BJ33,0)</f>
        <v>0</v>
      </c>
      <c r="BK36" s="439">
        <f>COUNTIF(BK3:BK33,0)</f>
        <v>0</v>
      </c>
      <c r="BL36" s="439">
        <f>COUNTIF(BL3:BL33,0)</f>
        <v>0</v>
      </c>
      <c r="BM36" s="439">
        <f>COUNTIF(BM3:BM33,0)</f>
        <v>0</v>
      </c>
      <c r="BN36" s="439">
        <f>COUNTIF(BN3:BN33,0)</f>
        <v>0</v>
      </c>
      <c r="BO36" s="439">
        <f>COUNTIF(BO3:BO33,0)</f>
        <v>0</v>
      </c>
      <c r="BP36" s="439">
        <f>COUNTIF(BP3:BP33,0)</f>
        <v>0</v>
      </c>
      <c r="BQ36" s="439">
        <f>COUNTIF(BQ3:BQ33,0)</f>
        <v>0</v>
      </c>
      <c r="BR36" s="439">
        <f>COUNTIF(BR3:BR33,0)</f>
        <v>0</v>
      </c>
      <c r="BS36" s="439">
        <f>COUNTIF(BS3:BS33,0)</f>
        <v>0</v>
      </c>
      <c r="BT36" s="439">
        <f>COUNTIF(BT3:BT33,0)</f>
        <v>0</v>
      </c>
      <c r="BU36" s="222" t="s">
        <v>166</v>
      </c>
      <c r="BV36" s="440">
        <f>COUNTIF(BV3:BV33,0)</f>
        <v>0</v>
      </c>
      <c r="BW36" s="440">
        <f>COUNTIF(BW3:BW33,0)</f>
        <v>0</v>
      </c>
      <c r="BX36" s="440">
        <f>COUNTIF(BX3:BX33,0)</f>
        <v>0</v>
      </c>
      <c r="BY36" s="440">
        <f>COUNTIF(BY3:BY33,0)</f>
        <v>0</v>
      </c>
      <c r="BZ36" s="440">
        <f>COUNTIF(BZ3:BZ33,0)</f>
        <v>0</v>
      </c>
      <c r="CA36" s="440">
        <f>COUNTIF(CA3:CA33,0)</f>
        <v>0</v>
      </c>
      <c r="CB36" s="440">
        <f>COUNTIF(CB3:CB33,0)</f>
        <v>0</v>
      </c>
      <c r="CC36" s="440">
        <f>COUNTIF(CC3:CC33,0)</f>
        <v>0</v>
      </c>
      <c r="CD36" s="440">
        <f>COUNTIF(CD3:CD33,0)</f>
        <v>0</v>
      </c>
      <c r="CE36" s="440">
        <f>COUNTIF(CE3:CE33,0)</f>
        <v>0</v>
      </c>
      <c r="CF36" s="441" t="s">
        <v>262</v>
      </c>
      <c r="CG36" s="222" t="str" cm="1">
        <f t="array" ref="CG36">_xlfn.TEXTJOIN(", ", TRUE, IF((CG3:CG33=1.1) + (CG3:CG33=0.1),  $CF$3:$CF$33, ""))</f>
        <v/>
      </c>
      <c r="CH36" s="222" t="str" cm="1">
        <f t="array" ref="CH36">_xlfn.TEXTJOIN(", ", TRUE, IF((CH3:CH33=1.1) + (CH3:CH33=0.1),  $CF$3:$CF$33, ""))</f>
        <v/>
      </c>
      <c r="CI36" s="222" t="str" cm="1">
        <f t="array" ref="CI36">_xlfn.TEXTJOIN(", ", TRUE, IF((CI3:CI33=1.1) + (CI3:CI33=0.1),  $CF$3:$CF$33, ""))</f>
        <v/>
      </c>
      <c r="CJ36" s="222" t="str" cm="1">
        <f t="array" ref="CJ36">_xlfn.TEXTJOIN(", ", TRUE, IF((CJ3:CJ33=1.1) + (CJ3:CJ33=0.1),  $CF$3:$CF$33, ""))</f>
        <v/>
      </c>
      <c r="CK36" s="222" t="str" cm="1">
        <f t="array" ref="CK36">_xlfn.TEXTJOIN(", ", TRUE, IF((CK3:CK33=1.1) + (CK3:CK33=0.1),  $CF$3:$CF$33, ""))</f>
        <v/>
      </c>
      <c r="CL36" s="222" t="str" cm="1">
        <f t="array" ref="CL36">_xlfn.TEXTJOIN(", ", TRUE, IF((CL3:CL33=1.1) + (CL3:CL33=0.1),  $CF$3:$CF$33, ""))</f>
        <v/>
      </c>
      <c r="CM36" s="222" t="str" cm="1">
        <f t="array" ref="CM36">_xlfn.TEXTJOIN(", ", TRUE, IF((CM3:CM33=1.1) + (CM3:CM33=0.1),  $CF$3:$CF$33, ""))</f>
        <v/>
      </c>
      <c r="CN36" s="222" t="str" cm="1">
        <f t="array" ref="CN36">_xlfn.TEXTJOIN(", ", TRUE, IF((CN3:CN33=1.1) + (CN3:CN33=0.1),  $CF$3:$CF$33, ""))</f>
        <v/>
      </c>
      <c r="CO36" s="222" t="str" cm="1">
        <f t="array" ref="CO36">_xlfn.TEXTJOIN(", ", TRUE, IF((CO3:CO33=1.1) + (CO3:CO33=0.1),  $CF$3:$CF$33, ""))</f>
        <v/>
      </c>
      <c r="CP36" s="222" t="str" cm="1">
        <f t="array" ref="CP36">_xlfn.TEXTJOIN(", ", TRUE, IF((CP3:CP33=1.1) + (CP3:CP33=0.1),  $CF$3:$CF$33, ""))</f>
        <v/>
      </c>
      <c r="CQ36" s="222" t="s">
        <v>263</v>
      </c>
      <c r="CR36" s="442">
        <f>COUNTIF(CG3:CG33,1.1)+COUNTIF(CG3:CG33,0.1)</f>
        <v>0</v>
      </c>
      <c r="CS36" s="442">
        <f>COUNTIF(CH3:CH33,1.1)+COUNTIF(CH3:CH33,0.1)</f>
        <v>0</v>
      </c>
      <c r="CT36" s="442">
        <f>COUNTIF(CI3:CI33,1.1)+COUNTIF(CI3:CI33,0.1)</f>
        <v>0</v>
      </c>
      <c r="CU36" s="442">
        <f>COUNTIF(CJ3:CJ33,1.1)+COUNTIF(CJ3:CJ33,0.1)</f>
        <v>0</v>
      </c>
      <c r="CV36" s="442">
        <f>COUNTIF(CK3:CK33,1.1)+COUNTIF(CK3:CK33,0.1)</f>
        <v>0</v>
      </c>
      <c r="CW36" s="442">
        <f>COUNTIF(CL3:CL33,1.1)+COUNTIF(CL3:CL33,0.1)</f>
        <v>0</v>
      </c>
      <c r="CX36" s="442">
        <f>COUNTIF(CM3:CM33,1.1)+COUNTIF(CM3:CM33,0.1)</f>
        <v>0</v>
      </c>
      <c r="CY36" s="442">
        <f>COUNTIF(CN3:CN33,1.1)+COUNTIF(CN3:CN33,0.1)</f>
        <v>0</v>
      </c>
      <c r="CZ36" s="442">
        <f>COUNTIF(CO3:CO33,1.1)+COUNTIF(CO3:CO33,0.1)</f>
        <v>0</v>
      </c>
      <c r="DA36" s="442">
        <f>COUNTIF(CP3:CP33,1.1)+COUNTIF(CP3:CP33,0.1)</f>
        <v>0</v>
      </c>
      <c r="DI36" s="403"/>
      <c r="DJ36" s="403"/>
      <c r="DK36" s="403"/>
      <c r="DL36" s="403"/>
      <c r="DM36" s="403"/>
      <c r="DN36" s="403"/>
      <c r="DO36" s="403"/>
      <c r="DP36" s="403"/>
      <c r="DQ36" s="403"/>
      <c r="DR36" s="403"/>
      <c r="DS36" s="403"/>
      <c r="DT36" s="403"/>
      <c r="DU36" s="403"/>
      <c r="DV36" s="403"/>
      <c r="DW36" s="403"/>
    </row>
    <row r="37" spans="2:127" ht="13.75" customHeight="1" thickBot="1" x14ac:dyDescent="0.4">
      <c r="B37" s="301" t="s">
        <v>167</v>
      </c>
      <c r="C37" s="299"/>
      <c r="D37" s="299"/>
      <c r="E37" s="299"/>
      <c r="F37" s="300"/>
      <c r="G37" s="226"/>
      <c r="H37" s="443" t="str">
        <f>IF(ISERROR(AVERAGE(BJ27:BJ33,BJ12:BJ26, BJ3:BJ11)),"",AVERAGE(BJ27:BJ33,BJ12:BJ26, BJ3:BJ11))</f>
        <v/>
      </c>
      <c r="I37" s="443" t="str">
        <f>IF(ISERROR(AVERAGE(BK27:BK33,BK12:BK26, BK3:BK11)),"",AVERAGE(BK27:BK33,BK12:BK26, BK3:BK11))</f>
        <v/>
      </c>
      <c r="J37" s="443" t="str">
        <f>IF(ISERROR(AVERAGE(BL27:BL33,BL12:BL26, BL3:BL11)),"",AVERAGE(BL27:BL33,BL12:BL26, BL3:BL11))</f>
        <v/>
      </c>
      <c r="K37" s="443" t="str">
        <f>IF(ISERROR(AVERAGE(BM27:BM33,BM12:BM26, BM3:BM11)),"",AVERAGE(BM27:BM33,BM12:BM26, BM3:BM11))</f>
        <v/>
      </c>
      <c r="L37" s="443" t="str">
        <f>IF(ISERROR(AVERAGE(BN27:BN33,BN12:BN26, BN3:BN11)),"",AVERAGE(BN27:BN33,BN12:BN26, BN3:BN11))</f>
        <v/>
      </c>
      <c r="M37" s="443" t="str">
        <f>IF(ISERROR(AVERAGE(BO27:BO33,BO12:BO26, BO3:BO11)),"",AVERAGE(BO27:BO33,BO12:BO26, BO3:BO11))</f>
        <v/>
      </c>
      <c r="N37" s="443" t="str">
        <f>IF(ISERROR(AVERAGE(BP27:BP33,BP12:BP26, BP3:BP11)),"",AVERAGE(BP27:BP33,BP12:BP26, BP3:BP11))</f>
        <v/>
      </c>
      <c r="O37" s="443" t="str">
        <f>IF(ISERROR(AVERAGE(BQ27:BQ33,BQ12:BQ26, BQ3:BQ11)),"",AVERAGE(BQ27:BQ33,BQ12:BQ26, BQ3:BQ11))</f>
        <v/>
      </c>
      <c r="P37" s="443" t="str">
        <f>IF(ISERROR(AVERAGE(BR27:BR33,BR12:BR26, BR3:BR11)),"",AVERAGE(BR27:BR33,BR12:BR26, BR3:BR11))</f>
        <v/>
      </c>
      <c r="Q37" s="443" t="str">
        <f>IF(ISERROR(AVERAGE(BS27:BS33,BS12:BS26, BS3:BS11)),"",AVERAGE(BS27:BS33,BS12:BS26, BS3:BS11))</f>
        <v/>
      </c>
      <c r="R37" s="443" t="str">
        <f>IF(ISERROR(AVERAGE(BT27:BT33,BT12:BT26, BT3:BT11)),"",AVERAGE(BT27:BT33,BT12:BT26, BT3:BT11))</f>
        <v/>
      </c>
      <c r="Y37" s="443" t="str">
        <f>IF(ISERROR(AVERAGE(BV27:BV33,BV12:BV26, BV3:BV11)),"",AVERAGE(BV27:BV33,BV12:BV26, BV3:BV11))</f>
        <v/>
      </c>
      <c r="Z37" s="443" t="str">
        <f>IF(ISERROR(AVERAGE(BW27:BW33,BW12:BW26, BW3:BW11)),"",AVERAGE(BW27:BW33,BW12:BW26, BW3:BW11))</f>
        <v/>
      </c>
      <c r="AA37" s="443" t="str">
        <f>IF(ISERROR(AVERAGE(BX27:BX33,BX12:BX26, BX3:BX11)),"",AVERAGE(BX27:BX33,BX12:BX26, BX3:BX11))</f>
        <v/>
      </c>
      <c r="AB37" s="443" t="str">
        <f>IF(ISERROR(AVERAGE(BY27:BY33,BY12:BY26, BY3:BY11)),"",AVERAGE(BY27:BY33,BY12:BY26, BY3:BY11))</f>
        <v/>
      </c>
      <c r="AC37" s="443" t="str">
        <f>IF(ISERROR(AVERAGE(BZ27:BZ33,BZ12:BZ26, BZ3:BZ11)),"",AVERAGE(BZ27:BZ33,BZ12:BZ26, BZ3:BZ11))</f>
        <v/>
      </c>
      <c r="AD37" s="443" t="str">
        <f>IF(ISERROR(AVERAGE(CA27:CA33,CA12:CA26, CA3:CA11)),"",AVERAGE(CA27:CA33,CA12:CA26, CA3:CA11))</f>
        <v/>
      </c>
      <c r="AE37" s="443" t="str">
        <f>IF(ISERROR(AVERAGE(CB27:CB33,CB12:CB26, CB3:CB11)),"",AVERAGE(CB27:CB33,CB12:CB26, CB3:CB11))</f>
        <v/>
      </c>
      <c r="AF37" s="443" t="str">
        <f>IF(ISERROR(AVERAGE(CC27:CC33,CC12:CC26, CC3:CC11)),"",AVERAGE(CC27:CC33,CC12:CC26, CC3:CC11))</f>
        <v/>
      </c>
      <c r="AG37" s="443" t="str">
        <f>IF(ISERROR(AVERAGE(CD27:CD33,CD12:CD26, CD3:CD11)),"",AVERAGE(CD27:CD33,CD12:CD26, CD3:CD11))</f>
        <v/>
      </c>
      <c r="AH37" s="443" t="str">
        <f>IF(ISERROR(AVERAGE(CE27:CE33,CE12:CE26, CE3:CE11)),"",AVERAGE(CE27:CE33,CE12:CE26, CE3:CE11))</f>
        <v/>
      </c>
      <c r="AI37" s="384"/>
      <c r="AJ37" s="384"/>
      <c r="AX37" s="444" t="s">
        <v>98</v>
      </c>
      <c r="AY37" s="445" t="s">
        <v>102</v>
      </c>
      <c r="AZ37" s="446" t="s">
        <v>105</v>
      </c>
      <c r="BA37" s="384" t="s">
        <v>168</v>
      </c>
      <c r="BB37" s="447"/>
      <c r="BC37" s="447"/>
      <c r="BD37" s="447"/>
      <c r="BE37" s="447"/>
      <c r="BG37" s="385"/>
      <c r="BH37" s="385"/>
      <c r="BI37" s="222" t="s">
        <v>167</v>
      </c>
      <c r="BJ37" s="448" t="str">
        <f>IF(ISERROR(AVERAGE(BJ27:BJ33,BJ12:BJ26,BJ3:BJ11)),"",(AVERAGE(BJ27:BJ33,BJ12:BJ26,BJ3:BJ11)))</f>
        <v/>
      </c>
      <c r="BK37" s="448" t="str">
        <f>IF(ISERROR(AVERAGE(BK27:BK33,BK12:BK26,BK3:BK11)),"",(AVERAGE(BK27:BK33,BK12:BK26,BK3:BK11)))</f>
        <v/>
      </c>
      <c r="BL37" s="448" t="str">
        <f>IF(ISERROR(AVERAGE(BL27:BL33,BL12:BL26,BL3:BL11)),"",(AVERAGE(BL27:BL33,BL12:BL26,BL3:BL11)))</f>
        <v/>
      </c>
      <c r="BM37" s="448" t="str">
        <f>IF(ISERROR(AVERAGE(BM27:BM33,BM12:BM26,BM3:BM11)),"",(AVERAGE(BM27:BM33,BM12:BM26,BM3:BM11)))</f>
        <v/>
      </c>
      <c r="BN37" s="448" t="str">
        <f>IF(ISERROR(AVERAGE(BN27:BN33,BN12:BN26,BN3:BN11)),"",(AVERAGE(BN27:BN33,BN12:BN26,BN3:BN11)))</f>
        <v/>
      </c>
      <c r="BO37" s="448" t="str">
        <f>IF(ISERROR(AVERAGE(BO27:BO33,BO12:BO26,BO3:BO11)),"",(AVERAGE(BO27:BO33,BO12:BO26,BO3:BO11)))</f>
        <v/>
      </c>
      <c r="BP37" s="448" t="str">
        <f>IF(ISERROR(AVERAGE(BP27:BP33,BP12:BP26,BP3:BP11)),"",(AVERAGE(BP27:BP33,BP12:BP26,BP3:BP11)))</f>
        <v/>
      </c>
      <c r="BQ37" s="448" t="str">
        <f>IF(ISERROR(AVERAGE(BQ27:BQ33,BQ12:BQ26,BQ3:BQ11)),"",(AVERAGE(BQ27:BQ33,BQ12:BQ26,BQ3:BQ11)))</f>
        <v/>
      </c>
      <c r="BR37" s="448" t="str">
        <f>IF(ISERROR(AVERAGE(BR27:BR33,BR12:BR26,BR3:BR11)),"",(AVERAGE(BR27:BR33,BR12:BR26,BR3:BR11)))</f>
        <v/>
      </c>
      <c r="BS37" s="448" t="str">
        <f>IF(ISERROR(AVERAGE(BS27:BS33,BS12:BS26,BS3:BS11)),"",(AVERAGE(BS27:BS33,BS12:BS26,BS3:BS11)))</f>
        <v/>
      </c>
      <c r="BT37" s="448" t="str">
        <f>IF(ISERROR(AVERAGE(BT27:BT33,BT12:BT26,BT3:BT11)),"",(AVERAGE(BT27:BT33,BT12:BT26,BT3:BT11)))</f>
        <v/>
      </c>
      <c r="BU37" s="222" t="s">
        <v>167</v>
      </c>
      <c r="BV37" s="448" t="str">
        <f>IF(ISERROR(AVERAGE(BV27:BV33,BV12:BV26,BV3:BV11)),"",(AVERAGE(BV27:BV33,BV12:BV26,BV3:BV11)))</f>
        <v/>
      </c>
      <c r="BW37" s="448" t="str">
        <f>IF(ISERROR(AVERAGE(BW27:BW33,BW12:BW26,BW3:BW11)),"",(AVERAGE(BW27:BW33,BW12:BW26,BW3:BW11)))</f>
        <v/>
      </c>
      <c r="BX37" s="448" t="str">
        <f>IF(ISERROR(AVERAGE(BX27:BX33,BX12:BX26,BX3:BX11)),"",(AVERAGE(BX27:BX33,BX12:BX26,BX3:BX11)))</f>
        <v/>
      </c>
      <c r="BY37" s="448" t="str">
        <f>IF(ISERROR(AVERAGE(BY27:BY33,BY12:BY26,BY3:BY11)),"",(AVERAGE(BY27:BY33,BY12:BY26,BY3:BY11)))</f>
        <v/>
      </c>
      <c r="BZ37" s="448" t="str">
        <f>IF(ISERROR(AVERAGE(BZ27:BZ33,BZ12:BZ26,BZ3:BZ11)),"",(AVERAGE(BZ27:BZ33,BZ12:BZ26,BZ3:BZ11)))</f>
        <v/>
      </c>
      <c r="CA37" s="448" t="str">
        <f>IF(ISERROR(AVERAGE(CA27:CA33,CA12:CA26,CA3:CA11)),"",(AVERAGE(CA27:CA33,CA12:CA26,CA3:CA11)))</f>
        <v/>
      </c>
      <c r="CB37" s="448" t="str">
        <f>IF(ISERROR(AVERAGE(CB27:CB33,CB12:CB26,CB3:CB11)),"",(AVERAGE(CB27:CB33,CB12:CB26,CB3:CB11)))</f>
        <v/>
      </c>
      <c r="CC37" s="448" t="str">
        <f>IF(ISERROR(AVERAGE(CC27:CC33,CC12:CC26,CC3:CC11)),"",(AVERAGE(CC27:CC33,CC12:CC26,CC3:CC11)))</f>
        <v/>
      </c>
      <c r="CD37" s="448" t="str">
        <f>IF(ISERROR(AVERAGE(CD27:CD33,CD12:CD26,CD3:CD11)),"",(AVERAGE(CD27:CD33,CD12:CD26,CD3:CD11)))</f>
        <v/>
      </c>
      <c r="CE37" s="448" t="str">
        <f>IF(ISERROR(AVERAGE(CE27:CE33,CE12:CE26,CE3:CE11)),"",(AVERAGE(CE27:CE33,CE12:CE26,CE3:CE11)))</f>
        <v/>
      </c>
      <c r="CF37" s="441" t="s">
        <v>259</v>
      </c>
      <c r="CG37" s="222" t="str" cm="1">
        <f t="array" ref="CG37">_xlfn.TEXTJOIN(", ", TRUE, IF(CR3:CR33="Achieved", $CF$3:$CF$33, ""))</f>
        <v/>
      </c>
      <c r="CH37" s="222" t="str" cm="1">
        <f t="array" ref="CH37">_xlfn.TEXTJOIN(", ", TRUE, IF(CS3:CS33="Achieved", $CF$3:$CF$33, ""))</f>
        <v/>
      </c>
      <c r="CI37" s="222" t="str" cm="1">
        <f t="array" ref="CI37">_xlfn.TEXTJOIN(", ", TRUE, IF(CT3:CT33="Achieved", $CF$3:$CF$33, ""))</f>
        <v/>
      </c>
      <c r="CJ37" s="222" t="str" cm="1">
        <f t="array" ref="CJ37">_xlfn.TEXTJOIN(", ", TRUE, IF(CU3:CU33="Achieved", $CF$3:$CF$33, ""))</f>
        <v/>
      </c>
      <c r="CK37" s="222" t="str" cm="1">
        <f t="array" ref="CK37">_xlfn.TEXTJOIN(", ", TRUE, IF(CV3:CV33="Achieved", $CF$3:$CF$33, ""))</f>
        <v/>
      </c>
      <c r="CL37" s="222" t="str" cm="1">
        <f t="array" ref="CL37">_xlfn.TEXTJOIN(", ", TRUE, IF(CW3:CW33="Achieved", $CF$3:$CF$33, ""))</f>
        <v/>
      </c>
      <c r="CM37" s="222" t="str" cm="1">
        <f t="array" ref="CM37">_xlfn.TEXTJOIN(", ", TRUE, IF(CX3:CX33="Achieved", $CF$3:$CF$33, ""))</f>
        <v/>
      </c>
      <c r="CN37" s="222" t="str" cm="1">
        <f t="array" ref="CN37">_xlfn.TEXTJOIN(", ", TRUE, IF(CY3:CY33="Achieved", $CF$3:$CF$33, ""))</f>
        <v/>
      </c>
      <c r="CO37" s="222" t="str" cm="1">
        <f t="array" ref="CO37">_xlfn.TEXTJOIN(", ", TRUE, IF(CZ3:CZ33="Achieved", $CF$3:$CF$33, ""))</f>
        <v/>
      </c>
      <c r="CP37" s="222" t="str" cm="1">
        <f t="array" ref="CP37">_xlfn.TEXTJOIN(", ", TRUE, IF(DA3:DA33="Achieved", $CF$3:$CF$33, ""))</f>
        <v/>
      </c>
      <c r="CQ37" s="222" t="s">
        <v>264</v>
      </c>
      <c r="CR37" s="449" t="str">
        <f>IF(SUM(CR34:CR35)=0,"",CR34/SUM(CR34:CR35))</f>
        <v/>
      </c>
      <c r="CS37" s="449" t="str">
        <f>IF(SUM(CS34:CS35)=0,"",CS34/SUM(CS34:CS35))</f>
        <v/>
      </c>
      <c r="CT37" s="449" t="str">
        <f>IF(SUM(CT34:CT35)=0,"",CT34/SUM(CT34:CT35))</f>
        <v/>
      </c>
      <c r="CU37" s="449" t="str">
        <f>IF(SUM(CU34:CU35)=0,"",CU34/SUM(CU34:CU35))</f>
        <v/>
      </c>
      <c r="CV37" s="449" t="str">
        <f>IF(SUM(CV34:CV35)=0,"",CV34/SUM(CV34:CV35))</f>
        <v/>
      </c>
      <c r="CW37" s="449" t="str">
        <f>IF(SUM(CW34:CW35)=0,"",CW34/SUM(CW34:CW35))</f>
        <v/>
      </c>
      <c r="CX37" s="449" t="str">
        <f>IF(SUM(CX34:CX35)=0,"",CX34/SUM(CX34:CX35))</f>
        <v/>
      </c>
      <c r="CY37" s="449" t="str">
        <f>IF(SUM(CY34:CY35)=0,"",CY34/SUM(CY34:CY35))</f>
        <v/>
      </c>
      <c r="CZ37" s="449" t="str">
        <f>IF(SUM(CZ34:CZ35)=0,"",CZ34/SUM(CZ34:CZ35))</f>
        <v/>
      </c>
      <c r="DA37" s="449" t="str">
        <f>IF(SUM(DA34:DA35)=0,"",DA34/SUM(DA34:DA35))</f>
        <v/>
      </c>
      <c r="DI37" s="403"/>
      <c r="DJ37" s="403"/>
      <c r="DK37" s="403"/>
      <c r="DL37" s="403"/>
      <c r="DM37" s="403"/>
      <c r="DN37" s="403"/>
      <c r="DO37" s="403"/>
      <c r="DP37" s="403"/>
      <c r="DQ37" s="403"/>
      <c r="DR37" s="403"/>
      <c r="DS37" s="403"/>
      <c r="DT37" s="403"/>
      <c r="DU37" s="403"/>
      <c r="DV37" s="403"/>
      <c r="DW37" s="403"/>
    </row>
    <row r="38" spans="2:127" ht="13.75" customHeight="1" thickBot="1" x14ac:dyDescent="0.4">
      <c r="B38" s="294" t="s">
        <v>267</v>
      </c>
      <c r="C38" s="295"/>
      <c r="D38" s="295"/>
      <c r="E38" s="295"/>
      <c r="F38" s="295"/>
      <c r="G38" s="296"/>
      <c r="H38" s="450"/>
      <c r="I38" s="450" t="str">
        <f>IF(I37="","",_xlfn.CONCAT(CG34," / ",CR34))</f>
        <v/>
      </c>
      <c r="J38" s="450" t="str">
        <f>IF(J37="","",_xlfn.CONCAT(CH34," / ",CS34))</f>
        <v/>
      </c>
      <c r="K38" s="450" t="str">
        <f>IF(K37="","",_xlfn.CONCAT(CI34," / ",CT34))</f>
        <v/>
      </c>
      <c r="L38" s="450" t="str">
        <f>IF(L37="","",_xlfn.CONCAT(CJ34," / ",CU34))</f>
        <v/>
      </c>
      <c r="M38" s="450" t="str">
        <f>IF(M37="","",_xlfn.CONCAT(CK34," / ",CV34))</f>
        <v/>
      </c>
      <c r="N38" s="438" t="str">
        <f>IF(N37="","",_xlfn.CONCAT(CL34," / ",CW34))</f>
        <v/>
      </c>
      <c r="O38" s="438" t="str">
        <f>IF(O37="","",_xlfn.CONCAT(CM34," / ",CX34))</f>
        <v/>
      </c>
      <c r="P38" s="438" t="str">
        <f>IF(P37="","",_xlfn.CONCAT(CN34," / ",CY34))</f>
        <v/>
      </c>
      <c r="Q38" s="438" t="str">
        <f>IF(Q37="","",_xlfn.CONCAT(CO34," / ",CZ34))</f>
        <v/>
      </c>
      <c r="R38" s="438" t="str">
        <f>IF(R37="","",_xlfn.CONCAT(CP34," / ",DA34))</f>
        <v/>
      </c>
      <c r="AA38" s="451"/>
      <c r="AD38" s="451"/>
      <c r="AE38" s="451"/>
      <c r="AF38" s="451"/>
      <c r="AG38" s="451"/>
      <c r="AH38" s="451"/>
      <c r="AI38" s="451"/>
      <c r="AJ38" s="451"/>
      <c r="AW38" s="403" t="s">
        <v>171</v>
      </c>
      <c r="AX38" s="401">
        <f>COUNTIF(AY3:AY11,BF4)</f>
        <v>0</v>
      </c>
      <c r="AY38" s="401">
        <f>VALUE(COUNTIF(AY3:AY11,BF5))</f>
        <v>0</v>
      </c>
      <c r="AZ38" s="401">
        <f>VALUE(COUNTIF(AY3:AY11,0))</f>
        <v>0</v>
      </c>
      <c r="BA38" s="401" t="e">
        <f>AVERAGEIF(AY3:AY11,"&gt;=0")</f>
        <v>#DIV/0!</v>
      </c>
      <c r="BI38" s="222" t="s">
        <v>169</v>
      </c>
      <c r="BJ38" s="381" t="str">
        <f>IF(ISERROR(AVERAGE(BJ3:BJ11)),"",(AVERAGE(BJ3:BJ11)))</f>
        <v/>
      </c>
      <c r="BK38" s="381" t="str">
        <f>IF(ISERROR(AVERAGE(BK3:BK11)),"",(AVERAGE(BK3:BK11)))</f>
        <v/>
      </c>
      <c r="BL38" s="381" t="str">
        <f>IF(ISERROR(AVERAGE(BL3:BL11)),"",(AVERAGE(BL3:BL11)))</f>
        <v/>
      </c>
      <c r="BM38" s="381" t="str">
        <f>IF(ISERROR(AVERAGE(BM3:BM11)),"",(AVERAGE(BM3:BM11)))</f>
        <v/>
      </c>
      <c r="BN38" s="381" t="str">
        <f>IF(ISERROR(AVERAGE(BN3:BN11)),"",(AVERAGE(BN3:BN11)))</f>
        <v/>
      </c>
      <c r="BO38" s="381" t="str">
        <f>IF(ISERROR(AVERAGE(BO3:BO11)),"",(AVERAGE(BO3:BO11)))</f>
        <v/>
      </c>
      <c r="BP38" s="381" t="str">
        <f>IF(ISERROR(AVERAGE(BP3:BP11)),"",(AVERAGE(BP3:BP11)))</f>
        <v/>
      </c>
      <c r="BQ38" s="381" t="str">
        <f>IF(ISERROR(AVERAGE(BQ3:BQ11)),"",(AVERAGE(BQ3:BQ11)))</f>
        <v/>
      </c>
      <c r="BR38" s="381" t="str">
        <f>IF(ISERROR(AVERAGE(BR3:BR11)),"",(AVERAGE(BR3:BR11)))</f>
        <v/>
      </c>
      <c r="BS38" s="381" t="str">
        <f>IF(ISERROR(AVERAGE(BS3:BS11)),"",(AVERAGE(BS3:BS11)))</f>
        <v/>
      </c>
      <c r="BT38" s="381" t="str">
        <f>IF(ISERROR(AVERAGE(BT3:BT11)),"",(AVERAGE(BT3:BT11)))</f>
        <v/>
      </c>
      <c r="BU38" s="222" t="s">
        <v>169</v>
      </c>
      <c r="BV38" s="381" t="str">
        <f>IF(ISERROR(AVERAGE(BV3:BV11)),"",(AVERAGE(BV3:BV11)))</f>
        <v/>
      </c>
      <c r="BW38" s="381" t="str">
        <f>IF(ISERROR(AVERAGE(BW3:BW11)),"",(AVERAGE(BW3:BW11)))</f>
        <v/>
      </c>
      <c r="BX38" s="381" t="str">
        <f>IF(ISERROR(AVERAGE(BX3:BX11)),"",(AVERAGE(BX3:BX11)))</f>
        <v/>
      </c>
      <c r="BY38" s="381" t="str">
        <f>IF(ISERROR(AVERAGE(BY3:BY11)),"",(AVERAGE(BY3:BY11)))</f>
        <v/>
      </c>
      <c r="BZ38" s="381" t="str">
        <f>IF(ISERROR(AVERAGE(BZ3:BZ11)),"",(AVERAGE(BZ3:BZ11)))</f>
        <v/>
      </c>
      <c r="CA38" s="381" t="str">
        <f>IF(ISERROR(AVERAGE(CA3:CA11)),"",(AVERAGE(CA3:CA11)))</f>
        <v/>
      </c>
      <c r="CB38" s="381" t="str">
        <f>IF(ISERROR(AVERAGE(CB3:CB11)),"",(AVERAGE(CB3:CB11)))</f>
        <v/>
      </c>
      <c r="CC38" s="381" t="str">
        <f>IF(ISERROR(AVERAGE(CC3:CC11)),"",(AVERAGE(CC3:CC11)))</f>
        <v/>
      </c>
      <c r="CD38" s="381" t="str">
        <f>IF(ISERROR(AVERAGE(CD3:CD11)),"",(AVERAGE(CD3:CD11)))</f>
        <v/>
      </c>
      <c r="CE38" s="381" t="str">
        <f>IF(ISERROR(AVERAGE(CE3:CE11)),"",(AVERAGE(CE3:CE11)))</f>
        <v/>
      </c>
      <c r="CF38" s="222"/>
      <c r="CG38"/>
      <c r="CJ38" s="384"/>
      <c r="CL38" s="384"/>
      <c r="CN38" s="384"/>
      <c r="CQ38" s="222" t="s">
        <v>265</v>
      </c>
      <c r="CR38" s="222" t="str">
        <f>IF(CR37="","ADEQUATE",IF(CR37&gt;0.5,"ADEQUATE",IF(BK35&gt;=BV35,"ADEQUATE","INADEQUATE")))</f>
        <v>ADEQUATE</v>
      </c>
      <c r="CS38" s="222" t="str">
        <f>IF(CS37="","ADEQUATE",IF(CS37&gt;0.5,"ADEQUATE",IF(BL35&gt;=BW35,"ADEQUATE","INADEQUATE")))</f>
        <v>ADEQUATE</v>
      </c>
      <c r="CT38" s="222" t="str">
        <f>IF(CT37="","ADEQUATE",IF(CT37&gt;0.5,"ADEQUATE",IF(BM35&gt;=BX35,"ADEQUATE","INADEQUATE")))</f>
        <v>ADEQUATE</v>
      </c>
      <c r="CU38" s="222" t="str">
        <f>IF(CU37="","ADEQUATE",IF(CU37&gt;0.5,"ADEQUATE",IF(BN35&gt;=BY35,"ADEQUATE","INADEQUATE")))</f>
        <v>ADEQUATE</v>
      </c>
      <c r="CV38" s="222" t="str">
        <f>IF(CV37="","ADEQUATE",IF(CV37&gt;0.5,"ADEQUATE",IF(BO35&gt;=BZ35,"ADEQUATE","INADEQUATE")))</f>
        <v>ADEQUATE</v>
      </c>
      <c r="CW38" s="222" t="str">
        <f>IF(CW37="","ADEQUATE",IF(CW37&gt;0.5,"ADEQUATE",IF(BP35&gt;=CA35,"ADEQUATE","INADEQUATE")))</f>
        <v>ADEQUATE</v>
      </c>
      <c r="CX38" s="222" t="str">
        <f>IF(CX37="","ADEQUATE",IF(CX37&gt;0.5,"ADEQUATE",IF(BQ35&gt;=CB35,"ADEQUATE","INADEQUATE")))</f>
        <v>ADEQUATE</v>
      </c>
      <c r="CY38" s="222" t="str">
        <f>IF(CY37="","ADEQUATE",IF(CY37&gt;0.5,"ADEQUATE",IF(BR35&gt;=CC35,"ADEQUATE","INADEQUATE")))</f>
        <v>ADEQUATE</v>
      </c>
      <c r="CZ38" s="222" t="str">
        <f>IF(CZ37="","ADEQUATE",IF(CZ37&gt;0.5,"ADEQUATE",IF(BS35&gt;=CD35,"ADEQUATE","INADEQUATE")))</f>
        <v>ADEQUATE</v>
      </c>
      <c r="DA38" s="222" t="str">
        <f>IF(DA37="","ADEQUATE",IF(DA37&gt;0.5,"ADEQUATE",IF(BT35&gt;=CE35,"ADEQUATE","INADEQUATE")))</f>
        <v>ADEQUATE</v>
      </c>
      <c r="DI38" s="403"/>
      <c r="DJ38" s="403"/>
      <c r="DK38" s="403"/>
      <c r="DL38" s="403"/>
      <c r="DM38" s="403"/>
      <c r="DN38" s="403"/>
      <c r="DO38" s="403"/>
      <c r="DP38" s="403"/>
      <c r="DQ38" s="403"/>
      <c r="DR38" s="403"/>
      <c r="DS38" s="403"/>
      <c r="DT38" s="403"/>
      <c r="DU38" s="403"/>
      <c r="DV38" s="403"/>
      <c r="DW38" s="403"/>
    </row>
    <row r="39" spans="2:127" ht="13.75" customHeight="1" thickBot="1" x14ac:dyDescent="0.4">
      <c r="B39" s="301" t="s">
        <v>268</v>
      </c>
      <c r="C39" s="299"/>
      <c r="D39" s="299"/>
      <c r="E39" s="299"/>
      <c r="F39" s="299"/>
      <c r="G39" s="300"/>
      <c r="H39" s="452"/>
      <c r="I39" s="452" t="str">
        <f>IF(I37="","",IF(I40="Yes",CR38,"N/A"))</f>
        <v/>
      </c>
      <c r="J39" s="452" t="str">
        <f>IF(J37="","",IF(J40="Yes",CS38,"N/A"))</f>
        <v/>
      </c>
      <c r="K39" s="452" t="str">
        <f>IF(K37="","",IF(K40="Yes",CT38,"N/A"))</f>
        <v/>
      </c>
      <c r="L39" s="452" t="str">
        <f>IF(L37="","",IF(L40="Yes",CU38,"N/A"))</f>
        <v/>
      </c>
      <c r="M39" s="452" t="str">
        <f>IF(M37="","",IF(M40="Yes",CV38,"N/A"))</f>
        <v/>
      </c>
      <c r="N39" s="452" t="str">
        <f>IF(N37="","",IF(N40="Yes",CW38,"N/A"))</f>
        <v/>
      </c>
      <c r="O39" s="452" t="str">
        <f>IF(O37="","",IF(O40="Yes",CX38,"N/A"))</f>
        <v/>
      </c>
      <c r="P39" s="452" t="str">
        <f>IF(P37="","",IF(P40="Yes",CY38,"N/A"))</f>
        <v/>
      </c>
      <c r="Q39" s="452" t="str">
        <f>IF(Q37="","",IF(Q40="Yes",CZ38,"N/A"))</f>
        <v/>
      </c>
      <c r="R39" s="452" t="str">
        <f>IF(R37="","",IF(R40="Yes",DA38,"N/A"))</f>
        <v/>
      </c>
      <c r="AA39" s="451"/>
      <c r="AD39" s="451"/>
      <c r="AE39" s="451"/>
      <c r="AF39" s="451"/>
      <c r="AG39" s="451"/>
      <c r="AH39" s="451"/>
      <c r="AI39" s="451"/>
      <c r="AJ39" s="451"/>
      <c r="AW39" s="403" t="s">
        <v>173</v>
      </c>
      <c r="AX39" s="401">
        <f>COUNTIF(AY12:AY26,BF4)</f>
        <v>0</v>
      </c>
      <c r="AY39" s="401">
        <f>VALUE(COUNTIF(AY12:AY26,BF5))</f>
        <v>0</v>
      </c>
      <c r="AZ39" s="401">
        <f>VALUE(COUNTIF(AY12:AY26,0))</f>
        <v>0</v>
      </c>
      <c r="BA39" s="401" t="e">
        <f>AVERAGEIF(AY12:AY26,"&gt;=0")</f>
        <v>#DIV/0!</v>
      </c>
      <c r="BI39" s="222" t="s">
        <v>172</v>
      </c>
      <c r="BJ39" s="383" t="str">
        <f>IF(ISERROR(AVERAGE(BJ12:BJ26)),"",(AVERAGE(BJ12:BJ26)))</f>
        <v/>
      </c>
      <c r="BK39" s="383" t="str">
        <f>IF(ISERROR(AVERAGE(BK12:BK26)),"",(AVERAGE(BK12:BK26)))</f>
        <v/>
      </c>
      <c r="BL39" s="383" t="str">
        <f>IF(ISERROR(AVERAGE(BL12:BL26)),"",(AVERAGE(BL12:BL26)))</f>
        <v/>
      </c>
      <c r="BM39" s="383" t="str">
        <f>IF(ISERROR(AVERAGE(BM12:BM26)),"",(AVERAGE(BM12:BM26)))</f>
        <v/>
      </c>
      <c r="BN39" s="383" t="str">
        <f>IF(ISERROR(AVERAGE(BN12:BN26)),"",(AVERAGE(BN12:BN26)))</f>
        <v/>
      </c>
      <c r="BO39" s="383" t="str">
        <f>IF(ISERROR(AVERAGE(BO12:BO26)),"",(AVERAGE(BO12:BO26)))</f>
        <v/>
      </c>
      <c r="BP39" s="383" t="str">
        <f>IF(ISERROR(AVERAGE(BP12:BP26)),"",(AVERAGE(BP12:BP26)))</f>
        <v/>
      </c>
      <c r="BQ39" s="383" t="str">
        <f>IF(ISERROR(AVERAGE(BQ12:BQ26)),"",(AVERAGE(BQ12:BQ26)))</f>
        <v/>
      </c>
      <c r="BR39" s="383" t="str">
        <f>IF(ISERROR(AVERAGE(BR12:BR26)),"",(AVERAGE(BR12:BR26)))</f>
        <v/>
      </c>
      <c r="BS39" s="383" t="str">
        <f>IF(ISERROR(AVERAGE(BS12:BS26)),"",(AVERAGE(BS12:BS26)))</f>
        <v/>
      </c>
      <c r="BT39" s="383" t="str">
        <f>IF(ISERROR(AVERAGE(BT12:BT26)),"",(AVERAGE(BT12:BT26)))</f>
        <v/>
      </c>
      <c r="BU39" s="222" t="s">
        <v>172</v>
      </c>
      <c r="BV39" s="383" t="str">
        <f>IF(ISERROR(AVERAGE(BV12:BV26)),"",(AVERAGE(BV12:BV26)))</f>
        <v/>
      </c>
      <c r="BW39" s="383" t="str">
        <f>IF(ISERROR(AVERAGE(BW12:BW26)),"",(AVERAGE(BW12:BW26)))</f>
        <v/>
      </c>
      <c r="BX39" s="383" t="str">
        <f>IF(ISERROR(AVERAGE(BX12:BX26)),"",(AVERAGE(BX12:BX26)))</f>
        <v/>
      </c>
      <c r="BY39" s="383" t="str">
        <f>IF(ISERROR(AVERAGE(BY12:BY26)),"",(AVERAGE(BY12:BY26)))</f>
        <v/>
      </c>
      <c r="BZ39" s="383" t="str">
        <f>IF(ISERROR(AVERAGE(BZ12:BZ26)),"",(AVERAGE(BZ12:BZ26)))</f>
        <v/>
      </c>
      <c r="CA39" s="383" t="str">
        <f>IF(ISERROR(AVERAGE(CA12:CA26)),"",(AVERAGE(CA12:CA26)))</f>
        <v/>
      </c>
      <c r="CB39" s="383" t="str">
        <f>IF(ISERROR(AVERAGE(CB12:CB26)),"",(AVERAGE(CB12:CB26)))</f>
        <v/>
      </c>
      <c r="CC39" s="383" t="str">
        <f>IF(ISERROR(AVERAGE(CC12:CC26)),"",(AVERAGE(CC12:CC26)))</f>
        <v/>
      </c>
      <c r="CD39" s="383" t="str">
        <f>IF(ISERROR(AVERAGE(CD12:CD26)),"",(AVERAGE(CD12:CD26)))</f>
        <v/>
      </c>
      <c r="CE39" s="383" t="str">
        <f>IF(ISERROR(AVERAGE(CE12:CE26)),"",(AVERAGE(CE12:CE26)))</f>
        <v/>
      </c>
      <c r="CF39" s="222"/>
      <c r="CJ39" s="384"/>
      <c r="CL39" s="384"/>
      <c r="CN39" s="384"/>
      <c r="CQ39" s="222" t="s">
        <v>266</v>
      </c>
      <c r="CR39" s="222" t="str">
        <f>IF(CR36&gt;0,"New IAP","No")</f>
        <v>No</v>
      </c>
      <c r="CS39" s="222" t="str">
        <f>IF(CS36&gt;0,"New IAP","No")</f>
        <v>No</v>
      </c>
      <c r="CT39" s="222" t="str">
        <f>IF(CT36&gt;0,"New IAP","No")</f>
        <v>No</v>
      </c>
      <c r="CU39" s="222" t="str">
        <f>IF(CU36&gt;0,"New IAP","No")</f>
        <v>No</v>
      </c>
      <c r="CV39" s="222" t="str">
        <f>IF(CV36&gt;0,"New IAP","No")</f>
        <v>No</v>
      </c>
      <c r="CW39" s="222" t="str">
        <f>IF(CW36&gt;0,"New IAP","No")</f>
        <v>No</v>
      </c>
      <c r="CX39" s="222" t="str">
        <f>IF(CX36&gt;0,"New IAP","No")</f>
        <v>No</v>
      </c>
      <c r="CY39" s="222" t="str">
        <f>IF(CY36&gt;0,"New IAP","No")</f>
        <v>No</v>
      </c>
      <c r="CZ39" s="222" t="str">
        <f>IF(CZ36&gt;0,"New IAP","No")</f>
        <v>No</v>
      </c>
      <c r="DA39" s="222" t="str">
        <f>IF(DA36&gt;0,"New IAP","No")</f>
        <v>No</v>
      </c>
      <c r="DI39" s="403"/>
      <c r="DJ39" s="403"/>
      <c r="DK39" s="403"/>
      <c r="DL39" s="403"/>
      <c r="DM39" s="403"/>
      <c r="DN39" s="403"/>
      <c r="DO39" s="403"/>
      <c r="DP39" s="403"/>
      <c r="DQ39" s="403"/>
      <c r="DR39" s="403"/>
      <c r="DS39" s="403"/>
      <c r="DT39" s="403"/>
      <c r="DU39" s="403"/>
      <c r="DV39" s="403"/>
      <c r="DW39" s="403"/>
    </row>
    <row r="40" spans="2:127" ht="13.75" customHeight="1" thickBot="1" x14ac:dyDescent="0.4">
      <c r="B40" s="294" t="s">
        <v>269</v>
      </c>
      <c r="C40" s="295"/>
      <c r="D40" s="295"/>
      <c r="E40" s="295"/>
      <c r="F40" s="295"/>
      <c r="G40" s="296"/>
      <c r="H40" s="187"/>
      <c r="I40" s="183" t="s">
        <v>94</v>
      </c>
      <c r="J40" s="183" t="s">
        <v>94</v>
      </c>
      <c r="K40" s="183" t="s">
        <v>94</v>
      </c>
      <c r="L40" s="183" t="s">
        <v>94</v>
      </c>
      <c r="M40" s="183" t="s">
        <v>94</v>
      </c>
      <c r="N40" s="183" t="s">
        <v>94</v>
      </c>
      <c r="O40" s="183" t="s">
        <v>94</v>
      </c>
      <c r="P40" s="183" t="s">
        <v>94</v>
      </c>
      <c r="Q40" s="183" t="s">
        <v>94</v>
      </c>
      <c r="R40" s="183" t="s">
        <v>94</v>
      </c>
      <c r="AA40" s="451"/>
      <c r="AD40" s="451"/>
      <c r="AE40" s="451"/>
      <c r="AF40" s="451"/>
      <c r="AG40" s="451"/>
      <c r="AH40" s="451"/>
      <c r="AI40" s="451"/>
      <c r="AJ40" s="451"/>
      <c r="AW40" s="403" t="s">
        <v>176</v>
      </c>
      <c r="AX40" s="401">
        <f>COUNTIF(AY27:AY33,BF4)</f>
        <v>0</v>
      </c>
      <c r="AY40" s="401">
        <f>COUNTIF(AY27:AY33,BF5)</f>
        <v>0</v>
      </c>
      <c r="AZ40" s="401">
        <f>VALUE(COUNTIF(AY27:AY33,0))</f>
        <v>0</v>
      </c>
      <c r="BA40" s="401" t="e">
        <f>AVERAGEIF(AY27:AY33,"&gt;=0")</f>
        <v>#DIV/0!</v>
      </c>
      <c r="BI40" s="222" t="s">
        <v>174</v>
      </c>
      <c r="BJ40" s="382" t="str">
        <f>IF(ISERROR(AVERAGE(BJ27:BJ33)),"",(AVERAGE(BJ27:BJ33)))</f>
        <v/>
      </c>
      <c r="BK40" s="382" t="str">
        <f>IF(ISERROR(AVERAGE(BK27:BK33)),"",(AVERAGE(BK27:BK33)))</f>
        <v/>
      </c>
      <c r="BL40" s="382" t="str">
        <f>IF(ISERROR(AVERAGE(BL27:BL33)),"",(AVERAGE(BL27:BL33)))</f>
        <v/>
      </c>
      <c r="BM40" s="382" t="str">
        <f>IF(ISERROR(AVERAGE(BM27:BM33)),"",(AVERAGE(BM27:BM33)))</f>
        <v/>
      </c>
      <c r="BN40" s="382" t="str">
        <f>IF(ISERROR(AVERAGE(BN27:BN33)),"",(AVERAGE(BN27:BN33)))</f>
        <v/>
      </c>
      <c r="BO40" s="382" t="str">
        <f>IF(ISERROR(AVERAGE(BO27:BO33)),"",(AVERAGE(BO27:BO33)))</f>
        <v/>
      </c>
      <c r="BP40" s="382" t="str">
        <f>IF(ISERROR(AVERAGE(BP27:BP33)),"",(AVERAGE(BP27:BP33)))</f>
        <v/>
      </c>
      <c r="BQ40" s="382" t="str">
        <f>IF(ISERROR(AVERAGE(BQ27:BQ33)),"",(AVERAGE(BQ27:BQ33)))</f>
        <v/>
      </c>
      <c r="BR40" s="382" t="str">
        <f>IF(ISERROR(AVERAGE(BR27:BR33)),"",(AVERAGE(BR27:BR33)))</f>
        <v/>
      </c>
      <c r="BS40" s="382" t="str">
        <f>IF(ISERROR(AVERAGE(BS27:BS33)),"",(AVERAGE(BS27:BS33)))</f>
        <v/>
      </c>
      <c r="BT40" s="382" t="str">
        <f>IF(ISERROR(AVERAGE(BT27:BT33)),"",(AVERAGE(BT27:BT33)))</f>
        <v/>
      </c>
      <c r="BU40" s="222" t="s">
        <v>174</v>
      </c>
      <c r="BV40" s="382" t="str">
        <f>IF(ISERROR(AVERAGE(BV27:BV33)),"",(AVERAGE(BV27:BV33)))</f>
        <v/>
      </c>
      <c r="BW40" s="382" t="str">
        <f>IF(ISERROR(AVERAGE(BW27:BW33)),"",(AVERAGE(BW27:BW33)))</f>
        <v/>
      </c>
      <c r="BX40" s="382" t="str">
        <f>IF(ISERROR(AVERAGE(BX27:BX33)),"",(AVERAGE(BX27:BX33)))</f>
        <v/>
      </c>
      <c r="BY40" s="382" t="str">
        <f>IF(ISERROR(AVERAGE(BY27:BY33)),"",(AVERAGE(BY27:BY33)))</f>
        <v/>
      </c>
      <c r="BZ40" s="382" t="str">
        <f>IF(ISERROR(AVERAGE(BZ27:BZ33)),"",(AVERAGE(BZ27:BZ33)))</f>
        <v/>
      </c>
      <c r="CA40" s="382" t="str">
        <f>IF(ISERROR(AVERAGE(CA27:CA33)),"",(AVERAGE(CA27:CA33)))</f>
        <v/>
      </c>
      <c r="CB40" s="382" t="str">
        <f>IF(ISERROR(AVERAGE(CB27:CB33)),"",(AVERAGE(CB27:CB33)))</f>
        <v/>
      </c>
      <c r="CC40" s="382" t="str">
        <f>IF(ISERROR(AVERAGE(CC27:CC33)),"",(AVERAGE(CC27:CC33)))</f>
        <v/>
      </c>
      <c r="CD40" s="382" t="str">
        <f>IF(ISERROR(AVERAGE(CD27:CD33)),"",(AVERAGE(CD27:CD33)))</f>
        <v/>
      </c>
      <c r="CE40" s="382" t="str">
        <f>IF(ISERROR(AVERAGE(CE27:CE33)),"",(AVERAGE(CE27:CE33)))</f>
        <v/>
      </c>
      <c r="DI40" s="403"/>
      <c r="DJ40" s="403"/>
      <c r="DK40" s="403"/>
      <c r="DL40" s="403"/>
      <c r="DM40" s="403"/>
      <c r="DN40" s="403"/>
      <c r="DO40" s="403"/>
      <c r="DP40" s="403"/>
      <c r="DQ40" s="403"/>
      <c r="DR40" s="403"/>
      <c r="DS40" s="403"/>
      <c r="DT40" s="403"/>
      <c r="DU40" s="403"/>
      <c r="DV40" s="403"/>
      <c r="DW40" s="403"/>
    </row>
    <row r="41" spans="2:127" ht="13.75" customHeight="1" thickBot="1" x14ac:dyDescent="0.4">
      <c r="B41" s="294" t="s">
        <v>270</v>
      </c>
      <c r="C41" s="295"/>
      <c r="D41" s="295"/>
      <c r="E41" s="295"/>
      <c r="F41" s="295"/>
      <c r="G41" s="296"/>
      <c r="H41" s="193"/>
      <c r="I41" s="194" t="str">
        <f>IF(COUNTIF(Year1Range,$BE$5)+COUNTIF(Year1Range,$BE$4)+COUNTIF(Year1Range,"*60")&gt;0,CR39,"")</f>
        <v/>
      </c>
      <c r="J41" s="194" t="str">
        <f>IF(COUNTIF(Year2Range,$BE$5)+COUNTIF(Year2Range,$BE$4)+COUNTIF(Year2Range,"*60")&gt;0,CS39,"")</f>
        <v/>
      </c>
      <c r="K41" s="194" t="str">
        <f>IF(COUNTIF(Year3Range,$BE$5)+COUNTIF(Year3Range,$BE$4)+COUNTIF(Year3Range,"*60")&gt;0,CT39,"")</f>
        <v/>
      </c>
      <c r="L41" s="194" t="str">
        <f>IF(COUNTIF(Year4Range,$BE$5)+COUNTIF(Year4Range,$BE$4)+COUNTIF(Year4Range,"*60")&gt;0,CU39,"")</f>
        <v/>
      </c>
      <c r="M41" s="194" t="str">
        <f>IF(COUNTIF(Year5Range,$BE$5)+COUNTIF(Year5Range,$BE$4)+COUNTIF(Year5Range,"*60")&gt;0,CV39,"")</f>
        <v/>
      </c>
      <c r="N41" s="188" t="str">
        <f>IF(COUNTIF(Year6Range,$BE$5)+COUNTIF(Year6Range,$BE$4)+COUNTIF(Year6Range,"*60")&gt;0,CW39,"")</f>
        <v/>
      </c>
      <c r="O41" s="188" t="str">
        <f>IF(COUNTIF(Year7Range,$BE$5)+COUNTIF(Year7Range,$BE$4)+COUNTIF(Year7Range,"*60")&gt;0,CX39,"")</f>
        <v/>
      </c>
      <c r="P41" s="188" t="str">
        <f>IF(COUNTIF(Year8Range,$BE$5)+COUNTIF(Year8Range,$BE$4)+COUNTIF(Year8Range,"*60")&gt;0,CY39,"")</f>
        <v/>
      </c>
      <c r="Q41" s="188" t="str">
        <f>IF(COUNTIF(Year9Range,$BE$5)+COUNTIF(Year9Range,$BE$4)+COUNTIF(Year9Range,"*60")&gt;0,CZ39,"")</f>
        <v/>
      </c>
      <c r="R41" s="188" t="str">
        <f>IF(COUNTIF(Year10Range,$BE$5)+COUNTIF(Year10Range,$BE$4)+COUNTIF(Year10Range,"*60")&gt;0,DA39,"")</f>
        <v/>
      </c>
      <c r="AA41" s="451"/>
      <c r="AD41" s="451"/>
      <c r="AE41" s="451"/>
      <c r="AF41" s="451"/>
      <c r="AG41" s="451"/>
      <c r="AH41" s="451"/>
      <c r="AI41" s="451"/>
      <c r="AJ41" s="451"/>
      <c r="AW41" s="384" t="s">
        <v>177</v>
      </c>
      <c r="AX41" s="401">
        <f>VALUE(SUM(AX38:AX40))</f>
        <v>0</v>
      </c>
      <c r="AY41" s="401">
        <f>VALUE(SUM(AY38:AY40))</f>
        <v>0</v>
      </c>
      <c r="AZ41" s="401">
        <f>VALUE(SUM(AZ38:AZ40))</f>
        <v>0</v>
      </c>
      <c r="BA41" s="401" t="e">
        <f>AVERAGEIF(AY3:AY33,"&gt;=0")</f>
        <v>#DIV/0!</v>
      </c>
      <c r="BL41" s="384"/>
      <c r="BM41" s="384"/>
      <c r="BN41" s="384"/>
      <c r="BO41" s="384"/>
      <c r="BP41" s="384"/>
      <c r="BQ41" s="384"/>
      <c r="BR41" s="384"/>
      <c r="BS41" s="384"/>
      <c r="BT41" s="384"/>
      <c r="BU41" s="384"/>
      <c r="BV41" s="384"/>
      <c r="BW41" s="384"/>
      <c r="BX41" s="384"/>
      <c r="BY41" s="384"/>
      <c r="BZ41" s="384"/>
      <c r="CA41" s="384"/>
      <c r="CB41" s="384"/>
      <c r="CC41" s="384"/>
      <c r="CD41" s="384"/>
      <c r="CE41" s="384"/>
      <c r="DI41" s="403"/>
      <c r="DJ41" s="403"/>
      <c r="DK41" s="403"/>
      <c r="DL41" s="403"/>
      <c r="DM41" s="403"/>
      <c r="DN41" s="403"/>
      <c r="DO41" s="403"/>
      <c r="DP41" s="403"/>
      <c r="DQ41" s="403"/>
      <c r="DR41" s="403"/>
      <c r="DS41" s="403"/>
      <c r="DT41" s="403"/>
      <c r="DU41" s="403"/>
      <c r="DV41" s="403"/>
      <c r="DW41" s="403"/>
    </row>
    <row r="42" spans="2:127" ht="13.75" customHeight="1" thickBot="1" x14ac:dyDescent="0.4">
      <c r="AA42" s="451"/>
      <c r="AD42" s="451"/>
      <c r="AE42" s="451"/>
      <c r="AF42" s="451"/>
      <c r="AG42" s="451"/>
      <c r="AH42" s="451"/>
      <c r="AI42" s="451"/>
      <c r="AJ42" s="451"/>
      <c r="AW42" s="403" t="s">
        <v>178</v>
      </c>
      <c r="BA42" s="401" t="str">
        <f>IF(ISERROR(AVERAGE(AY27:AY33,AY12:AY26,AY3:AY8)),"",(AVERAGE(AY27:AY33,AY12:AY26,AY3:AY8)))</f>
        <v/>
      </c>
      <c r="BL42" s="384"/>
      <c r="BM42" s="384"/>
      <c r="BN42" s="384"/>
      <c r="BO42" s="384"/>
      <c r="BP42" s="384"/>
      <c r="BQ42" s="384"/>
      <c r="BR42" s="384"/>
      <c r="BS42" s="384"/>
      <c r="BT42" s="384"/>
      <c r="BU42" s="384"/>
      <c r="BV42" s="384"/>
      <c r="BW42" s="384"/>
      <c r="BX42" s="384"/>
      <c r="BY42" s="384"/>
      <c r="BZ42" s="384"/>
      <c r="CA42" s="384"/>
      <c r="CB42" s="384"/>
      <c r="CC42" s="384"/>
      <c r="CD42" s="384"/>
      <c r="CE42" s="384"/>
    </row>
    <row r="43" spans="2:127" ht="13.75" customHeight="1" thickBot="1" x14ac:dyDescent="0.4">
      <c r="B43" s="184"/>
      <c r="C43" s="299" t="s">
        <v>271</v>
      </c>
      <c r="D43" s="299"/>
      <c r="E43" s="299"/>
      <c r="F43" s="300"/>
      <c r="G43" s="301" t="s">
        <v>272</v>
      </c>
      <c r="H43" s="299"/>
      <c r="I43" s="299"/>
      <c r="J43" s="300"/>
      <c r="K43" s="301" t="s">
        <v>273</v>
      </c>
      <c r="L43" s="299"/>
      <c r="M43" s="300"/>
      <c r="N43" s="384"/>
      <c r="O43" s="384"/>
      <c r="P43" s="384"/>
      <c r="AA43" s="451"/>
      <c r="AD43" s="451"/>
      <c r="AE43" s="451"/>
      <c r="AF43" s="451"/>
      <c r="AG43" s="451"/>
      <c r="AH43" s="451"/>
      <c r="AI43" s="451"/>
      <c r="AJ43" s="451"/>
      <c r="AX43" s="444" t="s">
        <v>98</v>
      </c>
      <c r="AY43" s="445" t="s">
        <v>102</v>
      </c>
      <c r="AZ43" s="446" t="s">
        <v>105</v>
      </c>
      <c r="BA43" s="384" t="s">
        <v>168</v>
      </c>
      <c r="BL43" s="384"/>
      <c r="BM43" s="384"/>
      <c r="BN43" s="384"/>
      <c r="BO43" s="384"/>
      <c r="BP43" s="384"/>
      <c r="BQ43" s="384"/>
      <c r="BR43" s="384"/>
      <c r="BS43" s="384"/>
      <c r="BT43" s="384"/>
      <c r="BU43" s="384"/>
      <c r="BV43" s="384"/>
      <c r="BW43" s="384"/>
      <c r="BX43" s="384"/>
      <c r="BY43" s="384"/>
      <c r="BZ43" s="384"/>
      <c r="CA43" s="384"/>
      <c r="CB43" s="384"/>
      <c r="CC43" s="384"/>
      <c r="CD43" s="384"/>
      <c r="CE43" s="384"/>
    </row>
    <row r="44" spans="2:127" ht="28" customHeight="1" thickBot="1" x14ac:dyDescent="0.4">
      <c r="B44" s="185" t="s">
        <v>72</v>
      </c>
      <c r="C44" s="297" t="str">
        <f>CG35</f>
        <v/>
      </c>
      <c r="D44" s="298"/>
      <c r="E44" s="298"/>
      <c r="F44" s="298"/>
      <c r="G44" s="298" t="str">
        <f>CG37</f>
        <v/>
      </c>
      <c r="H44" s="298"/>
      <c r="I44" s="298"/>
      <c r="J44" s="298"/>
      <c r="K44" s="298" t="str">
        <f>CG36</f>
        <v/>
      </c>
      <c r="L44" s="298"/>
      <c r="M44" s="298"/>
      <c r="N44" s="384"/>
      <c r="O44" s="384"/>
      <c r="P44" s="384"/>
      <c r="AA44" s="451"/>
      <c r="AD44" s="451"/>
      <c r="AE44" s="451"/>
      <c r="AF44" s="451"/>
      <c r="AG44" s="451"/>
      <c r="AH44" s="451"/>
      <c r="AI44" s="451"/>
      <c r="AJ44" s="451"/>
      <c r="AW44" s="403" t="s">
        <v>180</v>
      </c>
      <c r="AX44" s="401">
        <f>COUNTIF(BA3:BA11,BF4)</f>
        <v>0</v>
      </c>
      <c r="AY44" s="401">
        <f>COUNTIF(BA3:BA11,BF5)</f>
        <v>0</v>
      </c>
      <c r="AZ44" s="401">
        <f>COUNTIF(BA3:BA11,0)</f>
        <v>0</v>
      </c>
      <c r="BA44" s="401" t="e">
        <f>AVERAGEIF(BA3:BA8,"&gt;=0")</f>
        <v>#DIV/0!</v>
      </c>
      <c r="BL44" s="384"/>
      <c r="BM44" s="384"/>
      <c r="BN44" s="384"/>
      <c r="BO44" s="384"/>
      <c r="BP44" s="384"/>
      <c r="BQ44" s="384"/>
      <c r="BR44" s="384"/>
      <c r="BS44" s="384"/>
      <c r="BT44" s="384"/>
      <c r="BU44" s="384"/>
      <c r="BV44" s="384"/>
      <c r="BW44" s="384"/>
      <c r="BX44" s="384"/>
      <c r="BY44" s="384"/>
      <c r="BZ44" s="384"/>
      <c r="CA44" s="384"/>
      <c r="CB44" s="384"/>
      <c r="CC44" s="384"/>
      <c r="CD44" s="384"/>
      <c r="CE44" s="384"/>
    </row>
    <row r="45" spans="2:127" ht="28" customHeight="1" thickBot="1" x14ac:dyDescent="0.4">
      <c r="B45" s="184" t="s">
        <v>73</v>
      </c>
      <c r="C45" s="302" t="str">
        <f>CH35</f>
        <v/>
      </c>
      <c r="D45" s="303"/>
      <c r="E45" s="303"/>
      <c r="F45" s="303"/>
      <c r="G45" s="303" t="str">
        <f>CH37</f>
        <v/>
      </c>
      <c r="H45" s="303"/>
      <c r="I45" s="303"/>
      <c r="J45" s="303"/>
      <c r="K45" s="303" t="str">
        <f>CH36</f>
        <v/>
      </c>
      <c r="L45" s="303"/>
      <c r="M45" s="303"/>
      <c r="N45" s="384"/>
      <c r="O45" s="384"/>
      <c r="P45" s="384"/>
      <c r="AA45" s="451"/>
      <c r="AD45" s="451"/>
      <c r="AE45" s="451"/>
      <c r="AF45" s="451"/>
      <c r="AG45" s="451"/>
      <c r="AH45" s="451"/>
      <c r="AI45" s="451"/>
      <c r="AJ45" s="451"/>
      <c r="AW45" s="403" t="s">
        <v>182</v>
      </c>
      <c r="AX45" s="401">
        <f>COUNTIF(BA12:BA26,BF4)</f>
        <v>0</v>
      </c>
      <c r="AY45" s="401">
        <f>COUNTIF(BA12:BA26,BF5)</f>
        <v>0</v>
      </c>
      <c r="AZ45" s="401">
        <f>COUNTIF(BA12:BA26,0)</f>
        <v>0</v>
      </c>
      <c r="BA45" s="401" t="e">
        <f>AVERAGEIF(BA12:BA26,"&gt;=0")</f>
        <v>#DIV/0!</v>
      </c>
      <c r="BL45" s="384"/>
      <c r="BM45" s="384"/>
      <c r="BN45" s="384"/>
      <c r="BO45" s="384"/>
      <c r="BP45" s="384"/>
      <c r="BQ45" s="384"/>
      <c r="BR45" s="384"/>
      <c r="BS45" s="384"/>
      <c r="BT45" s="384"/>
      <c r="BU45" s="384"/>
      <c r="BV45" s="384"/>
      <c r="BW45" s="384"/>
      <c r="BX45" s="384"/>
      <c r="BY45" s="384"/>
      <c r="BZ45" s="384"/>
      <c r="CA45" s="384"/>
      <c r="CB45" s="384"/>
      <c r="CC45" s="384"/>
      <c r="CD45" s="384"/>
      <c r="CE45" s="384"/>
    </row>
    <row r="46" spans="2:127" ht="28" customHeight="1" thickBot="1" x14ac:dyDescent="0.4">
      <c r="B46" s="184" t="s">
        <v>74</v>
      </c>
      <c r="C46" s="302" t="str">
        <f>CI35</f>
        <v/>
      </c>
      <c r="D46" s="303"/>
      <c r="E46" s="303"/>
      <c r="F46" s="303"/>
      <c r="G46" s="303" t="str">
        <f>CI37</f>
        <v/>
      </c>
      <c r="H46" s="303"/>
      <c r="I46" s="303"/>
      <c r="J46" s="303"/>
      <c r="K46" s="303" t="str">
        <f>CI36</f>
        <v/>
      </c>
      <c r="L46" s="303"/>
      <c r="M46" s="303"/>
      <c r="N46" s="384"/>
      <c r="O46" s="384"/>
      <c r="P46" s="384"/>
      <c r="AA46" s="451"/>
      <c r="AD46" s="451"/>
      <c r="AE46" s="451"/>
      <c r="AF46" s="451"/>
      <c r="AG46" s="451"/>
      <c r="AH46" s="451"/>
      <c r="AI46" s="451"/>
      <c r="AJ46" s="451"/>
      <c r="AW46" s="403" t="s">
        <v>187</v>
      </c>
      <c r="AX46" s="401">
        <f>COUNTIF(BA27:BA33,BF4)</f>
        <v>0</v>
      </c>
      <c r="AY46" s="401">
        <f>COUNTIF(BA27:BA33,BF5)</f>
        <v>0</v>
      </c>
      <c r="AZ46" s="401">
        <f>COUNTIF(BA27:BA33,0)</f>
        <v>0</v>
      </c>
      <c r="BA46" s="401" t="e">
        <f>AVERAGEIF(BA27:BA33,"&gt;=0")</f>
        <v>#DIV/0!</v>
      </c>
      <c r="BL46" s="384"/>
      <c r="BM46" s="384"/>
      <c r="BN46" s="384"/>
      <c r="BO46" s="384"/>
      <c r="BP46" s="384"/>
      <c r="BQ46" s="384"/>
      <c r="BR46" s="384"/>
      <c r="BS46" s="384"/>
      <c r="BT46" s="384"/>
      <c r="BU46" s="384"/>
      <c r="BV46" s="384"/>
      <c r="BW46" s="384"/>
      <c r="BX46" s="384"/>
      <c r="BY46" s="384"/>
      <c r="BZ46" s="384"/>
      <c r="CA46" s="384"/>
      <c r="CB46" s="384"/>
      <c r="CC46" s="384"/>
      <c r="CD46" s="384"/>
      <c r="CE46" s="384"/>
    </row>
    <row r="47" spans="2:127" ht="28" customHeight="1" thickBot="1" x14ac:dyDescent="0.4">
      <c r="B47" s="184" t="s">
        <v>75</v>
      </c>
      <c r="C47" s="302" t="str">
        <f>CJ35</f>
        <v/>
      </c>
      <c r="D47" s="303"/>
      <c r="E47" s="303"/>
      <c r="F47" s="303"/>
      <c r="G47" s="303" t="str">
        <f>CJ37</f>
        <v/>
      </c>
      <c r="H47" s="303"/>
      <c r="I47" s="303"/>
      <c r="J47" s="303"/>
      <c r="K47" s="303" t="str">
        <f>CJ36</f>
        <v/>
      </c>
      <c r="L47" s="303"/>
      <c r="M47" s="303"/>
      <c r="N47" s="384"/>
      <c r="O47" s="384"/>
      <c r="P47" s="384"/>
      <c r="AA47" s="451"/>
      <c r="AD47" s="451"/>
      <c r="AE47" s="451"/>
      <c r="AF47" s="451"/>
      <c r="AG47" s="451"/>
      <c r="AH47" s="451"/>
      <c r="AI47" s="451"/>
      <c r="AJ47" s="451"/>
      <c r="AW47" s="384" t="s">
        <v>190</v>
      </c>
      <c r="AX47" s="401">
        <f>SUM(AX44:AX46)</f>
        <v>0</v>
      </c>
      <c r="AY47" s="401">
        <f>SUM(AY44:AY46)</f>
        <v>0</v>
      </c>
      <c r="AZ47" s="401">
        <f>SUM(AZ44:AZ46)</f>
        <v>0</v>
      </c>
      <c r="BA47" s="401"/>
      <c r="BL47" s="384"/>
      <c r="BM47" s="384"/>
      <c r="BN47" s="384"/>
      <c r="BO47" s="384"/>
      <c r="BP47" s="384"/>
      <c r="BQ47" s="384"/>
      <c r="BR47" s="384"/>
      <c r="BS47" s="384"/>
      <c r="BT47" s="384"/>
      <c r="BU47" s="384"/>
      <c r="BV47" s="384"/>
      <c r="BW47" s="384"/>
      <c r="BX47" s="384"/>
      <c r="BY47" s="384"/>
      <c r="BZ47" s="384"/>
      <c r="CA47" s="384"/>
      <c r="CB47" s="384"/>
      <c r="CC47" s="384"/>
      <c r="CD47" s="384"/>
      <c r="CE47" s="384"/>
    </row>
    <row r="48" spans="2:127" ht="28" customHeight="1" thickBot="1" x14ac:dyDescent="0.4">
      <c r="B48" s="184" t="s">
        <v>76</v>
      </c>
      <c r="C48" s="302" t="str">
        <f>CK35</f>
        <v/>
      </c>
      <c r="D48" s="303"/>
      <c r="E48" s="303"/>
      <c r="F48" s="303"/>
      <c r="G48" s="303" t="str">
        <f>CK37</f>
        <v/>
      </c>
      <c r="H48" s="303"/>
      <c r="I48" s="303"/>
      <c r="J48" s="303"/>
      <c r="K48" s="303" t="str">
        <f>CK36</f>
        <v/>
      </c>
      <c r="L48" s="303"/>
      <c r="M48" s="303"/>
      <c r="N48" s="384"/>
      <c r="O48" s="384"/>
      <c r="P48" s="384"/>
      <c r="AA48" s="451"/>
      <c r="AD48" s="451"/>
      <c r="AE48" s="451"/>
      <c r="AF48" s="451"/>
      <c r="AG48" s="451"/>
      <c r="AH48" s="451"/>
      <c r="AI48" s="451"/>
      <c r="AJ48" s="451"/>
      <c r="AW48" s="403" t="s">
        <v>191</v>
      </c>
      <c r="AX48" s="401"/>
      <c r="AY48" s="401"/>
      <c r="AZ48" s="401"/>
      <c r="BA48" s="401" t="str">
        <f>IF(ISERROR(AVERAGE(BA27:BA33,BA12:BA26,BA3:BA8)),"",(AVERAGE(BA27:BA33,BA12:BA26,BA3:BA8)))</f>
        <v/>
      </c>
      <c r="BL48" s="384"/>
      <c r="BM48" s="384"/>
      <c r="BN48" s="384"/>
      <c r="BO48" s="384"/>
      <c r="BP48" s="384"/>
      <c r="BQ48" s="384"/>
      <c r="BR48" s="384"/>
      <c r="BS48" s="384"/>
      <c r="BT48" s="384"/>
      <c r="BU48" s="384"/>
      <c r="BV48" s="384"/>
      <c r="BW48" s="384"/>
      <c r="BX48" s="384"/>
      <c r="BY48" s="384"/>
      <c r="BZ48" s="384"/>
      <c r="CA48" s="384"/>
      <c r="CB48" s="384"/>
      <c r="CC48" s="384"/>
      <c r="CD48" s="384"/>
      <c r="CE48" s="384"/>
    </row>
    <row r="49" spans="2:92" ht="28" hidden="1" customHeight="1" thickBot="1" x14ac:dyDescent="0.4">
      <c r="B49" s="184" t="s">
        <v>77</v>
      </c>
      <c r="C49" s="302" t="str">
        <f>CL35</f>
        <v/>
      </c>
      <c r="D49" s="303"/>
      <c r="E49" s="303"/>
      <c r="F49" s="303"/>
      <c r="G49" s="303" t="str">
        <f>CL37</f>
        <v/>
      </c>
      <c r="H49" s="303"/>
      <c r="I49" s="303"/>
      <c r="J49" s="303"/>
      <c r="K49" s="303" t="str">
        <f>CL36</f>
        <v/>
      </c>
      <c r="L49" s="303"/>
      <c r="M49" s="303"/>
      <c r="N49" s="384"/>
      <c r="O49" s="384"/>
      <c r="P49" s="384"/>
      <c r="AA49" s="451"/>
      <c r="AD49" s="451"/>
      <c r="AE49" s="451"/>
      <c r="AF49" s="451"/>
      <c r="AG49" s="451"/>
      <c r="AH49" s="451"/>
      <c r="AI49" s="451"/>
      <c r="AJ49" s="451"/>
      <c r="BL49" s="384"/>
      <c r="BM49" s="384"/>
      <c r="BN49" s="384"/>
      <c r="BO49" s="384"/>
      <c r="BP49" s="384"/>
      <c r="BQ49" s="384"/>
      <c r="BR49" s="384"/>
      <c r="BS49" s="384"/>
      <c r="BT49" s="384"/>
      <c r="BU49" s="384"/>
      <c r="BV49" s="384"/>
      <c r="BW49" s="384"/>
      <c r="BX49" s="384"/>
      <c r="BY49" s="384"/>
      <c r="BZ49" s="384"/>
      <c r="CA49" s="384"/>
      <c r="CB49" s="384"/>
      <c r="CC49" s="384"/>
      <c r="CD49" s="384"/>
      <c r="CE49" s="384"/>
    </row>
    <row r="50" spans="2:92" ht="28" hidden="1" customHeight="1" thickBot="1" x14ac:dyDescent="0.4">
      <c r="B50" s="184" t="s">
        <v>78</v>
      </c>
      <c r="C50" s="302" t="str">
        <f>CM35</f>
        <v/>
      </c>
      <c r="D50" s="303"/>
      <c r="E50" s="303"/>
      <c r="F50" s="303"/>
      <c r="G50" s="303" t="str">
        <f>CM37</f>
        <v/>
      </c>
      <c r="H50" s="303"/>
      <c r="I50" s="303"/>
      <c r="J50" s="303"/>
      <c r="K50" s="303" t="str">
        <f>CM36</f>
        <v/>
      </c>
      <c r="L50" s="303"/>
      <c r="M50" s="303"/>
      <c r="N50" s="384"/>
      <c r="O50" s="384"/>
      <c r="P50" s="384"/>
      <c r="AA50" s="451"/>
      <c r="AD50" s="451"/>
      <c r="AE50" s="451"/>
      <c r="AF50" s="451"/>
      <c r="AG50" s="451"/>
      <c r="AH50" s="451"/>
      <c r="AI50" s="451"/>
      <c r="AJ50" s="451"/>
      <c r="BL50" s="384"/>
      <c r="BM50" s="384"/>
      <c r="BN50" s="384"/>
      <c r="BO50" s="384"/>
      <c r="BP50" s="384"/>
      <c r="BQ50" s="384"/>
      <c r="BR50" s="384"/>
      <c r="BS50" s="384"/>
      <c r="BT50" s="384"/>
      <c r="BU50" s="384"/>
      <c r="BV50" s="384"/>
      <c r="BW50" s="384"/>
      <c r="BX50" s="384"/>
      <c r="BY50" s="384"/>
      <c r="BZ50" s="384"/>
      <c r="CA50" s="384"/>
      <c r="CB50" s="384"/>
      <c r="CC50" s="384"/>
      <c r="CD50" s="384"/>
      <c r="CE50" s="384"/>
    </row>
    <row r="51" spans="2:92" ht="28" hidden="1" customHeight="1" thickBot="1" x14ac:dyDescent="0.4">
      <c r="B51" s="184" t="s">
        <v>79</v>
      </c>
      <c r="C51" s="302" t="str">
        <f>CN35</f>
        <v/>
      </c>
      <c r="D51" s="303"/>
      <c r="E51" s="303"/>
      <c r="F51" s="303"/>
      <c r="G51" s="303" t="str">
        <f>CN37</f>
        <v/>
      </c>
      <c r="H51" s="303"/>
      <c r="I51" s="303"/>
      <c r="J51" s="303"/>
      <c r="K51" s="303" t="str">
        <f>CN36</f>
        <v/>
      </c>
      <c r="L51" s="303"/>
      <c r="M51" s="303"/>
      <c r="N51" s="384"/>
      <c r="O51" s="384"/>
      <c r="P51" s="384"/>
      <c r="AA51" s="451"/>
      <c r="AD51" s="451"/>
      <c r="AE51" s="451"/>
      <c r="AF51" s="451"/>
      <c r="AG51" s="451"/>
      <c r="AH51" s="451"/>
      <c r="AI51" s="451"/>
      <c r="AJ51" s="451"/>
      <c r="BL51" s="384"/>
      <c r="BM51" s="384"/>
      <c r="BN51" s="384"/>
      <c r="BO51" s="384"/>
      <c r="BP51" s="384"/>
      <c r="BQ51" s="384"/>
      <c r="BR51" s="384"/>
      <c r="BS51" s="384"/>
      <c r="BT51" s="384"/>
      <c r="BU51" s="384"/>
      <c r="BV51" s="384"/>
      <c r="BW51" s="384"/>
      <c r="BX51" s="384"/>
      <c r="BY51" s="384"/>
      <c r="BZ51" s="384"/>
      <c r="CA51" s="384"/>
      <c r="CB51" s="384"/>
      <c r="CC51" s="384"/>
      <c r="CD51" s="384"/>
      <c r="CE51" s="384"/>
    </row>
    <row r="52" spans="2:92" ht="28" hidden="1" customHeight="1" thickBot="1" x14ac:dyDescent="0.4">
      <c r="B52" s="184" t="s">
        <v>80</v>
      </c>
      <c r="C52" s="302" t="str">
        <f>CO35</f>
        <v/>
      </c>
      <c r="D52" s="303"/>
      <c r="E52" s="303"/>
      <c r="F52" s="303"/>
      <c r="G52" s="303" t="str">
        <f>CO37</f>
        <v/>
      </c>
      <c r="H52" s="303"/>
      <c r="I52" s="303"/>
      <c r="J52" s="303"/>
      <c r="K52" s="303" t="str">
        <f>CO36</f>
        <v/>
      </c>
      <c r="L52" s="303"/>
      <c r="M52" s="303"/>
      <c r="N52" s="384"/>
      <c r="O52" s="384"/>
      <c r="P52" s="384"/>
      <c r="AA52" s="451"/>
      <c r="AD52" s="451"/>
      <c r="AE52" s="451"/>
      <c r="AF52" s="451"/>
      <c r="AG52" s="451"/>
      <c r="AH52" s="451"/>
      <c r="AI52" s="451"/>
      <c r="AJ52" s="451"/>
      <c r="BL52" s="384"/>
      <c r="BM52" s="384"/>
      <c r="BN52" s="384"/>
      <c r="BO52" s="384"/>
      <c r="BP52" s="384"/>
      <c r="BQ52" s="384"/>
      <c r="BR52" s="384"/>
      <c r="BS52" s="384"/>
      <c r="BT52" s="384"/>
      <c r="BU52" s="384"/>
      <c r="BV52" s="384"/>
      <c r="BW52" s="384"/>
      <c r="BX52" s="384"/>
      <c r="BY52" s="384"/>
      <c r="BZ52" s="384"/>
      <c r="CA52" s="384"/>
      <c r="CB52" s="384"/>
      <c r="CC52" s="384"/>
      <c r="CD52" s="384"/>
      <c r="CE52" s="384"/>
    </row>
    <row r="53" spans="2:92" ht="28" hidden="1" customHeight="1" thickBot="1" x14ac:dyDescent="0.4">
      <c r="B53" s="184" t="s">
        <v>81</v>
      </c>
      <c r="C53" s="302" t="str">
        <f>CP35</f>
        <v/>
      </c>
      <c r="D53" s="303"/>
      <c r="E53" s="303"/>
      <c r="F53" s="303"/>
      <c r="G53" s="303" t="str">
        <f>CP37</f>
        <v/>
      </c>
      <c r="H53" s="303"/>
      <c r="I53" s="303"/>
      <c r="J53" s="303"/>
      <c r="K53" s="303" t="str">
        <f>CP36</f>
        <v/>
      </c>
      <c r="L53" s="303"/>
      <c r="M53" s="303"/>
      <c r="N53" s="384"/>
      <c r="O53" s="384"/>
      <c r="P53" s="384"/>
      <c r="AA53" s="451"/>
      <c r="AD53" s="451"/>
      <c r="AE53" s="451"/>
      <c r="AF53" s="451"/>
      <c r="AG53" s="451"/>
      <c r="AH53" s="451"/>
      <c r="AI53" s="451"/>
      <c r="AJ53" s="451"/>
      <c r="BL53" s="384"/>
      <c r="BM53" s="384"/>
      <c r="BN53" s="384"/>
      <c r="BO53" s="384"/>
      <c r="BP53" s="384"/>
      <c r="BQ53" s="384"/>
      <c r="BR53" s="384"/>
      <c r="BS53" s="384"/>
      <c r="BT53" s="384"/>
      <c r="BU53" s="384"/>
      <c r="BV53" s="384"/>
      <c r="BW53" s="384"/>
      <c r="BX53" s="384"/>
      <c r="BY53" s="384"/>
      <c r="BZ53" s="384"/>
      <c r="CA53" s="384"/>
      <c r="CB53" s="384"/>
      <c r="CC53" s="384"/>
      <c r="CD53" s="384"/>
      <c r="CE53" s="384"/>
    </row>
    <row r="54" spans="2:92" ht="13.25" customHeight="1" x14ac:dyDescent="0.35">
      <c r="B54" s="453"/>
      <c r="C54" s="453"/>
      <c r="D54" s="451"/>
      <c r="E54" s="451"/>
      <c r="F54" s="451"/>
      <c r="G54" s="451"/>
      <c r="H54" s="451"/>
      <c r="I54" s="451"/>
      <c r="J54" s="451"/>
      <c r="K54" s="451"/>
      <c r="L54" s="451"/>
      <c r="M54" s="451"/>
      <c r="N54" s="451"/>
      <c r="O54" s="451"/>
      <c r="P54" s="451"/>
      <c r="AA54" s="451"/>
      <c r="AD54" s="451"/>
      <c r="AE54" s="451"/>
      <c r="AF54" s="451"/>
      <c r="AG54" s="451"/>
      <c r="AH54" s="451"/>
      <c r="AI54" s="451"/>
      <c r="AJ54" s="451"/>
      <c r="BL54" s="384"/>
      <c r="BM54" s="384"/>
      <c r="BN54" s="384"/>
      <c r="BO54" s="384"/>
      <c r="BP54" s="384"/>
      <c r="BQ54" s="384"/>
      <c r="BR54" s="384"/>
      <c r="BS54" s="384"/>
      <c r="BT54" s="384"/>
      <c r="BU54" s="384"/>
      <c r="BV54" s="384"/>
      <c r="BW54" s="384"/>
      <c r="BX54" s="384"/>
      <c r="BY54" s="384"/>
      <c r="BZ54" s="384"/>
      <c r="CA54" s="384"/>
      <c r="CB54" s="384"/>
      <c r="CC54" s="384"/>
      <c r="CD54" s="384"/>
      <c r="CE54" s="384"/>
    </row>
    <row r="55" spans="2:92" ht="13.25" customHeight="1" x14ac:dyDescent="0.35">
      <c r="B55" s="454" t="s">
        <v>170</v>
      </c>
      <c r="C55" s="454"/>
      <c r="M55" s="451"/>
      <c r="N55" s="451"/>
      <c r="O55" s="451"/>
      <c r="P55" s="451"/>
      <c r="AA55" s="451"/>
      <c r="AD55" s="451"/>
      <c r="AE55" s="451"/>
      <c r="AF55" s="451"/>
      <c r="AG55" s="451"/>
      <c r="AH55" s="451"/>
      <c r="AI55" s="451"/>
      <c r="AJ55" s="451"/>
      <c r="BL55" s="384"/>
      <c r="BM55" s="384"/>
      <c r="BN55" s="384"/>
      <c r="BO55" s="384"/>
      <c r="BP55" s="384"/>
      <c r="BQ55" s="384"/>
      <c r="BR55" s="384"/>
      <c r="BS55" s="384"/>
      <c r="BT55" s="384"/>
      <c r="BU55" s="384"/>
      <c r="BV55" s="384"/>
      <c r="BW55" s="384"/>
      <c r="BX55" s="384"/>
      <c r="BY55" s="384"/>
      <c r="BZ55" s="384"/>
      <c r="CA55" s="384"/>
      <c r="CB55" s="384"/>
      <c r="CC55" s="384"/>
      <c r="CD55" s="384"/>
      <c r="CE55" s="384"/>
      <c r="CF55" s="384"/>
      <c r="CH55" s="384"/>
      <c r="CJ55" s="384"/>
      <c r="CL55" s="384"/>
      <c r="CN55" s="384"/>
    </row>
    <row r="56" spans="2:92" ht="13.5" customHeight="1" x14ac:dyDescent="0.35">
      <c r="B56" s="454"/>
      <c r="C56" s="454"/>
      <c r="D56" s="455"/>
      <c r="E56" s="455"/>
      <c r="F56" s="385"/>
      <c r="G56" s="385"/>
      <c r="BL56" s="384"/>
      <c r="BM56" s="384"/>
      <c r="BN56" s="384"/>
      <c r="BO56" s="384"/>
      <c r="BP56" s="384"/>
      <c r="BQ56" s="384"/>
      <c r="BR56" s="384"/>
      <c r="BS56" s="384"/>
      <c r="BT56" s="384"/>
      <c r="BU56" s="384"/>
      <c r="BV56" s="384"/>
      <c r="BW56" s="384"/>
      <c r="BX56" s="384"/>
      <c r="BY56" s="384"/>
      <c r="BZ56" s="384"/>
      <c r="CA56" s="384"/>
      <c r="CB56" s="384"/>
      <c r="CC56" s="384"/>
      <c r="CD56" s="384"/>
      <c r="CE56" s="384"/>
      <c r="CF56" s="384"/>
      <c r="CH56" s="384"/>
      <c r="CJ56" s="384"/>
      <c r="CL56" s="384"/>
      <c r="CN56" s="384"/>
    </row>
    <row r="57" spans="2:92" ht="23" customHeight="1" x14ac:dyDescent="0.35">
      <c r="B57" s="456" t="s">
        <v>175</v>
      </c>
      <c r="C57" s="457"/>
      <c r="D57" s="457"/>
      <c r="E57" s="457"/>
      <c r="F57" s="457"/>
      <c r="G57" s="457"/>
      <c r="H57" s="457"/>
      <c r="I57" s="457"/>
      <c r="J57" s="457"/>
      <c r="K57" s="458"/>
      <c r="BG57" s="385"/>
      <c r="BH57" s="385"/>
      <c r="BI57" s="385"/>
      <c r="BJ57" s="385"/>
      <c r="BK57" s="385"/>
      <c r="BO57" s="384"/>
      <c r="BP57" s="384"/>
      <c r="BQ57" s="384"/>
      <c r="BR57" s="384"/>
      <c r="BS57" s="384"/>
      <c r="BT57" s="384"/>
      <c r="CB57" s="384"/>
    </row>
    <row r="58" spans="2:92" ht="21" customHeight="1" x14ac:dyDescent="0.35">
      <c r="B58" s="459" t="s">
        <v>7</v>
      </c>
      <c r="C58" s="460"/>
      <c r="D58" s="461"/>
      <c r="E58" s="462" t="s">
        <v>8</v>
      </c>
      <c r="F58" s="463"/>
      <c r="G58" s="463"/>
      <c r="H58" s="464"/>
      <c r="I58" s="462" t="s">
        <v>9</v>
      </c>
      <c r="J58" s="463"/>
      <c r="K58" s="464"/>
    </row>
    <row r="59" spans="2:92" ht="22.25" customHeight="1" x14ac:dyDescent="0.35">
      <c r="B59" s="465"/>
      <c r="C59" s="466"/>
      <c r="D59" s="467"/>
      <c r="E59" s="468"/>
      <c r="F59" s="469"/>
      <c r="G59" s="469"/>
      <c r="H59" s="470"/>
      <c r="I59" s="471"/>
      <c r="J59" s="469"/>
      <c r="K59" s="470"/>
      <c r="BK59" s="385"/>
      <c r="CB59" s="384"/>
    </row>
    <row r="60" spans="2:92" x14ac:dyDescent="0.35">
      <c r="B60" s="385"/>
      <c r="C60" s="385"/>
      <c r="D60" s="385"/>
      <c r="E60" s="385"/>
      <c r="F60" s="385"/>
      <c r="G60" s="385"/>
      <c r="AK60" s="403"/>
      <c r="BK60" s="385"/>
      <c r="CB60" s="384"/>
    </row>
    <row r="61" spans="2:92" ht="19.25" customHeight="1" x14ac:dyDescent="0.35">
      <c r="B61" s="472" t="s">
        <v>179</v>
      </c>
      <c r="C61" s="473"/>
      <c r="D61" s="474"/>
      <c r="E61" s="474"/>
      <c r="F61" s="474"/>
      <c r="G61" s="474"/>
      <c r="H61" s="474"/>
      <c r="BK61" s="385"/>
      <c r="CB61" s="384"/>
    </row>
    <row r="62" spans="2:92" ht="16.5" thickBot="1" x14ac:dyDescent="0.4">
      <c r="B62" s="475" t="s">
        <v>181</v>
      </c>
      <c r="C62" s="475"/>
      <c r="D62" s="476" t="str">
        <f>_xlfn.IFNA(AX34,"")</f>
        <v/>
      </c>
      <c r="E62" s="476"/>
      <c r="F62" s="474"/>
      <c r="G62" s="477"/>
      <c r="H62" s="477"/>
      <c r="BK62" s="385"/>
      <c r="CB62" s="384"/>
    </row>
    <row r="63" spans="2:92" ht="16" x14ac:dyDescent="0.35">
      <c r="B63" s="478"/>
      <c r="C63" s="479"/>
      <c r="D63" s="480" t="s">
        <v>183</v>
      </c>
      <c r="E63" s="481"/>
      <c r="F63" s="482" t="s">
        <v>184</v>
      </c>
      <c r="G63" s="483"/>
      <c r="H63" s="482" t="s">
        <v>185</v>
      </c>
      <c r="I63" s="483"/>
      <c r="J63" s="482" t="s">
        <v>186</v>
      </c>
      <c r="K63" s="484"/>
      <c r="BK63" s="385"/>
      <c r="CB63" s="384"/>
    </row>
    <row r="64" spans="2:92" ht="16" x14ac:dyDescent="0.35">
      <c r="B64" s="485" t="s">
        <v>188</v>
      </c>
      <c r="C64" s="486"/>
      <c r="D64" s="487"/>
      <c r="E64" s="488"/>
      <c r="F64" s="489" t="s">
        <v>189</v>
      </c>
      <c r="G64" s="490"/>
      <c r="H64" s="489" t="s">
        <v>189</v>
      </c>
      <c r="I64" s="490"/>
      <c r="J64" s="489" t="s">
        <v>189</v>
      </c>
      <c r="K64" s="491"/>
      <c r="BK64" s="385"/>
      <c r="CB64" s="384"/>
    </row>
    <row r="65" spans="2:80" ht="16" x14ac:dyDescent="0.35">
      <c r="B65" s="492" t="str">
        <f>BE4</f>
        <v>≥80</v>
      </c>
      <c r="C65" s="493"/>
      <c r="D65" s="494" t="e">
        <f>IF(AX41=0,NA(),AX41)</f>
        <v>#N/A</v>
      </c>
      <c r="E65" s="494"/>
      <c r="F65" s="494" t="e">
        <f>IF(AX38=0,NA(),AX38)</f>
        <v>#N/A</v>
      </c>
      <c r="G65" s="494"/>
      <c r="H65" s="494" t="e">
        <f>IF(AX39=0,NA(),AX39)</f>
        <v>#N/A</v>
      </c>
      <c r="I65" s="494"/>
      <c r="J65" s="494" t="e">
        <f>IF(AX40=0,NA(),AX40)</f>
        <v>#N/A</v>
      </c>
      <c r="K65" s="494"/>
      <c r="BK65" s="385"/>
      <c r="CB65" s="384"/>
    </row>
    <row r="66" spans="2:80" ht="16" x14ac:dyDescent="0.35">
      <c r="B66" s="495" t="str">
        <f>BE5</f>
        <v>60-79</v>
      </c>
      <c r="C66" s="496"/>
      <c r="D66" s="494" t="e">
        <f>IF(AY41=0,NA(),AY41)</f>
        <v>#N/A</v>
      </c>
      <c r="E66" s="494"/>
      <c r="F66" s="494" t="e">
        <f>IF(AY38=0,NA(),AY38)</f>
        <v>#N/A</v>
      </c>
      <c r="G66" s="494"/>
      <c r="H66" s="494" t="e">
        <f>IF(AY39=0,NA(),AY39)</f>
        <v>#N/A</v>
      </c>
      <c r="I66" s="494"/>
      <c r="J66" s="494" t="e">
        <f>IF(AY40=0,NA(),AY40)</f>
        <v>#N/A</v>
      </c>
      <c r="K66" s="494"/>
      <c r="AQ66" s="385"/>
      <c r="BK66" s="385"/>
      <c r="CB66" s="384"/>
    </row>
    <row r="67" spans="2:80" ht="16" x14ac:dyDescent="0.35">
      <c r="B67" s="497" t="str">
        <f>BE6</f>
        <v>&lt;60</v>
      </c>
      <c r="C67" s="498"/>
      <c r="D67" s="494" t="e">
        <f>IF(AZ41=0,NA(),AZ41)</f>
        <v>#N/A</v>
      </c>
      <c r="E67" s="494"/>
      <c r="F67" s="494" t="e">
        <f>IF(AZ38=0,NA(),AZ38)</f>
        <v>#N/A</v>
      </c>
      <c r="G67" s="494"/>
      <c r="H67" s="494" t="e">
        <f>IF(AZ39=0,NA(),AZ39)</f>
        <v>#N/A</v>
      </c>
      <c r="I67" s="494"/>
      <c r="J67" s="494" t="e">
        <f>IF(AZ40=0,NA(),AZ40)</f>
        <v>#N/A</v>
      </c>
      <c r="K67" s="494"/>
      <c r="AQ67" s="385"/>
      <c r="BK67" s="385"/>
      <c r="CB67" s="384"/>
    </row>
    <row r="68" spans="2:80" s="385" customFormat="1" ht="16.5" thickBot="1" x14ac:dyDescent="0.4">
      <c r="B68" s="499" t="s">
        <v>192</v>
      </c>
      <c r="C68" s="500"/>
      <c r="D68" s="501" t="str">
        <f>IFERROR(BA41,"n/a")</f>
        <v>n/a</v>
      </c>
      <c r="E68" s="502"/>
      <c r="F68" s="501" t="str">
        <f>IFERROR(BA38,"n/a")</f>
        <v>n/a</v>
      </c>
      <c r="G68" s="502"/>
      <c r="H68" s="501" t="str">
        <f>IFERROR(BA39,"n/a")</f>
        <v>n/a</v>
      </c>
      <c r="I68" s="502"/>
      <c r="J68" s="501" t="str">
        <f>IFERROR(BA40,"n/a")</f>
        <v>n/a</v>
      </c>
    </row>
    <row r="93" spans="2:11" s="385" customFormat="1" ht="19" thickBot="1" x14ac:dyDescent="0.4">
      <c r="B93" s="472" t="s">
        <v>193</v>
      </c>
      <c r="C93" s="473"/>
      <c r="D93" s="474"/>
      <c r="E93" s="474"/>
      <c r="F93" s="474"/>
      <c r="G93" s="474"/>
      <c r="H93" s="474"/>
      <c r="I93" s="474"/>
      <c r="J93" s="474"/>
    </row>
    <row r="94" spans="2:11" s="385" customFormat="1" ht="16" x14ac:dyDescent="0.35">
      <c r="B94" s="503"/>
      <c r="C94" s="504"/>
      <c r="D94" s="504"/>
      <c r="E94" s="505" t="s">
        <v>194</v>
      </c>
      <c r="F94" s="504"/>
      <c r="G94" s="506" t="s">
        <v>192</v>
      </c>
      <c r="H94" s="506"/>
      <c r="I94" s="506"/>
      <c r="J94" s="506"/>
      <c r="K94" s="507"/>
    </row>
    <row r="95" spans="2:11" s="385" customFormat="1" ht="16" x14ac:dyDescent="0.35">
      <c r="B95" s="508"/>
      <c r="C95" s="509"/>
      <c r="D95" s="510"/>
      <c r="E95" s="511"/>
      <c r="F95" s="511" t="s">
        <v>71</v>
      </c>
      <c r="G95" s="511" t="s">
        <v>72</v>
      </c>
      <c r="H95" s="511" t="s">
        <v>73</v>
      </c>
      <c r="I95" s="511" t="s">
        <v>74</v>
      </c>
      <c r="J95" s="511" t="s">
        <v>75</v>
      </c>
      <c r="K95" s="512" t="s">
        <v>76</v>
      </c>
    </row>
    <row r="96" spans="2:11" s="385" customFormat="1" ht="17.399999999999999" customHeight="1" x14ac:dyDescent="0.35">
      <c r="B96" s="513" t="s">
        <v>195</v>
      </c>
      <c r="C96" s="514"/>
      <c r="D96" s="515"/>
      <c r="E96" s="516" t="s">
        <v>196</v>
      </c>
      <c r="F96" s="516" t="str">
        <f>_xlfn.IFNA(S108,"")</f>
        <v/>
      </c>
      <c r="G96" s="516" t="str">
        <f>_xlfn.IFNA(S109,"")</f>
        <v/>
      </c>
      <c r="H96" s="516" t="str">
        <f>_xlfn.IFNA(S110,"")</f>
        <v/>
      </c>
      <c r="I96" s="516" t="str">
        <f>_xlfn.IFNA(S111,"")</f>
        <v/>
      </c>
      <c r="J96" s="516" t="str">
        <f>_xlfn.IFNA(S112,"")</f>
        <v/>
      </c>
      <c r="K96" s="516" t="str">
        <f>_xlfn.IFNA(S113,"")</f>
        <v/>
      </c>
    </row>
    <row r="97" spans="2:23" s="385" customFormat="1" ht="17.399999999999999" customHeight="1" x14ac:dyDescent="0.35">
      <c r="B97" s="517"/>
      <c r="C97" s="518"/>
      <c r="D97" s="519"/>
      <c r="E97" s="520" t="s">
        <v>65</v>
      </c>
      <c r="F97" s="520"/>
      <c r="G97" s="521" t="str">
        <f>_xlfn.IFNA(R109,"")</f>
        <v/>
      </c>
      <c r="H97" s="521" t="str">
        <f>_xlfn.IFNA(R110,"")</f>
        <v/>
      </c>
      <c r="I97" s="521" t="str">
        <f>_xlfn.IFNA(R111,"")</f>
        <v/>
      </c>
      <c r="J97" s="521" t="str">
        <f>_xlfn.IFNA(R112,"")</f>
        <v/>
      </c>
      <c r="K97" s="521" t="str">
        <f>_xlfn.IFNA(R113,"")</f>
        <v/>
      </c>
    </row>
    <row r="98" spans="2:23" s="385" customFormat="1" ht="17.399999999999999" customHeight="1" x14ac:dyDescent="0.35">
      <c r="B98" s="513" t="s">
        <v>197</v>
      </c>
      <c r="C98" s="514"/>
      <c r="D98" s="515"/>
      <c r="E98" s="522" t="s">
        <v>196</v>
      </c>
      <c r="F98" s="516" t="str">
        <f>_xlfn.IFNA(U108,"")</f>
        <v/>
      </c>
      <c r="G98" s="516" t="str">
        <f>_xlfn.IFNA(U109,"")</f>
        <v/>
      </c>
      <c r="H98" s="516" t="str">
        <f>_xlfn.IFNA(U110,"")</f>
        <v/>
      </c>
      <c r="I98" s="516" t="str">
        <f>_xlfn.IFNA(U111,"")</f>
        <v/>
      </c>
      <c r="J98" s="516" t="str">
        <f>_xlfn.IFNA(U112,"")</f>
        <v/>
      </c>
      <c r="K98" s="516" t="str">
        <f>_xlfn.IFNA(U113,"")</f>
        <v/>
      </c>
    </row>
    <row r="99" spans="2:23" s="385" customFormat="1" ht="17.399999999999999" customHeight="1" x14ac:dyDescent="0.35">
      <c r="B99" s="517"/>
      <c r="C99" s="518"/>
      <c r="D99" s="519"/>
      <c r="E99" s="520" t="s">
        <v>65</v>
      </c>
      <c r="F99" s="520"/>
      <c r="G99" s="521" t="str">
        <f>_xlfn.IFNA(T109,"")</f>
        <v/>
      </c>
      <c r="H99" s="521" t="str">
        <f>_xlfn.IFNA(T110,"")</f>
        <v/>
      </c>
      <c r="I99" s="521" t="str">
        <f>_xlfn.IFNA(T111,"")</f>
        <v/>
      </c>
      <c r="J99" s="521" t="str">
        <f>_xlfn.IFNA(T112,"")</f>
        <v/>
      </c>
      <c r="K99" s="521" t="str">
        <f>_xlfn.IFNA(T113,"")</f>
        <v/>
      </c>
    </row>
    <row r="100" spans="2:23" ht="17.399999999999999" customHeight="1" x14ac:dyDescent="0.35">
      <c r="B100" s="513" t="s">
        <v>198</v>
      </c>
      <c r="C100" s="514"/>
      <c r="D100" s="515"/>
      <c r="E100" s="522" t="s">
        <v>196</v>
      </c>
      <c r="F100" s="516" t="str">
        <f>_xlfn.IFNA(W108,"")</f>
        <v/>
      </c>
      <c r="G100" s="516" t="str">
        <f>_xlfn.IFNA(W109,"")</f>
        <v/>
      </c>
      <c r="H100" s="516" t="str">
        <f>_xlfn.IFNA(W110,"")</f>
        <v/>
      </c>
      <c r="I100" s="516" t="str">
        <f>_xlfn.IFNA(W111,"")</f>
        <v/>
      </c>
      <c r="J100" s="516" t="str">
        <f>_xlfn.IFNA(W112,"")</f>
        <v/>
      </c>
      <c r="K100" s="516" t="str">
        <f>_xlfn.IFNA(W113,"")</f>
        <v/>
      </c>
    </row>
    <row r="101" spans="2:23" ht="17.399999999999999" customHeight="1" x14ac:dyDescent="0.35">
      <c r="B101" s="517"/>
      <c r="C101" s="514"/>
      <c r="D101" s="523"/>
      <c r="E101" s="520" t="s">
        <v>65</v>
      </c>
      <c r="F101" s="520"/>
      <c r="G101" s="521" t="str">
        <f>_xlfn.IFNA(V109,"")</f>
        <v/>
      </c>
      <c r="H101" s="521" t="str">
        <f>_xlfn.IFNA(V110,"")</f>
        <v/>
      </c>
      <c r="I101" s="521" t="str">
        <f>_xlfn.IFNA(V111,"")</f>
        <v/>
      </c>
      <c r="J101" s="521" t="str">
        <f>_xlfn.IFNA(V112,"")</f>
        <v/>
      </c>
      <c r="K101" s="521" t="str">
        <f>_xlfn.IFNA(V113,"")</f>
        <v/>
      </c>
    </row>
    <row r="102" spans="2:23" ht="17.399999999999999" customHeight="1" x14ac:dyDescent="0.35">
      <c r="B102" s="524" t="s">
        <v>199</v>
      </c>
      <c r="C102" s="525"/>
      <c r="D102" s="526"/>
      <c r="E102" s="527" t="s">
        <v>196</v>
      </c>
      <c r="F102" s="516" t="str">
        <f>_xlfn.IFNA(Q108,"")</f>
        <v/>
      </c>
      <c r="G102" s="516" t="str">
        <f>_xlfn.IFNA(Q109,"")</f>
        <v/>
      </c>
      <c r="H102" s="516" t="str">
        <f>_xlfn.IFNA(Q110,"")</f>
        <v/>
      </c>
      <c r="I102" s="516" t="str">
        <f>_xlfn.IFNA(Q111,"")</f>
        <v/>
      </c>
      <c r="J102" s="516" t="str">
        <f>_xlfn.IFNA(Q112,"")</f>
        <v/>
      </c>
      <c r="K102" s="516" t="str">
        <f>_xlfn.IFNA(Q113,"")</f>
        <v/>
      </c>
    </row>
    <row r="103" spans="2:23" ht="17.399999999999999" customHeight="1" x14ac:dyDescent="0.35">
      <c r="B103" s="528"/>
      <c r="C103" s="529"/>
      <c r="D103" s="525"/>
      <c r="E103" s="530" t="s">
        <v>65</v>
      </c>
      <c r="F103" s="520"/>
      <c r="G103" s="531" t="str">
        <f>_xlfn.IFNA(P109,"")</f>
        <v/>
      </c>
      <c r="H103" s="531" t="str">
        <f>_xlfn.IFNA(P110,"")</f>
        <v/>
      </c>
      <c r="I103" s="531" t="str">
        <f>_xlfn.IFNA(P111,"")</f>
        <v/>
      </c>
      <c r="J103" s="531" t="str">
        <f>_xlfn.IFNA(P112,"")</f>
        <v/>
      </c>
      <c r="K103" s="531" t="str">
        <f>_xlfn.IFNA(P113,"")</f>
        <v/>
      </c>
    </row>
    <row r="106" spans="2:23" x14ac:dyDescent="0.35">
      <c r="O106" s="532" t="s">
        <v>200</v>
      </c>
      <c r="P106" s="389"/>
      <c r="Q106" s="389"/>
      <c r="R106" s="389"/>
      <c r="S106" s="389"/>
      <c r="T106" s="389"/>
      <c r="U106" s="390"/>
      <c r="V106" s="389"/>
      <c r="W106" s="389"/>
    </row>
    <row r="107" spans="2:23" x14ac:dyDescent="0.35">
      <c r="O107" s="533" t="s">
        <v>68</v>
      </c>
      <c r="P107" s="533" t="s">
        <v>201</v>
      </c>
      <c r="Q107" s="533" t="s">
        <v>202</v>
      </c>
      <c r="R107" s="533" t="s">
        <v>203</v>
      </c>
      <c r="S107" s="533" t="s">
        <v>204</v>
      </c>
      <c r="T107" s="533" t="s">
        <v>205</v>
      </c>
      <c r="U107" s="534" t="s">
        <v>206</v>
      </c>
      <c r="V107" s="533" t="s">
        <v>207</v>
      </c>
      <c r="W107" s="533" t="s">
        <v>208</v>
      </c>
    </row>
    <row r="108" spans="2:23" x14ac:dyDescent="0.35">
      <c r="O108" s="533" t="s">
        <v>71</v>
      </c>
      <c r="P108" s="535"/>
      <c r="Q108" s="536" t="e">
        <f>IF(BJ37="",NA(),BJ37)</f>
        <v>#N/A</v>
      </c>
      <c r="R108" s="537"/>
      <c r="S108" s="536" t="e">
        <f>IF(BJ38="",NA(),BJ38)</f>
        <v>#N/A</v>
      </c>
      <c r="T108" s="537"/>
      <c r="U108" s="536" t="e">
        <f>IF(BJ39="",NA(),BJ39)</f>
        <v>#N/A</v>
      </c>
      <c r="V108" s="537"/>
      <c r="W108" s="536" t="e">
        <f>IF(BJ40="",NA(),BJ40)</f>
        <v>#N/A</v>
      </c>
    </row>
    <row r="109" spans="2:23" x14ac:dyDescent="0.35">
      <c r="O109" s="533" t="s">
        <v>72</v>
      </c>
      <c r="P109" s="538" t="e">
        <f>IF(BV37="",NA(),BV37)</f>
        <v>#N/A</v>
      </c>
      <c r="Q109" s="536" t="e">
        <f>IF(BK37="",NA(),BK37)</f>
        <v>#N/A</v>
      </c>
      <c r="R109" s="538" t="e">
        <f>IF(BV38="",NA(),BV38)</f>
        <v>#N/A</v>
      </c>
      <c r="S109" s="536" t="e">
        <f>IF(BK38="",NA(),BK38)</f>
        <v>#N/A</v>
      </c>
      <c r="T109" s="538" t="e">
        <f>IF(BV39="",NA(),BV39)</f>
        <v>#N/A</v>
      </c>
      <c r="U109" s="536" t="e">
        <f>IF(BK39="",NA(),BK39)</f>
        <v>#N/A</v>
      </c>
      <c r="V109" s="538" t="e">
        <f>IF(BV40="",NA(),BV40)</f>
        <v>#N/A</v>
      </c>
      <c r="W109" s="536" t="e">
        <f>IF(BK40="",NA(),BK40)</f>
        <v>#N/A</v>
      </c>
    </row>
    <row r="110" spans="2:23" x14ac:dyDescent="0.35">
      <c r="O110" s="533" t="s">
        <v>73</v>
      </c>
      <c r="P110" s="538" t="e">
        <f>IF(BW37="",NA(),BW37)</f>
        <v>#N/A</v>
      </c>
      <c r="Q110" s="536" t="e">
        <f>IF(BL37="",NA(),BL37)</f>
        <v>#N/A</v>
      </c>
      <c r="R110" s="538" t="e">
        <f>IF(BW38="",NA(),BW38)</f>
        <v>#N/A</v>
      </c>
      <c r="S110" s="536" t="e">
        <f>IF(BL38="",NA(),BL38)</f>
        <v>#N/A</v>
      </c>
      <c r="T110" s="538" t="e">
        <f>IF(BW39="",NA(),BW39)</f>
        <v>#N/A</v>
      </c>
      <c r="U110" s="536" t="e">
        <f>IF(BL39="",NA(),BL39)</f>
        <v>#N/A</v>
      </c>
      <c r="V110" s="538" t="e">
        <f>IF(BW40="",NA(),BW40)</f>
        <v>#N/A</v>
      </c>
      <c r="W110" s="536" t="e">
        <f>IF(BL40="",NA(),BL40)</f>
        <v>#N/A</v>
      </c>
    </row>
    <row r="111" spans="2:23" x14ac:dyDescent="0.35">
      <c r="O111" s="533" t="s">
        <v>74</v>
      </c>
      <c r="P111" s="538" t="e">
        <f>IF(BX37="",NA(),BX37)</f>
        <v>#N/A</v>
      </c>
      <c r="Q111" s="536" t="e">
        <f>IF(BM37="",NA(),BM37)</f>
        <v>#N/A</v>
      </c>
      <c r="R111" s="539" t="e">
        <f>IF(BX38="",NA(),BX38)</f>
        <v>#N/A</v>
      </c>
      <c r="S111" s="536" t="e">
        <f>IF(BM38="",NA(),BM38)</f>
        <v>#N/A</v>
      </c>
      <c r="T111" s="539" t="e">
        <f>IF(BX39="",NA(),BX39)</f>
        <v>#N/A</v>
      </c>
      <c r="U111" s="536" t="e">
        <f>IF(BM39="",NA(),BM39)</f>
        <v>#N/A</v>
      </c>
      <c r="V111" s="539" t="e">
        <f>IF(BX40="",NA(),BX40)</f>
        <v>#N/A</v>
      </c>
      <c r="W111" s="536" t="e">
        <f>IF(BM40="",NA(),BM40)</f>
        <v>#N/A</v>
      </c>
    </row>
    <row r="112" spans="2:23" x14ac:dyDescent="0.35">
      <c r="O112" s="533" t="s">
        <v>75</v>
      </c>
      <c r="P112" s="538" t="e">
        <f>IF(BY37="",NA(),BY37)</f>
        <v>#N/A</v>
      </c>
      <c r="Q112" s="536" t="e">
        <f>IF(BN37="",NA(),BN37)</f>
        <v>#N/A</v>
      </c>
      <c r="R112" s="539" t="e">
        <f>IF(BY38="",NA(),BY38)</f>
        <v>#N/A</v>
      </c>
      <c r="S112" s="536" t="e">
        <f>IF(BN38="",NA(),BN38)</f>
        <v>#N/A</v>
      </c>
      <c r="T112" s="539" t="e">
        <f>IF(BY39="",NA(),BY39)</f>
        <v>#N/A</v>
      </c>
      <c r="U112" s="536" t="e">
        <f>IF(BN39="",NA(),BN39)</f>
        <v>#N/A</v>
      </c>
      <c r="V112" s="539" t="e">
        <f>IF(BY40="",NA(),BY40)</f>
        <v>#N/A</v>
      </c>
      <c r="W112" s="536" t="e">
        <f>IF(BN40="",NA(),BN40)</f>
        <v>#N/A</v>
      </c>
    </row>
    <row r="113" spans="2:23" x14ac:dyDescent="0.35">
      <c r="O113" s="533" t="s">
        <v>76</v>
      </c>
      <c r="P113" s="538" t="e">
        <f>IF(BZ37="",NA(),BZ37)</f>
        <v>#N/A</v>
      </c>
      <c r="Q113" s="536" t="e">
        <f>IF(BO37="",NA(),BO37)</f>
        <v>#N/A</v>
      </c>
      <c r="R113" s="539" t="e">
        <f>IF(BZ38="",NA(),BZ38)</f>
        <v>#N/A</v>
      </c>
      <c r="S113" s="536" t="e">
        <f>IF(BO38="",NA(),BO38)</f>
        <v>#N/A</v>
      </c>
      <c r="T113" s="539" t="e">
        <f>IF(BZ39="",NA(),BZ39)</f>
        <v>#N/A</v>
      </c>
      <c r="U113" s="536" t="e">
        <f>IF(BO39="",NA(),BO39)</f>
        <v>#N/A</v>
      </c>
      <c r="V113" s="539" t="e">
        <f>IF(BZ40="",NA(),BZ40)</f>
        <v>#N/A</v>
      </c>
      <c r="W113" s="536" t="e">
        <f>IF(BO40="",NA(),BO40)</f>
        <v>#N/A</v>
      </c>
    </row>
    <row r="114" spans="2:23" x14ac:dyDescent="0.35">
      <c r="O114" s="533" t="s">
        <v>77</v>
      </c>
      <c r="P114" s="538" t="e">
        <f>IF(CA37="",NA(),CA37)</f>
        <v>#N/A</v>
      </c>
      <c r="Q114" s="536" t="e">
        <f>IF(BP37="",NA(),BP37)</f>
        <v>#N/A</v>
      </c>
      <c r="R114" s="539" t="e">
        <f>IF(CA38="",NA(),CA38)</f>
        <v>#N/A</v>
      </c>
      <c r="S114" s="536" t="e">
        <f>IF(BP38="",NA(),BP38)</f>
        <v>#N/A</v>
      </c>
      <c r="T114" s="539" t="e">
        <f>IF(CA39="",NA(),CA39)</f>
        <v>#N/A</v>
      </c>
      <c r="U114" s="536" t="e">
        <f>IF(BP39="",NA(),BP39)</f>
        <v>#N/A</v>
      </c>
      <c r="V114" s="539" t="e">
        <f>IF(CA40="",NA(),CA40)</f>
        <v>#N/A</v>
      </c>
      <c r="W114" s="536" t="e">
        <f>IF(BP40="",NA(),BP40)</f>
        <v>#N/A</v>
      </c>
    </row>
    <row r="115" spans="2:23" x14ac:dyDescent="0.35">
      <c r="O115" s="533" t="s">
        <v>78</v>
      </c>
      <c r="P115" s="538" t="e">
        <f>IF(CB37="",NA(),CB37)</f>
        <v>#N/A</v>
      </c>
      <c r="Q115" s="536" t="e">
        <f>IF(BQ37="",NA(),BQ37)</f>
        <v>#N/A</v>
      </c>
      <c r="R115" s="539" t="e">
        <f>IF(CB38="",NA(),CB38)</f>
        <v>#N/A</v>
      </c>
      <c r="S115" s="536" t="e">
        <f>IF(BQ38="",NA(),BQ38)</f>
        <v>#N/A</v>
      </c>
      <c r="T115" s="539" t="e">
        <f>IF(CB39="",NA(),CB39)</f>
        <v>#N/A</v>
      </c>
      <c r="U115" s="536" t="e">
        <f>IF(BQ39="",NA(),BQ39)</f>
        <v>#N/A</v>
      </c>
      <c r="V115" s="539" t="e">
        <f>IF(CB40="",NA(),CB40)</f>
        <v>#N/A</v>
      </c>
      <c r="W115" s="536" t="e">
        <f>IF(BQ40="",NA(),BQ40)</f>
        <v>#N/A</v>
      </c>
    </row>
    <row r="116" spans="2:23" s="385" customFormat="1" x14ac:dyDescent="0.35">
      <c r="B116" s="384"/>
      <c r="C116" s="384"/>
      <c r="D116" s="384"/>
      <c r="E116" s="384"/>
      <c r="F116" s="384"/>
      <c r="G116" s="384"/>
      <c r="O116" s="533" t="s">
        <v>79</v>
      </c>
      <c r="P116" s="538" t="e">
        <f>IF(CC37="",NA(),CC37)</f>
        <v>#N/A</v>
      </c>
      <c r="Q116" s="536" t="e">
        <f>IF(BR37="",NA(),BR37)</f>
        <v>#N/A</v>
      </c>
      <c r="R116" s="539" t="e">
        <f>IF(CC38="",NA(),CC38)</f>
        <v>#N/A</v>
      </c>
      <c r="S116" s="536" t="e">
        <f>IF(BR38="",NA(),BR38)</f>
        <v>#N/A</v>
      </c>
      <c r="T116" s="539" t="e">
        <f>IF(CC39="",NA(),CC39)</f>
        <v>#N/A</v>
      </c>
      <c r="U116" s="536" t="e">
        <f>IF(BR39="",NA(),BR39)</f>
        <v>#N/A</v>
      </c>
      <c r="V116" s="539" t="e">
        <f>IF(CC40="",NA(),CC40)</f>
        <v>#N/A</v>
      </c>
      <c r="W116" s="536" t="e">
        <f>IF(BR40="",NA(),BR40)</f>
        <v>#N/A</v>
      </c>
    </row>
    <row r="117" spans="2:23" s="385" customFormat="1" x14ac:dyDescent="0.35">
      <c r="B117" s="384"/>
      <c r="C117" s="384"/>
      <c r="D117" s="384"/>
      <c r="E117" s="384"/>
      <c r="F117" s="384"/>
      <c r="G117" s="384"/>
      <c r="O117" s="533" t="s">
        <v>80</v>
      </c>
      <c r="P117" s="538" t="e">
        <f>IF(CD37="",NA(),CD37)</f>
        <v>#N/A</v>
      </c>
      <c r="Q117" s="536" t="e">
        <f>IF(BS37="",NA(),BS37)</f>
        <v>#N/A</v>
      </c>
      <c r="R117" s="539" t="e">
        <f>IF(CD38="",NA(),CD38)</f>
        <v>#N/A</v>
      </c>
      <c r="S117" s="536" t="e">
        <f>IF(BS38="",NA(),BS38)</f>
        <v>#N/A</v>
      </c>
      <c r="T117" s="539" t="e">
        <f>IF(CD39="",NA(),CD39)</f>
        <v>#N/A</v>
      </c>
      <c r="U117" s="536" t="e">
        <f>IF(BS39="",NA(),BS39)</f>
        <v>#N/A</v>
      </c>
      <c r="V117" s="539" t="e">
        <f>IF(CD40="",NA(),CD40)</f>
        <v>#N/A</v>
      </c>
      <c r="W117" s="536" t="e">
        <f>IF(BS40="",NA(),BS40)</f>
        <v>#N/A</v>
      </c>
    </row>
    <row r="118" spans="2:23" s="385" customFormat="1" x14ac:dyDescent="0.35">
      <c r="B118" s="384"/>
      <c r="C118" s="384"/>
      <c r="D118" s="384"/>
      <c r="E118" s="384"/>
      <c r="F118" s="384"/>
      <c r="G118" s="384"/>
      <c r="O118" s="533" t="s">
        <v>81</v>
      </c>
      <c r="P118" s="538" t="e">
        <f>IF(CE37="",NA(),BWK37)</f>
        <v>#N/A</v>
      </c>
      <c r="Q118" s="536" t="e">
        <f>IF(BT37="",NA(),BT37)</f>
        <v>#N/A</v>
      </c>
      <c r="R118" s="539" t="e">
        <f>IF(CE38="",NA(),CE38)</f>
        <v>#N/A</v>
      </c>
      <c r="S118" s="536" t="e">
        <f>IF(BT38="",NA(),BT38)</f>
        <v>#N/A</v>
      </c>
      <c r="T118" s="539" t="e">
        <f>IF(CE39="",NA(),CE39)</f>
        <v>#N/A</v>
      </c>
      <c r="U118" s="536" t="e">
        <f>IF(BT39="",NA(),BT39)</f>
        <v>#N/A</v>
      </c>
      <c r="V118" s="539" t="e">
        <f>IF(CE40="",NA(),CE40)</f>
        <v>#N/A</v>
      </c>
      <c r="W118" s="536" t="e">
        <f>IF(BT40="",NA(),BT40)</f>
        <v>#N/A</v>
      </c>
    </row>
    <row r="121" spans="2:23" s="385" customFormat="1" ht="15" customHeight="1" x14ac:dyDescent="0.35">
      <c r="B121" s="384"/>
      <c r="C121" s="384"/>
      <c r="D121" s="384"/>
      <c r="E121" s="384"/>
      <c r="F121" s="384"/>
      <c r="G121" s="384"/>
      <c r="Q121" s="384"/>
      <c r="R121" s="384"/>
      <c r="S121" s="384"/>
      <c r="T121" s="384"/>
      <c r="U121" s="384"/>
      <c r="V121" s="384"/>
      <c r="W121" s="384"/>
    </row>
    <row r="122" spans="2:23" s="385" customFormat="1" ht="15" customHeight="1" x14ac:dyDescent="0.35">
      <c r="B122" s="384"/>
      <c r="C122" s="384"/>
      <c r="D122" s="384"/>
      <c r="E122" s="384"/>
      <c r="F122" s="384"/>
      <c r="G122" s="384"/>
      <c r="Q122" s="384"/>
      <c r="R122" s="384"/>
      <c r="S122" s="384"/>
      <c r="T122" s="384"/>
      <c r="U122" s="384"/>
      <c r="V122" s="384"/>
      <c r="W122" s="384"/>
    </row>
    <row r="123" spans="2:23" s="385" customFormat="1" ht="15" customHeight="1" x14ac:dyDescent="0.35">
      <c r="B123" s="384"/>
      <c r="C123" s="384"/>
      <c r="D123" s="384"/>
      <c r="E123" s="384"/>
      <c r="F123" s="384"/>
      <c r="G123" s="384"/>
      <c r="Q123" s="384"/>
      <c r="R123" s="384"/>
      <c r="S123" s="384"/>
      <c r="T123" s="384"/>
      <c r="U123" s="384"/>
      <c r="V123" s="384"/>
      <c r="W123" s="384"/>
    </row>
    <row r="124" spans="2:23" s="385" customFormat="1" ht="15" customHeight="1" x14ac:dyDescent="0.35">
      <c r="B124" s="384"/>
      <c r="C124" s="384"/>
      <c r="D124" s="384"/>
      <c r="E124" s="384"/>
      <c r="F124" s="384"/>
      <c r="G124" s="384"/>
      <c r="Q124" s="384"/>
      <c r="R124" s="384"/>
      <c r="S124" s="384"/>
      <c r="T124" s="384"/>
      <c r="U124" s="384"/>
      <c r="V124" s="384"/>
      <c r="W124" s="384"/>
    </row>
    <row r="125" spans="2:23" s="385" customFormat="1" ht="15" customHeight="1" x14ac:dyDescent="0.35">
      <c r="B125" s="384"/>
      <c r="C125" s="384"/>
      <c r="D125" s="384"/>
      <c r="E125" s="384"/>
      <c r="F125" s="384"/>
      <c r="G125" s="384"/>
      <c r="Q125" s="384"/>
      <c r="R125" s="384"/>
      <c r="S125" s="384"/>
      <c r="T125" s="384"/>
      <c r="U125" s="384"/>
      <c r="V125" s="384"/>
      <c r="W125" s="384"/>
    </row>
    <row r="126" spans="2:23" s="385" customFormat="1" ht="15" customHeight="1" x14ac:dyDescent="0.35">
      <c r="B126" s="384"/>
      <c r="C126" s="384"/>
      <c r="D126" s="384"/>
      <c r="E126" s="384"/>
      <c r="F126" s="384"/>
      <c r="G126" s="384"/>
      <c r="Q126" s="384"/>
      <c r="R126" s="384"/>
      <c r="S126" s="384"/>
      <c r="T126" s="384"/>
      <c r="U126" s="384"/>
      <c r="V126" s="384"/>
      <c r="W126" s="384"/>
    </row>
    <row r="127" spans="2:23" s="385" customFormat="1" ht="15.65" customHeight="1" x14ac:dyDescent="0.35">
      <c r="B127" s="384"/>
      <c r="C127" s="384"/>
      <c r="D127" s="384"/>
      <c r="E127" s="384"/>
      <c r="F127" s="384"/>
      <c r="G127" s="384"/>
      <c r="Q127" s="384"/>
      <c r="R127" s="384"/>
      <c r="S127" s="384"/>
      <c r="T127" s="384"/>
      <c r="U127" s="384"/>
      <c r="V127" s="384"/>
      <c r="W127" s="384"/>
    </row>
    <row r="128" spans="2:23" s="385" customFormat="1" ht="15.65" customHeight="1" x14ac:dyDescent="0.35">
      <c r="B128" s="384"/>
      <c r="C128" s="384"/>
      <c r="D128" s="384"/>
      <c r="E128" s="384"/>
      <c r="F128" s="384"/>
      <c r="G128" s="384"/>
      <c r="Q128" s="384"/>
      <c r="R128" s="384"/>
      <c r="S128" s="384"/>
      <c r="T128" s="384"/>
      <c r="U128" s="384"/>
      <c r="V128" s="384"/>
      <c r="W128" s="384"/>
    </row>
    <row r="130" spans="2:23" s="385" customFormat="1" x14ac:dyDescent="0.35">
      <c r="B130" s="384"/>
      <c r="C130" s="384"/>
      <c r="D130" s="384"/>
      <c r="E130" s="384"/>
      <c r="F130" s="384"/>
      <c r="G130" s="384"/>
      <c r="Q130" s="384"/>
      <c r="R130" s="384"/>
      <c r="S130" s="384"/>
      <c r="T130" s="384"/>
      <c r="U130" s="384"/>
      <c r="V130" s="384"/>
      <c r="W130" s="384"/>
    </row>
    <row r="131" spans="2:23" s="385" customFormat="1" ht="19" thickBot="1" x14ac:dyDescent="0.5">
      <c r="B131" s="540" t="s">
        <v>209</v>
      </c>
      <c r="C131" s="540"/>
      <c r="D131" s="384"/>
      <c r="E131" s="384"/>
      <c r="Q131" s="384"/>
      <c r="R131" s="384"/>
      <c r="S131" s="384"/>
      <c r="T131" s="384"/>
      <c r="U131" s="384"/>
      <c r="V131" s="384"/>
      <c r="W131" s="384"/>
    </row>
    <row r="132" spans="2:23" s="385" customFormat="1" ht="62.75" customHeight="1" thickBot="1" x14ac:dyDescent="0.4">
      <c r="B132" s="541" t="s">
        <v>28</v>
      </c>
      <c r="C132" s="542" t="s">
        <v>29</v>
      </c>
      <c r="D132" s="543"/>
      <c r="E132" s="544" t="s">
        <v>30</v>
      </c>
      <c r="F132" s="545"/>
      <c r="G132" s="546"/>
      <c r="H132" s="541" t="s">
        <v>210</v>
      </c>
      <c r="I132" s="541" t="s">
        <v>211</v>
      </c>
      <c r="J132" s="541" t="s">
        <v>67</v>
      </c>
      <c r="K132" s="541" t="s">
        <v>212</v>
      </c>
    </row>
    <row r="133" spans="2:23" s="385" customFormat="1" ht="16.5" thickBot="1" x14ac:dyDescent="0.4">
      <c r="B133" s="547">
        <v>1</v>
      </c>
      <c r="C133" s="548" t="s">
        <v>92</v>
      </c>
      <c r="D133" s="549"/>
      <c r="E133" s="550" t="s">
        <v>93</v>
      </c>
      <c r="F133" s="551"/>
      <c r="G133" s="552"/>
      <c r="H133" s="553" t="str">
        <f>AZ3</f>
        <v>---</v>
      </c>
      <c r="I133" s="553" t="str">
        <f>AX3</f>
        <v>---</v>
      </c>
      <c r="J133" s="553" t="str">
        <f>BB3</f>
        <v>---</v>
      </c>
      <c r="K133" s="553" t="str">
        <f>RIGHT(BC3,6)</f>
        <v>---</v>
      </c>
    </row>
    <row r="134" spans="2:23" s="385" customFormat="1" ht="15.65" customHeight="1" thickBot="1" x14ac:dyDescent="0.4">
      <c r="B134" s="554"/>
      <c r="C134" s="555"/>
      <c r="D134" s="556"/>
      <c r="E134" s="550" t="s">
        <v>213</v>
      </c>
      <c r="F134" s="551"/>
      <c r="G134" s="557"/>
      <c r="H134" s="553" t="str">
        <f>AZ4</f>
        <v>---</v>
      </c>
      <c r="I134" s="553" t="str">
        <f>AX4</f>
        <v>---</v>
      </c>
      <c r="J134" s="553" t="str">
        <f>BB4</f>
        <v>---</v>
      </c>
      <c r="K134" s="553" t="str">
        <f>RIGHT(BC4,6)</f>
        <v>---</v>
      </c>
    </row>
    <row r="135" spans="2:23" s="385" customFormat="1" ht="15.65" customHeight="1" thickBot="1" x14ac:dyDescent="0.4">
      <c r="B135" s="554"/>
      <c r="C135" s="548" t="s">
        <v>99</v>
      </c>
      <c r="D135" s="549"/>
      <c r="E135" s="550" t="s">
        <v>100</v>
      </c>
      <c r="F135" s="551"/>
      <c r="G135" s="557"/>
      <c r="H135" s="553" t="str">
        <f>AZ5</f>
        <v>---</v>
      </c>
      <c r="I135" s="553" t="str">
        <f>AX5</f>
        <v>---</v>
      </c>
      <c r="J135" s="553" t="str">
        <f>BB5</f>
        <v>---</v>
      </c>
      <c r="K135" s="553" t="str">
        <f>RIGHT(BC5,6)</f>
        <v>---</v>
      </c>
    </row>
    <row r="136" spans="2:23" s="385" customFormat="1" ht="15.65" customHeight="1" thickBot="1" x14ac:dyDescent="0.4">
      <c r="B136" s="554"/>
      <c r="C136" s="558"/>
      <c r="D136" s="559"/>
      <c r="E136" s="550" t="s">
        <v>103</v>
      </c>
      <c r="F136" s="551"/>
      <c r="G136" s="557"/>
      <c r="H136" s="553" t="str">
        <f>AZ6</f>
        <v>---</v>
      </c>
      <c r="I136" s="553" t="str">
        <f>AX6</f>
        <v>---</v>
      </c>
      <c r="J136" s="553" t="str">
        <f>BB6</f>
        <v>---</v>
      </c>
      <c r="K136" s="553" t="str">
        <f>RIGHT(BC6,6)</f>
        <v>---</v>
      </c>
    </row>
    <row r="137" spans="2:23" s="385" customFormat="1" ht="15.65" customHeight="1" thickBot="1" x14ac:dyDescent="0.4">
      <c r="B137" s="554"/>
      <c r="C137" s="558"/>
      <c r="D137" s="559"/>
      <c r="E137" s="550" t="s">
        <v>106</v>
      </c>
      <c r="F137" s="551"/>
      <c r="G137" s="557"/>
      <c r="H137" s="553" t="str">
        <f>AZ7</f>
        <v>---</v>
      </c>
      <c r="I137" s="553" t="str">
        <f>AX7</f>
        <v>---</v>
      </c>
      <c r="J137" s="553" t="str">
        <f>BB7</f>
        <v>---</v>
      </c>
      <c r="K137" s="553" t="str">
        <f>RIGHT(BC7,6)</f>
        <v>---</v>
      </c>
    </row>
    <row r="138" spans="2:23" s="385" customFormat="1" ht="15.65" customHeight="1" thickBot="1" x14ac:dyDescent="0.4">
      <c r="B138" s="560"/>
      <c r="C138" s="555"/>
      <c r="D138" s="556"/>
      <c r="E138" s="550" t="s">
        <v>108</v>
      </c>
      <c r="F138" s="551"/>
      <c r="G138" s="557"/>
      <c r="H138" s="553" t="str">
        <f>AZ8</f>
        <v>---</v>
      </c>
      <c r="I138" s="553" t="str">
        <f>AX8</f>
        <v>---</v>
      </c>
      <c r="J138" s="553" t="str">
        <f>BB8</f>
        <v>---</v>
      </c>
      <c r="K138" s="553" t="str">
        <f>RIGHT(BC8,6)</f>
        <v>---</v>
      </c>
    </row>
    <row r="139" spans="2:23" s="385" customFormat="1" ht="15.65" customHeight="1" thickBot="1" x14ac:dyDescent="0.4">
      <c r="B139" s="547">
        <v>2</v>
      </c>
      <c r="C139" s="548" t="s">
        <v>110</v>
      </c>
      <c r="D139" s="549"/>
      <c r="E139" s="550" t="s">
        <v>111</v>
      </c>
      <c r="F139" s="551"/>
      <c r="G139" s="557"/>
      <c r="H139" s="553" t="str">
        <f>AZ12</f>
        <v>---</v>
      </c>
      <c r="I139" s="553" t="str">
        <f>AX12</f>
        <v>---</v>
      </c>
      <c r="J139" s="553" t="str">
        <f>BB12</f>
        <v>---</v>
      </c>
      <c r="K139" s="553" t="str">
        <f>RIGHT(BC12,6)</f>
        <v>---</v>
      </c>
    </row>
    <row r="140" spans="2:23" s="385" customFormat="1" ht="15.65" customHeight="1" thickBot="1" x14ac:dyDescent="0.4">
      <c r="B140" s="554"/>
      <c r="C140" s="558"/>
      <c r="D140" s="559"/>
      <c r="E140" s="550" t="s">
        <v>113</v>
      </c>
      <c r="F140" s="551"/>
      <c r="G140" s="557"/>
      <c r="H140" s="553" t="str">
        <f>AZ13</f>
        <v>---</v>
      </c>
      <c r="I140" s="553" t="str">
        <f>AX13</f>
        <v>---</v>
      </c>
      <c r="J140" s="553" t="str">
        <f>BB13</f>
        <v>---</v>
      </c>
      <c r="K140" s="553" t="str">
        <f>RIGHT(BC13,6)</f>
        <v>---</v>
      </c>
    </row>
    <row r="141" spans="2:23" s="385" customFormat="1" ht="15.65" customHeight="1" thickBot="1" x14ac:dyDescent="0.4">
      <c r="B141" s="554"/>
      <c r="C141" s="555"/>
      <c r="D141" s="556"/>
      <c r="E141" s="550" t="s">
        <v>115</v>
      </c>
      <c r="F141" s="551"/>
      <c r="G141" s="557"/>
      <c r="H141" s="553" t="str">
        <f>AZ14</f>
        <v>---</v>
      </c>
      <c r="I141" s="553" t="str">
        <f>AX14</f>
        <v>---</v>
      </c>
      <c r="J141" s="553" t="str">
        <f>BB14</f>
        <v>---</v>
      </c>
      <c r="K141" s="553" t="str">
        <f>RIGHT(BC14,6)</f>
        <v>---</v>
      </c>
    </row>
    <row r="142" spans="2:23" s="385" customFormat="1" ht="15.65" customHeight="1" thickBot="1" x14ac:dyDescent="0.4">
      <c r="B142" s="554"/>
      <c r="C142" s="548" t="s">
        <v>117</v>
      </c>
      <c r="D142" s="549"/>
      <c r="E142" s="550" t="s">
        <v>118</v>
      </c>
      <c r="F142" s="551"/>
      <c r="G142" s="557"/>
      <c r="H142" s="553" t="str">
        <f>AZ15</f>
        <v>---</v>
      </c>
      <c r="I142" s="553" t="str">
        <f>AX15</f>
        <v>---</v>
      </c>
      <c r="J142" s="553" t="str">
        <f>BB15</f>
        <v>---</v>
      </c>
      <c r="K142" s="553" t="str">
        <f>RIGHT(BC15,6)</f>
        <v>---</v>
      </c>
    </row>
    <row r="143" spans="2:23" s="385" customFormat="1" ht="15.65" customHeight="1" thickBot="1" x14ac:dyDescent="0.4">
      <c r="B143" s="554"/>
      <c r="C143" s="558"/>
      <c r="D143" s="559"/>
      <c r="E143" s="550" t="s">
        <v>120</v>
      </c>
      <c r="F143" s="551"/>
      <c r="G143" s="557"/>
      <c r="H143" s="553" t="str">
        <f>AZ16</f>
        <v>---</v>
      </c>
      <c r="I143" s="553" t="str">
        <f>AX16</f>
        <v>---</v>
      </c>
      <c r="J143" s="553" t="str">
        <f>BB16</f>
        <v>---</v>
      </c>
      <c r="K143" s="553" t="str">
        <f>RIGHT(BC16,6)</f>
        <v>---</v>
      </c>
    </row>
    <row r="144" spans="2:23" s="385" customFormat="1" ht="15.65" customHeight="1" thickBot="1" x14ac:dyDescent="0.4">
      <c r="B144" s="554"/>
      <c r="C144" s="555"/>
      <c r="D144" s="556"/>
      <c r="E144" s="550" t="s">
        <v>122</v>
      </c>
      <c r="F144" s="551"/>
      <c r="G144" s="557"/>
      <c r="H144" s="553" t="str">
        <f>AZ17</f>
        <v>---</v>
      </c>
      <c r="I144" s="553" t="str">
        <f>AX17</f>
        <v>---</v>
      </c>
      <c r="J144" s="553" t="str">
        <f>BB17</f>
        <v>---</v>
      </c>
      <c r="K144" s="553" t="str">
        <f>RIGHT(BC17,6)</f>
        <v>---</v>
      </c>
    </row>
    <row r="145" spans="2:11" s="385" customFormat="1" ht="15.65" customHeight="1" thickBot="1" x14ac:dyDescent="0.4">
      <c r="B145" s="554"/>
      <c r="C145" s="548" t="s">
        <v>124</v>
      </c>
      <c r="D145" s="549"/>
      <c r="E145" s="550" t="s">
        <v>125</v>
      </c>
      <c r="F145" s="551"/>
      <c r="G145" s="557"/>
      <c r="H145" s="553" t="str">
        <f>AZ18</f>
        <v>---</v>
      </c>
      <c r="I145" s="553" t="str">
        <f>AX18</f>
        <v>---</v>
      </c>
      <c r="J145" s="553" t="str">
        <f>BB18</f>
        <v>---</v>
      </c>
      <c r="K145" s="553" t="str">
        <f>RIGHT(BC18,6)</f>
        <v>---</v>
      </c>
    </row>
    <row r="146" spans="2:11" s="385" customFormat="1" ht="16.5" thickBot="1" x14ac:dyDescent="0.4">
      <c r="B146" s="554"/>
      <c r="C146" s="558"/>
      <c r="D146" s="559"/>
      <c r="E146" s="550" t="s">
        <v>127</v>
      </c>
      <c r="F146" s="551"/>
      <c r="G146" s="557"/>
      <c r="H146" s="553" t="str">
        <f>AZ19</f>
        <v>---</v>
      </c>
      <c r="I146" s="553" t="str">
        <f>AX19</f>
        <v>---</v>
      </c>
      <c r="J146" s="553" t="str">
        <f>BB19</f>
        <v>---</v>
      </c>
      <c r="K146" s="553" t="str">
        <f>RIGHT(BC19,6)</f>
        <v>---</v>
      </c>
    </row>
    <row r="147" spans="2:11" s="385" customFormat="1" ht="15.65" customHeight="1" thickBot="1" x14ac:dyDescent="0.4">
      <c r="B147" s="554"/>
      <c r="C147" s="555"/>
      <c r="D147" s="556"/>
      <c r="E147" s="550" t="s">
        <v>129</v>
      </c>
      <c r="F147" s="551"/>
      <c r="G147" s="557"/>
      <c r="H147" s="553" t="str">
        <f>AZ20</f>
        <v>---</v>
      </c>
      <c r="I147" s="553" t="str">
        <f>AX20</f>
        <v>---</v>
      </c>
      <c r="J147" s="553" t="str">
        <f>BB20</f>
        <v>---</v>
      </c>
      <c r="K147" s="553" t="str">
        <f>RIGHT(BC20,6)</f>
        <v>---</v>
      </c>
    </row>
    <row r="148" spans="2:11" s="385" customFormat="1" ht="15.65" customHeight="1" thickBot="1" x14ac:dyDescent="0.4">
      <c r="B148" s="554"/>
      <c r="C148" s="548" t="s">
        <v>131</v>
      </c>
      <c r="D148" s="549"/>
      <c r="E148" s="550" t="s">
        <v>132</v>
      </c>
      <c r="F148" s="551"/>
      <c r="G148" s="557"/>
      <c r="H148" s="553" t="str">
        <f>AZ21</f>
        <v>---</v>
      </c>
      <c r="I148" s="553" t="str">
        <f>AX21</f>
        <v>---</v>
      </c>
      <c r="J148" s="553" t="str">
        <f>BB21</f>
        <v>---</v>
      </c>
      <c r="K148" s="553" t="str">
        <f>RIGHT(BC21,6)</f>
        <v>---</v>
      </c>
    </row>
    <row r="149" spans="2:11" s="385" customFormat="1" ht="15.65" customHeight="1" thickBot="1" x14ac:dyDescent="0.4">
      <c r="B149" s="554"/>
      <c r="C149" s="558"/>
      <c r="D149" s="559"/>
      <c r="E149" s="550" t="s">
        <v>134</v>
      </c>
      <c r="F149" s="551"/>
      <c r="G149" s="557"/>
      <c r="H149" s="553" t="str">
        <f>AZ22</f>
        <v>---</v>
      </c>
      <c r="I149" s="553" t="str">
        <f>AX22</f>
        <v>---</v>
      </c>
      <c r="J149" s="553" t="str">
        <f>BB22</f>
        <v>---</v>
      </c>
      <c r="K149" s="553" t="str">
        <f>RIGHT(BC22,6)</f>
        <v>---</v>
      </c>
    </row>
    <row r="150" spans="2:11" s="385" customFormat="1" ht="15.65" customHeight="1" thickBot="1" x14ac:dyDescent="0.4">
      <c r="B150" s="554"/>
      <c r="C150" s="555"/>
      <c r="D150" s="556"/>
      <c r="E150" s="550" t="s">
        <v>136</v>
      </c>
      <c r="F150" s="551"/>
      <c r="G150" s="557"/>
      <c r="H150" s="553" t="str">
        <f>AZ23</f>
        <v>---</v>
      </c>
      <c r="I150" s="553" t="str">
        <f>AX23</f>
        <v>---</v>
      </c>
      <c r="J150" s="553" t="str">
        <f>BB23</f>
        <v>---</v>
      </c>
      <c r="K150" s="553" t="str">
        <f>RIGHT(BC23,6)</f>
        <v>---</v>
      </c>
    </row>
    <row r="151" spans="2:11" s="385" customFormat="1" ht="15.65" customHeight="1" thickBot="1" x14ac:dyDescent="0.4">
      <c r="B151" s="554"/>
      <c r="C151" s="548" t="s">
        <v>138</v>
      </c>
      <c r="D151" s="549"/>
      <c r="E151" s="550" t="s">
        <v>139</v>
      </c>
      <c r="F151" s="551"/>
      <c r="G151" s="557"/>
      <c r="H151" s="553" t="str">
        <f>AZ24</f>
        <v>---</v>
      </c>
      <c r="I151" s="553" t="str">
        <f>AX24</f>
        <v>---</v>
      </c>
      <c r="J151" s="553" t="str">
        <f>BB24</f>
        <v>---</v>
      </c>
      <c r="K151" s="553" t="str">
        <f>RIGHT(BC24,6)</f>
        <v>---</v>
      </c>
    </row>
    <row r="152" spans="2:11" s="385" customFormat="1" ht="15.65" customHeight="1" thickBot="1" x14ac:dyDescent="0.4">
      <c r="B152" s="554"/>
      <c r="C152" s="558"/>
      <c r="D152" s="559"/>
      <c r="E152" s="550" t="s">
        <v>141</v>
      </c>
      <c r="F152" s="551"/>
      <c r="G152" s="557"/>
      <c r="H152" s="553" t="str">
        <f>AZ25</f>
        <v>---</v>
      </c>
      <c r="I152" s="553" t="str">
        <f>AX25</f>
        <v>---</v>
      </c>
      <c r="J152" s="553" t="str">
        <f>BB25</f>
        <v>---</v>
      </c>
      <c r="K152" s="553" t="str">
        <f>RIGHT(BC25,6)</f>
        <v>---</v>
      </c>
    </row>
    <row r="153" spans="2:11" s="385" customFormat="1" ht="15.65" customHeight="1" thickBot="1" x14ac:dyDescent="0.4">
      <c r="B153" s="560"/>
      <c r="C153" s="555"/>
      <c r="D153" s="556"/>
      <c r="E153" s="550" t="s">
        <v>143</v>
      </c>
      <c r="F153" s="551"/>
      <c r="G153" s="557"/>
      <c r="H153" s="553" t="str">
        <f>AZ26</f>
        <v>---</v>
      </c>
      <c r="I153" s="553" t="str">
        <f>AX26</f>
        <v>---</v>
      </c>
      <c r="J153" s="553" t="str">
        <f>BB26</f>
        <v>---</v>
      </c>
      <c r="K153" s="553" t="str">
        <f>RIGHT(BC26,6)</f>
        <v>---</v>
      </c>
    </row>
    <row r="154" spans="2:11" s="385" customFormat="1" ht="15.65" customHeight="1" thickBot="1" x14ac:dyDescent="0.4">
      <c r="B154" s="547">
        <v>3</v>
      </c>
      <c r="C154" s="548" t="s">
        <v>145</v>
      </c>
      <c r="D154" s="549"/>
      <c r="E154" s="550" t="s">
        <v>146</v>
      </c>
      <c r="F154" s="551"/>
      <c r="G154" s="557"/>
      <c r="H154" s="553" t="str">
        <f>AZ27</f>
        <v>---</v>
      </c>
      <c r="I154" s="553" t="str">
        <f>AX27</f>
        <v>---</v>
      </c>
      <c r="J154" s="553" t="str">
        <f>BB27</f>
        <v>---</v>
      </c>
      <c r="K154" s="553" t="str">
        <f>RIGHT(BC27,6)</f>
        <v>---</v>
      </c>
    </row>
    <row r="155" spans="2:11" s="385" customFormat="1" ht="15.65" customHeight="1" thickBot="1" x14ac:dyDescent="0.4">
      <c r="B155" s="554"/>
      <c r="C155" s="558"/>
      <c r="D155" s="559"/>
      <c r="E155" s="550" t="s">
        <v>148</v>
      </c>
      <c r="F155" s="551"/>
      <c r="G155" s="557"/>
      <c r="H155" s="553" t="str">
        <f>AZ28</f>
        <v>---</v>
      </c>
      <c r="I155" s="553" t="str">
        <f>AX28</f>
        <v>---</v>
      </c>
      <c r="J155" s="553" t="str">
        <f>BB28</f>
        <v>---</v>
      </c>
      <c r="K155" s="553" t="str">
        <f>RIGHT(BC28,6)</f>
        <v>---</v>
      </c>
    </row>
    <row r="156" spans="2:11" s="385" customFormat="1" ht="15.65" customHeight="1" thickBot="1" x14ac:dyDescent="0.4">
      <c r="B156" s="554"/>
      <c r="C156" s="555"/>
      <c r="D156" s="556"/>
      <c r="E156" s="550" t="s">
        <v>150</v>
      </c>
      <c r="F156" s="551"/>
      <c r="G156" s="557"/>
      <c r="H156" s="553" t="str">
        <f>AZ29</f>
        <v>---</v>
      </c>
      <c r="I156" s="553" t="str">
        <f>AX29</f>
        <v>---</v>
      </c>
      <c r="J156" s="553" t="str">
        <f>BB29</f>
        <v>---</v>
      </c>
      <c r="K156" s="553" t="str">
        <f>RIGHT(BC29,6)</f>
        <v>---</v>
      </c>
    </row>
    <row r="157" spans="2:11" s="385" customFormat="1" ht="15.65" customHeight="1" thickBot="1" x14ac:dyDescent="0.4">
      <c r="B157" s="554"/>
      <c r="C157" s="561" t="s">
        <v>152</v>
      </c>
      <c r="D157" s="562"/>
      <c r="E157" s="550" t="s">
        <v>153</v>
      </c>
      <c r="F157" s="551"/>
      <c r="G157" s="557"/>
      <c r="H157" s="553" t="str">
        <f>AZ30</f>
        <v>---</v>
      </c>
      <c r="I157" s="553" t="str">
        <f>AX30</f>
        <v>---</v>
      </c>
      <c r="J157" s="553" t="str">
        <f>BB30</f>
        <v>---</v>
      </c>
      <c r="K157" s="553" t="str">
        <f>RIGHT(BC30,6)</f>
        <v>---</v>
      </c>
    </row>
    <row r="158" spans="2:11" s="385" customFormat="1" ht="15.65" customHeight="1" thickBot="1" x14ac:dyDescent="0.4">
      <c r="B158" s="554"/>
      <c r="C158" s="563"/>
      <c r="D158" s="564"/>
      <c r="E158" s="550" t="s">
        <v>155</v>
      </c>
      <c r="F158" s="551"/>
      <c r="G158" s="557"/>
      <c r="H158" s="553" t="str">
        <f>AZ31</f>
        <v>---</v>
      </c>
      <c r="I158" s="553" t="str">
        <f>AX31</f>
        <v>---</v>
      </c>
      <c r="J158" s="553" t="str">
        <f>BB31</f>
        <v>---</v>
      </c>
      <c r="K158" s="553" t="str">
        <f>RIGHT(BC31,6)</f>
        <v>---</v>
      </c>
    </row>
    <row r="159" spans="2:11" s="385" customFormat="1" ht="15.65" customHeight="1" thickBot="1" x14ac:dyDescent="0.4">
      <c r="B159" s="554"/>
      <c r="C159" s="563"/>
      <c r="D159" s="564"/>
      <c r="E159" s="550" t="s">
        <v>157</v>
      </c>
      <c r="F159" s="551"/>
      <c r="G159" s="557"/>
      <c r="H159" s="553" t="str">
        <f>AZ32</f>
        <v>---</v>
      </c>
      <c r="I159" s="553" t="str">
        <f>AX32</f>
        <v>---</v>
      </c>
      <c r="J159" s="553" t="str">
        <f>BB32</f>
        <v>---</v>
      </c>
      <c r="K159" s="553" t="str">
        <f>RIGHT(BC32,6)</f>
        <v>---</v>
      </c>
    </row>
    <row r="160" spans="2:11" s="385" customFormat="1" ht="15.65" customHeight="1" thickBot="1" x14ac:dyDescent="0.4">
      <c r="B160" s="560"/>
      <c r="C160" s="565"/>
      <c r="D160" s="566"/>
      <c r="E160" s="550" t="s">
        <v>159</v>
      </c>
      <c r="F160" s="551"/>
      <c r="G160" s="567"/>
      <c r="H160" s="553" t="str">
        <f>AZ33</f>
        <v>---</v>
      </c>
      <c r="I160" s="553" t="str">
        <f>AX33</f>
        <v>---</v>
      </c>
      <c r="J160" s="553" t="str">
        <f>BB33</f>
        <v>---</v>
      </c>
      <c r="K160" s="553" t="str">
        <f>RIGHT(BC33,6)</f>
        <v>---</v>
      </c>
    </row>
    <row r="161" spans="2:11" s="385" customFormat="1" ht="16.5" thickBot="1" x14ac:dyDescent="0.4">
      <c r="B161" s="550" t="s">
        <v>161</v>
      </c>
      <c r="C161" s="568"/>
      <c r="D161" s="568"/>
      <c r="E161" s="568"/>
      <c r="F161" s="569"/>
      <c r="G161" s="557"/>
      <c r="H161" s="570">
        <f>AX47</f>
        <v>0</v>
      </c>
      <c r="I161" s="570">
        <f>AX41</f>
        <v>0</v>
      </c>
    </row>
    <row r="162" spans="2:11" s="385" customFormat="1" ht="16.5" thickBot="1" x14ac:dyDescent="0.4">
      <c r="B162" s="550" t="s">
        <v>163</v>
      </c>
      <c r="C162" s="568"/>
      <c r="D162" s="568"/>
      <c r="E162" s="568"/>
      <c r="F162" s="569"/>
      <c r="G162" s="557"/>
      <c r="H162" s="570">
        <f>AY47</f>
        <v>0</v>
      </c>
      <c r="I162" s="570">
        <f>AY41</f>
        <v>0</v>
      </c>
    </row>
    <row r="163" spans="2:11" s="385" customFormat="1" ht="16.5" thickBot="1" x14ac:dyDescent="0.4">
      <c r="B163" s="550" t="s">
        <v>165</v>
      </c>
      <c r="C163" s="568"/>
      <c r="D163" s="568"/>
      <c r="E163" s="568"/>
      <c r="F163" s="569"/>
      <c r="G163" s="557"/>
      <c r="H163" s="570">
        <f>AZ47</f>
        <v>0</v>
      </c>
      <c r="I163" s="570">
        <f>AZ41</f>
        <v>0</v>
      </c>
    </row>
    <row r="164" spans="2:11" s="385" customFormat="1" ht="16.5" thickBot="1" x14ac:dyDescent="0.45">
      <c r="B164" s="571"/>
      <c r="C164" s="572"/>
      <c r="D164" s="573" t="s">
        <v>167</v>
      </c>
      <c r="E164" s="574"/>
      <c r="F164" s="575"/>
      <c r="G164" s="576"/>
      <c r="H164" s="577" t="str">
        <f>BA48</f>
        <v/>
      </c>
      <c r="I164" s="577" t="str">
        <f>BA42</f>
        <v/>
      </c>
    </row>
    <row r="165" spans="2:11" s="385" customFormat="1" x14ac:dyDescent="0.35">
      <c r="B165" s="384"/>
      <c r="C165" s="384"/>
      <c r="D165" s="384"/>
      <c r="E165" s="384"/>
      <c r="F165" s="384"/>
      <c r="G165" s="384"/>
    </row>
    <row r="166" spans="2:11" s="385" customFormat="1" ht="13.25" customHeight="1" x14ac:dyDescent="0.35">
      <c r="B166" s="578" t="s">
        <v>214</v>
      </c>
      <c r="C166" s="579"/>
      <c r="D166" s="579"/>
      <c r="E166" s="579"/>
      <c r="F166" s="579"/>
      <c r="G166" s="579"/>
      <c r="H166" s="579"/>
      <c r="I166" s="579"/>
      <c r="J166" s="579"/>
      <c r="K166" s="580"/>
    </row>
    <row r="167" spans="2:11" s="385" customFormat="1" x14ac:dyDescent="0.35">
      <c r="B167" s="581"/>
      <c r="C167" s="582"/>
      <c r="D167" s="582"/>
      <c r="E167" s="582"/>
      <c r="F167" s="582"/>
      <c r="G167" s="582"/>
      <c r="H167" s="582"/>
      <c r="I167" s="582"/>
      <c r="J167" s="582"/>
      <c r="K167" s="583"/>
    </row>
    <row r="168" spans="2:11" s="385" customFormat="1" x14ac:dyDescent="0.35">
      <c r="B168" s="581"/>
      <c r="C168" s="582"/>
      <c r="D168" s="582"/>
      <c r="E168" s="582"/>
      <c r="F168" s="582"/>
      <c r="G168" s="582"/>
      <c r="H168" s="582"/>
      <c r="I168" s="582"/>
      <c r="J168" s="582"/>
      <c r="K168" s="583"/>
    </row>
    <row r="169" spans="2:11" s="385" customFormat="1" x14ac:dyDescent="0.35">
      <c r="B169" s="581"/>
      <c r="C169" s="582"/>
      <c r="D169" s="582"/>
      <c r="E169" s="582"/>
      <c r="F169" s="582"/>
      <c r="G169" s="582"/>
      <c r="H169" s="582"/>
      <c r="I169" s="582"/>
      <c r="J169" s="582"/>
      <c r="K169" s="583"/>
    </row>
    <row r="170" spans="2:11" s="385" customFormat="1" x14ac:dyDescent="0.35">
      <c r="B170" s="581"/>
      <c r="C170" s="582"/>
      <c r="D170" s="582"/>
      <c r="E170" s="582"/>
      <c r="F170" s="582"/>
      <c r="G170" s="582"/>
      <c r="H170" s="582"/>
      <c r="I170" s="582"/>
      <c r="J170" s="582"/>
      <c r="K170" s="583"/>
    </row>
    <row r="171" spans="2:11" s="385" customFormat="1" x14ac:dyDescent="0.35">
      <c r="B171" s="581"/>
      <c r="C171" s="582"/>
      <c r="D171" s="582"/>
      <c r="E171" s="582"/>
      <c r="F171" s="582"/>
      <c r="G171" s="582"/>
      <c r="H171" s="582"/>
      <c r="I171" s="582"/>
      <c r="J171" s="582"/>
      <c r="K171" s="583"/>
    </row>
    <row r="172" spans="2:11" s="385" customFormat="1" x14ac:dyDescent="0.35">
      <c r="B172" s="581"/>
      <c r="C172" s="582"/>
      <c r="D172" s="582"/>
      <c r="E172" s="582"/>
      <c r="F172" s="582"/>
      <c r="G172" s="582"/>
      <c r="H172" s="582"/>
      <c r="I172" s="582"/>
      <c r="J172" s="582"/>
      <c r="K172" s="583"/>
    </row>
    <row r="173" spans="2:11" s="385" customFormat="1" x14ac:dyDescent="0.35">
      <c r="B173" s="581"/>
      <c r="C173" s="582"/>
      <c r="D173" s="582"/>
      <c r="E173" s="582"/>
      <c r="F173" s="582"/>
      <c r="G173" s="582"/>
      <c r="H173" s="582"/>
      <c r="I173" s="582"/>
      <c r="J173" s="582"/>
      <c r="K173" s="583"/>
    </row>
    <row r="174" spans="2:11" s="385" customFormat="1" x14ac:dyDescent="0.35">
      <c r="B174" s="581"/>
      <c r="C174" s="582"/>
      <c r="D174" s="582"/>
      <c r="E174" s="582"/>
      <c r="F174" s="582"/>
      <c r="G174" s="582"/>
      <c r="H174" s="582"/>
      <c r="I174" s="582"/>
      <c r="J174" s="582"/>
      <c r="K174" s="583"/>
    </row>
    <row r="175" spans="2:11" s="385" customFormat="1" x14ac:dyDescent="0.35">
      <c r="B175" s="581"/>
      <c r="C175" s="582"/>
      <c r="D175" s="582"/>
      <c r="E175" s="582"/>
      <c r="F175" s="582"/>
      <c r="G175" s="582"/>
      <c r="H175" s="582"/>
      <c r="I175" s="582"/>
      <c r="J175" s="582"/>
      <c r="K175" s="583"/>
    </row>
    <row r="176" spans="2:11" s="385" customFormat="1" x14ac:dyDescent="0.35">
      <c r="B176" s="581"/>
      <c r="C176" s="582"/>
      <c r="D176" s="582"/>
      <c r="E176" s="582"/>
      <c r="F176" s="582"/>
      <c r="G176" s="582"/>
      <c r="H176" s="582"/>
      <c r="I176" s="582"/>
      <c r="J176" s="582"/>
      <c r="K176" s="583"/>
    </row>
    <row r="177" spans="2:11" s="385" customFormat="1" x14ac:dyDescent="0.35">
      <c r="B177" s="581"/>
      <c r="C177" s="582"/>
      <c r="D177" s="582"/>
      <c r="E177" s="582"/>
      <c r="F177" s="582"/>
      <c r="G177" s="582"/>
      <c r="H177" s="582"/>
      <c r="I177" s="582"/>
      <c r="J177" s="582"/>
      <c r="K177" s="583"/>
    </row>
    <row r="178" spans="2:11" s="385" customFormat="1" x14ac:dyDescent="0.35">
      <c r="B178" s="581"/>
      <c r="C178" s="582"/>
      <c r="D178" s="582"/>
      <c r="E178" s="582"/>
      <c r="F178" s="582"/>
      <c r="G178" s="582"/>
      <c r="H178" s="582"/>
      <c r="I178" s="582"/>
      <c r="J178" s="582"/>
      <c r="K178" s="583"/>
    </row>
    <row r="179" spans="2:11" s="385" customFormat="1" x14ac:dyDescent="0.35">
      <c r="B179" s="581"/>
      <c r="C179" s="582"/>
      <c r="D179" s="582"/>
      <c r="E179" s="582"/>
      <c r="F179" s="582"/>
      <c r="G179" s="582"/>
      <c r="H179" s="582"/>
      <c r="I179" s="582"/>
      <c r="J179" s="582"/>
      <c r="K179" s="583"/>
    </row>
    <row r="180" spans="2:11" s="385" customFormat="1" x14ac:dyDescent="0.35">
      <c r="B180" s="584"/>
      <c r="C180" s="585"/>
      <c r="D180" s="585"/>
      <c r="E180" s="585"/>
      <c r="F180" s="585"/>
      <c r="G180" s="585"/>
      <c r="H180" s="585"/>
      <c r="I180" s="585"/>
      <c r="J180" s="585"/>
      <c r="K180" s="586"/>
    </row>
  </sheetData>
  <protectedRanges>
    <protectedRange sqref="AR135:AT162 BL59:BV80 BR100:BR129 AD3:AH33 BV3:CE33" name="Expected"/>
    <protectedRange sqref="X3:AC33 H3:R33" name="Year5Range"/>
  </protectedRanges>
  <mergeCells count="79">
    <mergeCell ref="C151:D153"/>
    <mergeCell ref="B154:B160"/>
    <mergeCell ref="C154:D156"/>
    <mergeCell ref="C157:D160"/>
    <mergeCell ref="B166:K180"/>
    <mergeCell ref="C132:D132"/>
    <mergeCell ref="E132:G132"/>
    <mergeCell ref="B133:B138"/>
    <mergeCell ref="C133:D134"/>
    <mergeCell ref="C135:D138"/>
    <mergeCell ref="B139:B153"/>
    <mergeCell ref="C139:D141"/>
    <mergeCell ref="C142:D144"/>
    <mergeCell ref="C145:D147"/>
    <mergeCell ref="C148:D150"/>
    <mergeCell ref="B55:C56"/>
    <mergeCell ref="B57:K57"/>
    <mergeCell ref="B58:D58"/>
    <mergeCell ref="E58:H58"/>
    <mergeCell ref="I58:K58"/>
    <mergeCell ref="B59:D59"/>
    <mergeCell ref="E59:H59"/>
    <mergeCell ref="I59:K59"/>
    <mergeCell ref="C52:F52"/>
    <mergeCell ref="G52:J52"/>
    <mergeCell ref="K52:M52"/>
    <mergeCell ref="C53:F53"/>
    <mergeCell ref="G53:J53"/>
    <mergeCell ref="K53:M53"/>
    <mergeCell ref="C50:F50"/>
    <mergeCell ref="G50:J50"/>
    <mergeCell ref="K50:M50"/>
    <mergeCell ref="C51:F51"/>
    <mergeCell ref="G51:J51"/>
    <mergeCell ref="K51:M51"/>
    <mergeCell ref="C48:F48"/>
    <mergeCell ref="G48:J48"/>
    <mergeCell ref="K48:M48"/>
    <mergeCell ref="C49:F49"/>
    <mergeCell ref="G49:J49"/>
    <mergeCell ref="K49:M49"/>
    <mergeCell ref="C46:F46"/>
    <mergeCell ref="G46:J46"/>
    <mergeCell ref="K46:M46"/>
    <mergeCell ref="C47:F47"/>
    <mergeCell ref="G47:J47"/>
    <mergeCell ref="K47:M47"/>
    <mergeCell ref="K43:M43"/>
    <mergeCell ref="C44:F44"/>
    <mergeCell ref="G44:J44"/>
    <mergeCell ref="K44:M44"/>
    <mergeCell ref="C45:F45"/>
    <mergeCell ref="G45:J45"/>
    <mergeCell ref="K45:M45"/>
    <mergeCell ref="B37:F37"/>
    <mergeCell ref="B38:G38"/>
    <mergeCell ref="B39:G39"/>
    <mergeCell ref="B40:G40"/>
    <mergeCell ref="B41:G41"/>
    <mergeCell ref="C43:F43"/>
    <mergeCell ref="G43:J43"/>
    <mergeCell ref="B27:B33"/>
    <mergeCell ref="C27:D29"/>
    <mergeCell ref="C30:D33"/>
    <mergeCell ref="B34:G34"/>
    <mergeCell ref="B35:G35"/>
    <mergeCell ref="B36:G36"/>
    <mergeCell ref="B12:B26"/>
    <mergeCell ref="C12:D14"/>
    <mergeCell ref="C15:D17"/>
    <mergeCell ref="C18:D20"/>
    <mergeCell ref="C21:D23"/>
    <mergeCell ref="C24:D26"/>
    <mergeCell ref="C2:D2"/>
    <mergeCell ref="E2:G2"/>
    <mergeCell ref="B3:B11"/>
    <mergeCell ref="C3:D4"/>
    <mergeCell ref="C5:D8"/>
    <mergeCell ref="C9:D11"/>
  </mergeCells>
  <conditionalFormatting sqref="D65:D67 F65:F67 H65:H67 J65:J67">
    <cfRule type="containsErrors" dxfId="101" priority="17">
      <formula>ISERROR(D65)</formula>
    </cfRule>
  </conditionalFormatting>
  <conditionalFormatting sqref="H133:H164">
    <cfRule type="containsText" dxfId="100" priority="8" operator="containsText" text="80">
      <formula>NOT(ISERROR(SEARCH("80",H133)))</formula>
    </cfRule>
    <cfRule type="containsText" dxfId="99" priority="9" operator="containsText" text="60-79">
      <formula>NOT(ISERROR(SEARCH("60-79",H133)))</formula>
    </cfRule>
    <cfRule type="containsText" dxfId="98" priority="10" operator="containsText" text="&lt;60">
      <formula>NOT(ISERROR(SEARCH("&lt;60",H133)))</formula>
    </cfRule>
  </conditionalFormatting>
  <conditionalFormatting sqref="H133:I160">
    <cfRule type="containsText" dxfId="97" priority="7" operator="containsText" text="error">
      <formula>NOT(ISERROR(SEARCH("error",H133)))</formula>
    </cfRule>
  </conditionalFormatting>
  <conditionalFormatting sqref="H3:R33">
    <cfRule type="containsText" dxfId="96" priority="4" operator="containsText" text="*80">
      <formula>NOT(ISERROR(SEARCH("*80",H3)))</formula>
    </cfRule>
    <cfRule type="containsText" dxfId="95" priority="5" operator="containsText" text="60-79">
      <formula>NOT(ISERROR(SEARCH("60-79",H3)))</formula>
    </cfRule>
    <cfRule type="containsText" dxfId="94" priority="6" operator="containsText" text="&lt;60">
      <formula>NOT(ISERROR(SEARCH("&lt;60",H3)))</formula>
    </cfRule>
  </conditionalFormatting>
  <conditionalFormatting sqref="I133:K160">
    <cfRule type="containsText" dxfId="93" priority="11" operator="containsText" text="80">
      <formula>NOT(ISERROR(SEARCH("80",I133)))</formula>
    </cfRule>
    <cfRule type="containsText" dxfId="92" priority="12" operator="containsText" text="60-79">
      <formula>NOT(ISERROR(SEARCH("60-79",I133)))</formula>
    </cfRule>
    <cfRule type="containsText" dxfId="91" priority="13" operator="containsText" text="&lt;60">
      <formula>NOT(ISERROR(SEARCH("&lt;60",I133)))</formula>
    </cfRule>
  </conditionalFormatting>
  <conditionalFormatting sqref="Y3:AH33">
    <cfRule type="containsText" dxfId="90" priority="1" operator="containsText" text="*80">
      <formula>NOT(ISERROR(SEARCH("*80",Y3)))</formula>
    </cfRule>
    <cfRule type="containsText" dxfId="89" priority="2" operator="containsText" text="60-79">
      <formula>NOT(ISERROR(SEARCH("60-79",Y3)))</formula>
    </cfRule>
    <cfRule type="containsText" dxfId="88" priority="3" operator="containsText" text="&lt;60">
      <formula>NOT(ISERROR(SEARCH("&lt;60",Y3)))</formula>
    </cfRule>
  </conditionalFormatting>
  <conditionalFormatting sqref="AK3:AT33 AV3:AV33">
    <cfRule type="containsText" dxfId="87" priority="14" operator="containsText" text="*80">
      <formula>NOT(ISERROR(SEARCH("*80",AK3)))</formula>
    </cfRule>
    <cfRule type="containsText" dxfId="86" priority="15" operator="containsText" text="60-79">
      <formula>NOT(ISERROR(SEARCH("60-79",AK3)))</formula>
    </cfRule>
    <cfRule type="containsText" dxfId="85" priority="16" operator="containsText" text="&lt;60">
      <formula>NOT(ISERROR(SEARCH("&lt;60",AK3)))</formula>
    </cfRule>
  </conditionalFormatting>
  <dataValidations count="3">
    <dataValidation type="list" allowBlank="1" showInputMessage="1" showErrorMessage="1" sqref="I40:R40" xr:uid="{36F3E661-3B2F-42F2-A133-6140AFDFAE34}">
      <formula1>listYesNo</formula1>
    </dataValidation>
    <dataValidation type="list" allowBlank="1" showInputMessage="1" showErrorMessage="1" errorTitle="Error in entry" error="Please use list items only." sqref="Y3:AH33 H3:R33" xr:uid="{7210B05C-4EE2-4553-8E7F-DBADFD6B346D}">
      <formula1>ValidDepts</formula1>
    </dataValidation>
    <dataValidation allowBlank="1" showInputMessage="1" showErrorMessage="1" errorTitle="Error in entry" error="Please use list items only." sqref="AU135:BE162 AK3:AT36 BL59:BV80 BJ57:BT57 BJ34:BT37 BV34:CE37" xr:uid="{76E4F866-0F00-4AC3-A9EB-2F1BF1AA0B33}"/>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0"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5543-F1AD-4F6C-BC4B-9A2D5F64BF16}">
  <sheetPr>
    <pageSetUpPr fitToPage="1"/>
  </sheetPr>
  <dimension ref="A1:DW180"/>
  <sheetViews>
    <sheetView showGridLines="0" zoomScale="70" zoomScaleNormal="70" zoomScaleSheetLayoutView="80" zoomScalePageLayoutView="25" workbookViewId="0">
      <selection activeCell="K40" sqref="K40"/>
    </sheetView>
  </sheetViews>
  <sheetFormatPr defaultColWidth="0" defaultRowHeight="13.5" x14ac:dyDescent="0.35"/>
  <cols>
    <col min="1" max="1" width="1.36328125" style="384" customWidth="1"/>
    <col min="2" max="7" width="10.6328125" style="384" customWidth="1"/>
    <col min="8" max="13" width="10.6328125" style="385" customWidth="1"/>
    <col min="14" max="16" width="10.6328125" style="385" hidden="1" customWidth="1"/>
    <col min="17" max="23" width="10.6328125" style="384" hidden="1" customWidth="1"/>
    <col min="24" max="24" width="3" style="384" customWidth="1"/>
    <col min="25" max="26" width="10.6328125" style="384" customWidth="1"/>
    <col min="27" max="27" width="10.6328125" style="385" customWidth="1"/>
    <col min="28" max="28" width="10.6328125" style="384" customWidth="1"/>
    <col min="29" max="29" width="11.6328125" style="384" customWidth="1"/>
    <col min="30" max="34" width="10.6328125" style="385" hidden="1" customWidth="1"/>
    <col min="35" max="35" width="2.90625" style="385" customWidth="1"/>
    <col min="36" max="36" width="5.453125" style="385" customWidth="1"/>
    <col min="37" max="37" width="12.36328125" style="384" hidden="1" bestFit="1" customWidth="1"/>
    <col min="38" max="38" width="9.08984375" style="384" hidden="1" bestFit="1" customWidth="1"/>
    <col min="39" max="39" width="15.08984375" style="384" hidden="1" bestFit="1" customWidth="1"/>
    <col min="40" max="40" width="10" style="384" hidden="1" bestFit="1" customWidth="1"/>
    <col min="41" max="41" width="13.453125" style="384" hidden="1" bestFit="1" customWidth="1"/>
    <col min="42" max="42" width="15.6328125" style="384" hidden="1" bestFit="1" customWidth="1"/>
    <col min="43" max="43" width="13.90625" style="384" hidden="1" bestFit="1" customWidth="1"/>
    <col min="44" max="44" width="12.6328125" style="384" hidden="1" bestFit="1" customWidth="1"/>
    <col min="45" max="49" width="8.90625" style="384" hidden="1" bestFit="1" customWidth="1"/>
    <col min="50" max="50" width="16.6328125" style="384" hidden="1" bestFit="1" customWidth="1"/>
    <col min="51" max="51" width="10.90625" style="384" hidden="1" bestFit="1" customWidth="1"/>
    <col min="52" max="53" width="11.6328125" style="384" hidden="1" bestFit="1" customWidth="1"/>
    <col min="54" max="63" width="8.90625" style="384" hidden="1" bestFit="1" customWidth="1"/>
    <col min="64" max="64" width="13" style="385" hidden="1" bestFit="1" customWidth="1"/>
    <col min="65" max="65" width="11.36328125" style="385" hidden="1" bestFit="1" customWidth="1"/>
    <col min="66" max="68" width="8.6328125" style="385" hidden="1" bestFit="1" customWidth="1"/>
    <col min="69" max="71" width="13" style="385" hidden="1" bestFit="1" customWidth="1"/>
    <col min="72" max="72" width="11.90625" style="385" hidden="1" bestFit="1" customWidth="1"/>
    <col min="73" max="73" width="7.453125" style="385" hidden="1" bestFit="1" customWidth="1"/>
    <col min="74" max="74" width="13.08984375" style="385" hidden="1" bestFit="1" customWidth="1"/>
    <col min="75" max="82" width="7.453125" style="385" hidden="1" bestFit="1" customWidth="1"/>
    <col min="83" max="84" width="6.90625" style="385" hidden="1" bestFit="1" customWidth="1"/>
    <col min="85" max="85" width="8.90625" style="384" hidden="1" bestFit="1" customWidth="1"/>
    <col min="86" max="86" width="11.36328125" style="385" hidden="1" bestFit="1" customWidth="1"/>
    <col min="87" max="87" width="8.90625" style="384" hidden="1" bestFit="1" customWidth="1"/>
    <col min="88" max="88" width="8.6328125" style="385" hidden="1" bestFit="1" customWidth="1"/>
    <col min="89" max="89" width="8.90625" style="384" hidden="1" bestFit="1" customWidth="1"/>
    <col min="90" max="90" width="8.6328125" style="385" hidden="1" bestFit="1" customWidth="1"/>
    <col min="91" max="91" width="8.90625" style="384" hidden="1" bestFit="1" customWidth="1"/>
    <col min="92" max="92" width="8.6328125" style="385" hidden="1" bestFit="1" customWidth="1"/>
    <col min="93" max="16384" width="8.90625" style="384" hidden="1"/>
  </cols>
  <sheetData>
    <row r="1" spans="2:127" ht="7.25" customHeight="1" thickBot="1" x14ac:dyDescent="0.4">
      <c r="H1" s="386"/>
      <c r="I1" s="387"/>
      <c r="J1" s="387"/>
      <c r="K1" s="387"/>
      <c r="L1" s="387"/>
      <c r="M1" s="388"/>
      <c r="N1" s="388"/>
      <c r="O1" s="388"/>
      <c r="P1" s="388"/>
      <c r="AA1" s="387"/>
      <c r="AD1" s="387"/>
      <c r="AE1" s="387"/>
      <c r="AF1" s="387"/>
      <c r="AG1" s="387"/>
      <c r="AH1" s="387"/>
      <c r="AI1" s="387"/>
      <c r="AJ1" s="387"/>
      <c r="AW1" s="389" t="s">
        <v>24</v>
      </c>
      <c r="AX1" s="389"/>
      <c r="BE1" s="384" t="s">
        <v>25</v>
      </c>
      <c r="BJ1" s="389" t="s">
        <v>26</v>
      </c>
      <c r="BK1" s="389"/>
      <c r="BL1" s="390"/>
      <c r="BM1" s="391"/>
      <c r="BN1" s="392"/>
      <c r="BO1" s="392"/>
      <c r="BP1" s="392"/>
      <c r="BT1" s="393"/>
      <c r="BU1" s="393"/>
      <c r="BV1" s="394" t="s">
        <v>27</v>
      </c>
      <c r="BW1" s="395"/>
      <c r="BX1" s="395"/>
      <c r="BY1" s="395"/>
      <c r="BZ1" s="396"/>
      <c r="CG1" s="397" t="s">
        <v>235</v>
      </c>
      <c r="CH1" s="397" t="s">
        <v>236</v>
      </c>
      <c r="CI1" s="398"/>
      <c r="CJ1" s="398"/>
      <c r="CK1" s="399"/>
      <c r="CL1" s="400"/>
      <c r="CM1" s="397"/>
      <c r="CN1" s="400"/>
      <c r="CO1" s="397"/>
      <c r="CP1" s="397"/>
      <c r="CQ1" s="397"/>
      <c r="CR1" s="397"/>
      <c r="CS1" s="389"/>
      <c r="CT1" s="389" t="s">
        <v>237</v>
      </c>
      <c r="CU1" s="401"/>
      <c r="CV1" s="402"/>
      <c r="CW1" s="392"/>
      <c r="CY1" s="392"/>
      <c r="DI1" s="403"/>
      <c r="DJ1" s="403"/>
      <c r="DK1" s="403"/>
      <c r="DL1" s="403"/>
      <c r="DM1" s="403"/>
      <c r="DN1" s="403"/>
      <c r="DO1" s="403"/>
      <c r="DP1" s="403"/>
      <c r="DQ1" s="403"/>
      <c r="DR1" s="403"/>
      <c r="DS1" s="403"/>
      <c r="DT1" s="403"/>
      <c r="DU1" s="403"/>
      <c r="DV1" s="403"/>
      <c r="DW1" s="403"/>
    </row>
    <row r="2" spans="2:127" ht="41.4" customHeight="1" thickBot="1" x14ac:dyDescent="0.4">
      <c r="B2" s="404" t="s">
        <v>28</v>
      </c>
      <c r="C2" s="405" t="s">
        <v>29</v>
      </c>
      <c r="D2" s="406"/>
      <c r="E2" s="405" t="s">
        <v>30</v>
      </c>
      <c r="F2" s="407"/>
      <c r="G2" s="406"/>
      <c r="H2" s="408" t="s">
        <v>31</v>
      </c>
      <c r="I2" s="409" t="s">
        <v>32</v>
      </c>
      <c r="J2" s="410" t="s">
        <v>33</v>
      </c>
      <c r="K2" s="411" t="s">
        <v>34</v>
      </c>
      <c r="L2" s="412" t="s">
        <v>35</v>
      </c>
      <c r="M2" s="413" t="s">
        <v>36</v>
      </c>
      <c r="N2" s="413" t="s">
        <v>37</v>
      </c>
      <c r="O2" s="413" t="s">
        <v>38</v>
      </c>
      <c r="P2" s="413" t="s">
        <v>39</v>
      </c>
      <c r="Q2" s="413" t="s">
        <v>40</v>
      </c>
      <c r="R2" s="414" t="s">
        <v>41</v>
      </c>
      <c r="Y2" s="408" t="s">
        <v>42</v>
      </c>
      <c r="Z2" s="415" t="s">
        <v>43</v>
      </c>
      <c r="AA2" s="416" t="s">
        <v>44</v>
      </c>
      <c r="AB2" s="417" t="s">
        <v>45</v>
      </c>
      <c r="AC2" s="418" t="s">
        <v>46</v>
      </c>
      <c r="AD2" s="419" t="s">
        <v>47</v>
      </c>
      <c r="AE2" s="419" t="s">
        <v>48</v>
      </c>
      <c r="AF2" s="419" t="s">
        <v>49</v>
      </c>
      <c r="AG2" s="419" t="s">
        <v>50</v>
      </c>
      <c r="AH2" s="419" t="s">
        <v>51</v>
      </c>
      <c r="AK2" s="420" t="s">
        <v>52</v>
      </c>
      <c r="AL2" s="420" t="s">
        <v>53</v>
      </c>
      <c r="AM2" s="420" t="s">
        <v>54</v>
      </c>
      <c r="AN2" s="420" t="s">
        <v>55</v>
      </c>
      <c r="AO2" s="420" t="s">
        <v>56</v>
      </c>
      <c r="AP2" s="420" t="s">
        <v>57</v>
      </c>
      <c r="AQ2" s="420" t="s">
        <v>58</v>
      </c>
      <c r="AR2" s="420" t="s">
        <v>59</v>
      </c>
      <c r="AS2" s="420" t="s">
        <v>60</v>
      </c>
      <c r="AT2" s="420" t="s">
        <v>61</v>
      </c>
      <c r="AW2" s="421" t="s">
        <v>62</v>
      </c>
      <c r="AX2" s="421" t="s">
        <v>63</v>
      </c>
      <c r="AY2" s="421" t="s">
        <v>64</v>
      </c>
      <c r="AZ2" s="421" t="s">
        <v>65</v>
      </c>
      <c r="BA2" s="421" t="s">
        <v>66</v>
      </c>
      <c r="BB2" s="421" t="s">
        <v>67</v>
      </c>
      <c r="BC2" s="421" t="s">
        <v>68</v>
      </c>
      <c r="BE2" s="384" t="s">
        <v>69</v>
      </c>
      <c r="BF2" s="384" t="s">
        <v>70</v>
      </c>
      <c r="BJ2" s="422" t="s">
        <v>71</v>
      </c>
      <c r="BK2" s="422" t="s">
        <v>72</v>
      </c>
      <c r="BL2" s="422" t="s">
        <v>73</v>
      </c>
      <c r="BM2" s="422" t="s">
        <v>74</v>
      </c>
      <c r="BN2" s="422" t="s">
        <v>75</v>
      </c>
      <c r="BO2" s="422" t="s">
        <v>76</v>
      </c>
      <c r="BP2" s="422" t="s">
        <v>77</v>
      </c>
      <c r="BQ2" s="422" t="s">
        <v>78</v>
      </c>
      <c r="BR2" s="422" t="s">
        <v>79</v>
      </c>
      <c r="BS2" s="422" t="s">
        <v>80</v>
      </c>
      <c r="BT2" s="422" t="s">
        <v>81</v>
      </c>
      <c r="BV2" s="423" t="s">
        <v>82</v>
      </c>
      <c r="BW2" s="423" t="s">
        <v>83</v>
      </c>
      <c r="BX2" s="423" t="s">
        <v>84</v>
      </c>
      <c r="BY2" s="423" t="s">
        <v>85</v>
      </c>
      <c r="BZ2" s="423" t="s">
        <v>86</v>
      </c>
      <c r="CA2" s="423" t="s">
        <v>87</v>
      </c>
      <c r="CB2" s="423" t="s">
        <v>88</v>
      </c>
      <c r="CC2" s="423" t="s">
        <v>89</v>
      </c>
      <c r="CD2" s="423" t="s">
        <v>90</v>
      </c>
      <c r="CE2" s="423" t="s">
        <v>91</v>
      </c>
      <c r="CF2" s="384"/>
      <c r="CG2" s="424" t="s">
        <v>238</v>
      </c>
      <c r="CH2" s="424" t="s">
        <v>239</v>
      </c>
      <c r="CI2" s="424" t="s">
        <v>240</v>
      </c>
      <c r="CJ2" s="424" t="s">
        <v>241</v>
      </c>
      <c r="CK2" s="424" t="s">
        <v>242</v>
      </c>
      <c r="CL2" s="424" t="s">
        <v>243</v>
      </c>
      <c r="CM2" s="424" t="s">
        <v>244</v>
      </c>
      <c r="CN2" s="424" t="s">
        <v>245</v>
      </c>
      <c r="CO2" s="424" t="s">
        <v>246</v>
      </c>
      <c r="CP2" s="424" t="s">
        <v>247</v>
      </c>
      <c r="CR2" s="424" t="s">
        <v>248</v>
      </c>
      <c r="CS2" s="424" t="s">
        <v>249</v>
      </c>
      <c r="CT2" s="424" t="s">
        <v>250</v>
      </c>
      <c r="CU2" s="424" t="s">
        <v>251</v>
      </c>
      <c r="CV2" s="424" t="s">
        <v>252</v>
      </c>
      <c r="CW2" s="424" t="s">
        <v>253</v>
      </c>
      <c r="CX2" s="424" t="s">
        <v>254</v>
      </c>
      <c r="CY2" s="424" t="s">
        <v>255</v>
      </c>
      <c r="CZ2" s="424" t="s">
        <v>256</v>
      </c>
      <c r="DA2" s="424" t="s">
        <v>257</v>
      </c>
      <c r="DI2" s="403"/>
      <c r="DJ2" s="403"/>
      <c r="DK2" s="403"/>
      <c r="DL2" s="403"/>
      <c r="DM2" s="403"/>
      <c r="DN2" s="403"/>
      <c r="DO2" s="403"/>
      <c r="DP2" s="403"/>
      <c r="DQ2" s="403"/>
      <c r="DR2" s="403"/>
      <c r="DS2" s="403"/>
      <c r="DT2" s="403"/>
      <c r="DU2" s="403"/>
      <c r="DV2" s="403"/>
      <c r="DW2" s="403"/>
    </row>
    <row r="3" spans="2:127" ht="13.75" customHeight="1" thickBot="1" x14ac:dyDescent="0.4">
      <c r="B3" s="372">
        <v>1</v>
      </c>
      <c r="C3" s="360" t="s">
        <v>92</v>
      </c>
      <c r="D3" s="361"/>
      <c r="E3" s="359" t="s">
        <v>93</v>
      </c>
      <c r="F3" s="425"/>
      <c r="G3" s="426"/>
      <c r="H3" s="14" t="s">
        <v>102</v>
      </c>
      <c r="I3" s="190" t="s">
        <v>102</v>
      </c>
      <c r="J3" s="190" t="s">
        <v>102</v>
      </c>
      <c r="K3" s="190" t="s">
        <v>98</v>
      </c>
      <c r="L3" s="190" t="s">
        <v>94</v>
      </c>
      <c r="M3" s="190" t="s">
        <v>94</v>
      </c>
      <c r="N3" s="190" t="s">
        <v>94</v>
      </c>
      <c r="O3" s="190" t="s">
        <v>94</v>
      </c>
      <c r="P3" s="190" t="s">
        <v>94</v>
      </c>
      <c r="Q3" s="190" t="s">
        <v>94</v>
      </c>
      <c r="R3" s="378" t="s">
        <v>94</v>
      </c>
      <c r="Y3" s="190" t="s">
        <v>102</v>
      </c>
      <c r="Z3" s="190" t="s">
        <v>102</v>
      </c>
      <c r="AA3" s="190" t="s">
        <v>98</v>
      </c>
      <c r="AB3" s="190" t="s">
        <v>98</v>
      </c>
      <c r="AC3" s="190" t="s">
        <v>98</v>
      </c>
      <c r="AD3" s="192" t="s">
        <v>94</v>
      </c>
      <c r="AE3" s="192" t="s">
        <v>94</v>
      </c>
      <c r="AF3" s="192" t="s">
        <v>94</v>
      </c>
      <c r="AG3" s="192" t="s">
        <v>94</v>
      </c>
      <c r="AH3" s="378" t="s">
        <v>94</v>
      </c>
      <c r="AK3" s="427" t="str">
        <f>IFERROR(IF(I3="---","",IF(Y3="---","No Target Set",IF(BV3=BK3,"On Target",IF(BV3&gt;BK3,"Behind",IF(BV3&lt;BK3,"On Target"))))),"")</f>
        <v>On Target</v>
      </c>
      <c r="AL3" s="427" t="str">
        <f>IFERROR(IF(J3="---","",IF(Z3="---","No Target Set",IF(BW3=BL3,"On Target",IF(BW3&gt;BL3,"Behind",IF(BW3&lt;BL3,"On Target"))))),"")</f>
        <v>On Target</v>
      </c>
      <c r="AM3" s="427" t="str">
        <f>IFERROR(IF(K3="---","",IF(AA3="---","No Target Set",IF(BX3=BM3,"On Target",IF(BX3&gt;BM3,"Behind",IF(BX3&lt;BM3,"On Target"))))),"")</f>
        <v>On Target</v>
      </c>
      <c r="AN3" s="427" t="str">
        <f>IFERROR(IF(L3="---","",IF(AB3="---","No Target Set",IF(BY3=BN3,"On Target",IF(BY3&gt;BN3,"Behind",IF(BY3&lt;BN3,"On Target"))))),"")</f>
        <v/>
      </c>
      <c r="AO3" s="427" t="str">
        <f>IFERROR(IF(M3="---","",IF(AC3="---","No Target Set",IF(BZ3=BO3,"On Target",IF(BZ3&gt;BO3,"Behind",IF(BZ3&lt;BO3,"On Target"))))),"")</f>
        <v/>
      </c>
      <c r="AP3" s="427" t="str">
        <f>IFERROR(IF(N3="---","",IF(AD3="---","No Target Set",IF(CA3=BP3,"On Target",IF(CA3&gt;BP3,"Behind",IF(CA3&lt;BP3,"On Target"))))),"")</f>
        <v/>
      </c>
      <c r="AQ3" s="427" t="str">
        <f>IFERROR(IF(O3="---","",IF(AE3="---","No Target Set",IF(CB3=BQ3,"On Target",IF(CB3&gt;BQ3,"Behind",IF(CB3&lt;BQ3,"On Target"))))),"")</f>
        <v/>
      </c>
      <c r="AR3" s="427" t="str">
        <f>IFERROR(IF(P3="---","",IF(AF3="---","No Target Set",IF(CC3=BR3,"On Target",IF(CC3&gt;BR3,"Behind",IF(CC3&lt;BR3,"On Target"))))),"")</f>
        <v/>
      </c>
      <c r="AS3" s="427" t="str">
        <f>IFERROR(IF(Q3="---","",IF(AG3="---","No Target Set",IF(CD3=BS3,"On Target",IF(CD3&gt;BS3,"Behind",IF(CD3&lt;BS3,"On Target"))))),"")</f>
        <v/>
      </c>
      <c r="AT3" s="427" t="str">
        <f>IFERROR(IF(R3="---","",IF(AH3="---","No Target Set",IF(CE3=BT3,"On Target",IF(CE3&gt;BT3,"Behind",IF(CE3&lt;BT3,"On Target"))))),"")</f>
        <v/>
      </c>
      <c r="AV3" s="428"/>
      <c r="AW3" s="222" t="s">
        <v>95</v>
      </c>
      <c r="AX3" s="381" t="str">
        <f>_xlfn.IFNA(LOOKUP(2,1/(H3:R3&lt;&gt;"---"),H3:R3),"---")</f>
        <v>≥80</v>
      </c>
      <c r="AY3" s="381">
        <f>VALUE(IF(AX3="---","",VLOOKUP(AX3,List16787[],2,FALSE)))</f>
        <v>1</v>
      </c>
      <c r="AZ3" s="381" t="str">
        <f>_xlfn.IFNA(LOOKUP(2,1/(H3:Q3&lt;&gt;"---"),X3:AF3),"---")</f>
        <v>≥80</v>
      </c>
      <c r="BA3" s="381">
        <f>VALUE(IF(AZ3="---","",VLOOKUP(AZ3,List16787[],2,FALSE)))</f>
        <v>1</v>
      </c>
      <c r="BB3" s="381" t="str">
        <f>_xlfn.IFNA(LOOKUP(2,1/(AK3:AT3&lt;&gt;""),AK3:AT3),"---")</f>
        <v>On Target</v>
      </c>
      <c r="BC3" s="381" t="str">
        <f>_xlfn.IFNA(LOOKUP(2,1/(H3:R3&lt;&gt;"---"),H$2:R$2),"---")</f>
        <v>Actual Year 3</v>
      </c>
      <c r="BE3" s="587" t="s">
        <v>94</v>
      </c>
      <c r="BI3" s="222" t="s">
        <v>95</v>
      </c>
      <c r="BJ3" s="381">
        <f>IF(H3="---","",IF(H3="","",(VLOOKUP(H3,List16787[],2,FALSE))))</f>
        <v>0.5</v>
      </c>
      <c r="BK3" s="381">
        <f>IF(I3="---","",IF(I3="","",(VLOOKUP(I3,List16787[],2,FALSE))))</f>
        <v>0.5</v>
      </c>
      <c r="BL3" s="381">
        <f>IF(J3="---","",IF(J3="","",(VLOOKUP(J3,List16787[],2,FALSE))))</f>
        <v>0.5</v>
      </c>
      <c r="BM3" s="381">
        <f>IF(K3="---","",IF(K3="","",(VLOOKUP(K3,List16787[],2,FALSE))))</f>
        <v>1</v>
      </c>
      <c r="BN3" s="381" t="str">
        <f>IF(L3="---","",IF(L3="","",(VLOOKUP(L3,List16787[],2,FALSE))))</f>
        <v/>
      </c>
      <c r="BO3" s="381" t="str">
        <f>IF(M3="---","",IF(M3="","",(VLOOKUP(M3,List16787[],2,FALSE))))</f>
        <v/>
      </c>
      <c r="BP3" s="381" t="str">
        <f>IF(N3="---","",IF(N3="","",(VLOOKUP(N3,List16787[],2,FALSE))))</f>
        <v/>
      </c>
      <c r="BQ3" s="381" t="str">
        <f>IF(O3="---","",IF(O3="","",(VLOOKUP(O3,List16787[],2,FALSE))))</f>
        <v/>
      </c>
      <c r="BR3" s="381" t="str">
        <f>IF(P3="---","",IF(P3="","",(VLOOKUP(P3,List16787[],2,FALSE))))</f>
        <v/>
      </c>
      <c r="BS3" s="381" t="str">
        <f>IF(Q3="---","",IF(Q3="","",(VLOOKUP(Q3,List16787[],2,FALSE))))</f>
        <v/>
      </c>
      <c r="BT3" s="381" t="str">
        <f>IF(R3="---","",IF(R3="","",(VLOOKUP(R3,List16787[],2,FALSE))))</f>
        <v/>
      </c>
      <c r="BU3" s="222" t="s">
        <v>95</v>
      </c>
      <c r="BV3" s="381">
        <f>IF(Y3="---","",IF(Y3="","",VLOOKUP(Y3,List16787[],2,FALSE)))</f>
        <v>0.5</v>
      </c>
      <c r="BW3" s="381">
        <f>IF(Z3="---","",IF(Z3="","",VLOOKUP(Z3,List16787[],2,FALSE)))</f>
        <v>0.5</v>
      </c>
      <c r="BX3" s="381">
        <f>IF(AA3="---","",IF(AA3="","",VLOOKUP(AA3,List16787[],2,FALSE)))</f>
        <v>1</v>
      </c>
      <c r="BY3" s="381">
        <f>IF(AB3="---","",IF(AB3="","",VLOOKUP(AB3,List16787[],2,FALSE)))</f>
        <v>1</v>
      </c>
      <c r="BZ3" s="381">
        <f>IF(AC3="---","",IF(AC3="","",VLOOKUP(AC3,List16787[],2,FALSE)))</f>
        <v>1</v>
      </c>
      <c r="CA3" s="381" t="str">
        <f>IF(AD3="---","",IF(AD3="","",VLOOKUP(AD3,List16787[],2,FALSE)))</f>
        <v/>
      </c>
      <c r="CB3" s="381" t="str">
        <f>IF(AE3="---","",IF(AE3="","",VLOOKUP(AE3,List16787[],2,FALSE)))</f>
        <v/>
      </c>
      <c r="CC3" s="381" t="str">
        <f>IF(AF3="---","",IF(AF3="","",VLOOKUP(AF3,List16787[],2,FALSE)))</f>
        <v/>
      </c>
      <c r="CD3" s="381" t="str">
        <f>IF(AG3="---","",IF(AG3="","",VLOOKUP(AG3,List16787[],2,FALSE)))</f>
        <v/>
      </c>
      <c r="CE3" s="381" t="str">
        <f>IF(AH3="---","",IF(AH3="","",VLOOKUP(AH3,List16787[],2,FALSE)))</f>
        <v/>
      </c>
      <c r="CF3" s="222" t="s">
        <v>95</v>
      </c>
      <c r="CG3" s="381">
        <f>IFERROR(
    IF(H3="---", "NA",
        IF(Y3="---", "NA",
            IF(BJ3 &gt; BK3,
                IF(BV3 &gt; BJ3, 1.1, 0.1),
                IF(BV3 &gt; BJ3, 1, 0)
            )
        )
    ),
    -1
)</f>
        <v>0</v>
      </c>
      <c r="CH3" s="381">
        <f>IFERROR(
    IF(I3="---", "NA",
        IF(Z3="---", "NA",IF(J3="---","NA",
            IF(BK3 &gt; BL3,
                IF(MIN(BV3, BK3) = BW3, 0.1,
                    IF(MIN(BV3, BK3) &lt; BW3, 1.1)
                ),
                IF(MIN(BV3, BK3) = BW3, 0,
                    IF(MIN(BV3, BK3) &lt; BW3, 1)
                )
            ))
        )
    ),
-5)</f>
        <v>0</v>
      </c>
      <c r="CI3" s="381">
        <f>IFERROR(
    IF(J3="---", "NA",
        IF(AA3="---", "NA",IF(K3="---","NA",
            IF(BL3 &gt; BM3,
                IF(MIN(BW3, BL3) = BX3, 0.1,
                    IF(MIN(BW3, BL3) &lt; BX3, 1.1)
                ),
                IF(MIN(BW3, BL3) = BX3, 0,
                    IF(MIN(BW3, BL3) &lt; BX3, 1)
                )
            ))
        )
    ),
-5)</f>
        <v>1</v>
      </c>
      <c r="CJ3" s="381" t="str">
        <f>IFERROR(
    IF(K3="---", "NA",
        IF(AB3="---", "NA",IF(L3="---","NA",
            IF(BM3 &gt; BN3,
                IF(MIN(BX3, BM3) = BY3, 0.1,
                    IF(MIN(BX3, BM3) &lt; BY3, 1.1)
                ),
                IF(MIN(BX3, BM3) = BY3, 0,
                    IF(MIN(BX3, BM3) &lt; BY3, 1)
                )
            ))
        )
    ),
-5)</f>
        <v>NA</v>
      </c>
      <c r="CK3" s="381" t="str">
        <f>IFERROR(
    IF(L3="---", "NA",
        IF(AC3="---", "NA",IF(M3="---","NA",
            IF(BN3 &gt; BO3,
                IF(MIN(BY3, BN3) = BZ3, 0.1,
                    IF(MIN(BY3, BN3) &lt; BZ3, 1.1)
                ),
                IF(MIN(BY3, BN3) = BZ3, 0,
                    IF(MIN(BY3, BN3) &lt; BZ3, 1)
                )
            ))
        )
    ),
-5)</f>
        <v>NA</v>
      </c>
      <c r="CL3" s="381" t="str">
        <f>IFERROR(
    IF(M3="---", "NA",
        IF(AD3="---", "NA",IF(N3="---","NA",
            IF(BO3 &gt; BP3,
                IF(MIN(BZ3, BO3) = CA3, 0.1,
                    IF(MIN(BZ3, BO3) &lt; CA3, 1.1)
                ),
                IF(MIN(BZ3, BO3) = CA3, 0,
                    IF(MIN(BZ3, BO3) &lt; CA3, 1)
                )
            ))
        )
    ),
-5)</f>
        <v>NA</v>
      </c>
      <c r="CM3" s="381" t="str">
        <f>IFERROR(
    IF(N3="---", "NA",
        IF(AE3="---", "NA",IF(O3="---","NA",
            IF(BP3 &gt; BQ3,
                IF(MIN(CA3, BP3) = CB3, 0.1,
                    IF(MIN(CA3, BP3) &lt; CB3, 1.1)
                ),
                IF(MIN(CA3, BP3) = CB3, 0,
                    IF(MIN(CA3, BP3) &lt; CB3, 1)
                )
            ))
        )
    ),
-5)</f>
        <v>NA</v>
      </c>
      <c r="CN3" s="381" t="str">
        <f>IFERROR(
    IF(O3="---", "NA",
        IF(AF3="---", "NA",IF(P3="---","NA",
            IF(BQ3 &gt; BR3,
                IF(MIN(CB3, BQ3) = CC3, 0.1,
                    IF(MIN(CB3, BQ3) &lt; CC3, 1.1)
                ),
                IF(MIN(CB3, BQ3) = CC3, 0,
                    IF(MIN(CB3, BQ3) &lt; CC3, 1)
                )
            ))
        )
    ),
-5)</f>
        <v>NA</v>
      </c>
      <c r="CO3" s="381" t="str">
        <f>IFERROR(
    IF(P3="---", "NA",
        IF(AG3="---", "NA",IF(Q3="---","NA",
            IF(BR3 &gt; BS3,
                IF(MIN(CC3, BR3) = CD3, 0.1,
                    IF(MIN(CC3, BR3) &lt; CD3, 1.1)
                ),
                IF(MIN(CC3, BR3) = CD3, 0,
                    IF(MIN(CC3, BR3) &lt; CD3, 1)
                )
            ))
        )
    ),
-5)</f>
        <v>NA</v>
      </c>
      <c r="CP3" s="381" t="str">
        <f>IFERROR(
    IF(Q3="---", "NA",
        IF(AH3="---", "NA",IF(R3="---","NA",
            IF(BS3 &gt; BT3,
                IF(MIN(CD3, BS3) = CE3, 0.1,
                    IF(MIN(CD3, BS3) &lt; CE3, 1.1)
                ),
                IF(MIN(CD3, BS3) = CE3, 0,
                    IF(MIN(CD3, BS3) &lt; CE3, 1)
                )
            ))
        )
    ),
-5)</f>
        <v>NA</v>
      </c>
      <c r="CQ3" s="222" t="s">
        <v>95</v>
      </c>
      <c r="CR3" s="381" t="str">
        <f>IF(AND(OR(CG3=1, CG3=1.1),BK3&gt;=BV3),"Achieved",IF(AND(OR(CG3=1, CG3=1.1),BK3&lt;BV3),"Not Achieved","NA"))</f>
        <v>NA</v>
      </c>
      <c r="CS3" s="381" t="str">
        <f>IF(AND(OR(CH3=1, CH3=1.1),BL3&gt;=BW3),"Achieved",IF(AND(OR(CH3=1, CH3=1.1),BL3&lt;BW3),"Not Achieved","NA"))</f>
        <v>NA</v>
      </c>
      <c r="CT3" s="381" t="str">
        <f>IF(AND(OR(CI3=1, CI3=1.1),BM3&gt;=BX3),"Achieved",IF(AND(OR(CI3=1, CI3=1.1),BM3&lt;BX3),"Not Achieved","NA"))</f>
        <v>Achieved</v>
      </c>
      <c r="CU3" s="381" t="str">
        <f>IF(AND(OR(CJ3=1, CJ3=1.1),BN3&gt;=BY3),"Achieved",IF(AND(OR(CJ3=1, CJ3=1.1),BN3&lt;BY3),"Not Achieved","NA"))</f>
        <v>NA</v>
      </c>
      <c r="CV3" s="381" t="str">
        <f>IF(AND(OR(CK3=1, CK3=1.1),BO3&gt;=BZ3),"Achieved",IF(AND(OR(CK3=1, CK3=1.1),BO3&lt;BZ3),"Not Achieved","NA"))</f>
        <v>NA</v>
      </c>
      <c r="CW3" s="381" t="str">
        <f>IF(AND(OR(CL3=1, CL3=1.1),BP3&gt;=CA3),"Achieved",IF(AND(OR(CL3=1, CL3=1.1),BP3&lt;CA3),"Not Achieved","NA"))</f>
        <v>NA</v>
      </c>
      <c r="CX3" s="381" t="str">
        <f>IF(AND(OR(CM3=1, CM3=1.1),BQ3&gt;=CB3),"Achieved",IF(AND(OR(CM3=1, CM3=1.1),BQ3&lt;CB3),"Not Achieved","NA"))</f>
        <v>NA</v>
      </c>
      <c r="CY3" s="381" t="str">
        <f>IF(AND(OR(CN3=1, CN3=1.1),BR3&gt;=CC3),"Achieved",IF(AND(OR(CN3=1, CN3=1.1),BR3&lt;CC3),"Not Achieved","NA"))</f>
        <v>NA</v>
      </c>
      <c r="CZ3" s="381" t="str">
        <f>IF(AND(OR(CO3=1, CO3=1.1),BS3&gt;=CD3),"Achieved",IF(AND(OR(CO3=1, CO3=1.1),BS3&lt;CD3),"Not Achieved","NA"))</f>
        <v>NA</v>
      </c>
      <c r="DA3" s="381" t="str">
        <f>IF(AND(OR(CP3=1, CP3=1.1),BT3&gt;=CE3),"Achieved",IF(AND(OR(CP3=1, CP3=1.1),BT3&lt;CE3),"Not Achieved","NA"))</f>
        <v>NA</v>
      </c>
      <c r="DI3" s="403"/>
      <c r="DJ3" s="403"/>
      <c r="DK3" s="403"/>
      <c r="DL3" s="403"/>
      <c r="DM3" s="403"/>
      <c r="DN3" s="403"/>
      <c r="DO3" s="403"/>
      <c r="DP3" s="403"/>
      <c r="DQ3" s="403"/>
      <c r="DR3" s="403"/>
      <c r="DS3" s="403"/>
      <c r="DT3" s="403"/>
      <c r="DU3" s="403"/>
      <c r="DV3" s="403"/>
      <c r="DW3" s="403"/>
    </row>
    <row r="4" spans="2:127" ht="13.75" customHeight="1" thickBot="1" x14ac:dyDescent="0.4">
      <c r="B4" s="373"/>
      <c r="C4" s="362"/>
      <c r="D4" s="363"/>
      <c r="E4" s="359" t="s">
        <v>96</v>
      </c>
      <c r="F4" s="425"/>
      <c r="G4" s="426"/>
      <c r="H4" s="15" t="s">
        <v>102</v>
      </c>
      <c r="I4" s="15" t="s">
        <v>102</v>
      </c>
      <c r="J4" s="15" t="s">
        <v>102</v>
      </c>
      <c r="K4" s="15" t="s">
        <v>94</v>
      </c>
      <c r="L4" s="192" t="s">
        <v>94</v>
      </c>
      <c r="M4" s="192" t="s">
        <v>94</v>
      </c>
      <c r="N4" s="192" t="s">
        <v>94</v>
      </c>
      <c r="O4" s="192" t="s">
        <v>94</v>
      </c>
      <c r="P4" s="192" t="s">
        <v>94</v>
      </c>
      <c r="Q4" s="192" t="s">
        <v>94</v>
      </c>
      <c r="R4" s="379" t="s">
        <v>94</v>
      </c>
      <c r="Y4" s="15" t="s">
        <v>102</v>
      </c>
      <c r="Z4" s="15" t="s">
        <v>102</v>
      </c>
      <c r="AA4" s="15" t="s">
        <v>94</v>
      </c>
      <c r="AB4" s="15" t="s">
        <v>94</v>
      </c>
      <c r="AC4" s="192" t="s">
        <v>94</v>
      </c>
      <c r="AD4" s="192" t="s">
        <v>94</v>
      </c>
      <c r="AE4" s="192" t="s">
        <v>94</v>
      </c>
      <c r="AF4" s="192" t="s">
        <v>94</v>
      </c>
      <c r="AG4" s="192" t="s">
        <v>94</v>
      </c>
      <c r="AH4" s="379" t="s">
        <v>94</v>
      </c>
      <c r="AK4" s="427" t="str">
        <f>IFERROR(IF(I4="---","",IF(Y4="---","No Target Set",IF(BV4=BK4,"On Target",IF(BV4&gt;BK4,"Behind",IF(BV4&lt;BK4,"On Target"))))),"")</f>
        <v>On Target</v>
      </c>
      <c r="AL4" s="427" t="str">
        <f>IFERROR(IF(J4="---","",IF(Z4="---","No Target Set",IF(BW4=BL4,"On Target",IF(BW4&gt;BL4,"Behind",IF(BW4&lt;BL4,"On Target"))))),"")</f>
        <v>On Target</v>
      </c>
      <c r="AM4" s="427" t="str">
        <f>IFERROR(IF(K4="---","",IF(AA4="---","No Target Set",IF(BX4=BM4,"On Target",IF(BX4&gt;BM4,"Behind",IF(BX4&lt;BM4,"On Target"))))),"")</f>
        <v/>
      </c>
      <c r="AN4" s="427" t="str">
        <f>IFERROR(IF(L4="---","",IF(AB4="---","No Target Set",IF(BY4=BN4,"On Target",IF(BY4&gt;BN4,"Behind",IF(BY4&lt;BN4,"On Target"))))),"")</f>
        <v/>
      </c>
      <c r="AO4" s="427" t="str">
        <f>IFERROR(IF(M4="---","",IF(AC4="---","No Target Set",IF(BZ4=BO4,"On Target",IF(BZ4&gt;BO4,"Behind",IF(BZ4&lt;BO4,"On Target"))))),"")</f>
        <v/>
      </c>
      <c r="AP4" s="427" t="str">
        <f>IFERROR(IF(N4="---","",IF(AD4="---","No Target Set",IF(CA4=BP4,"On Target",IF(CA4&gt;BP4,"Behind",IF(CA4&lt;BP4,"On Target"))))),"")</f>
        <v/>
      </c>
      <c r="AQ4" s="427" t="str">
        <f>IFERROR(IF(O4="---","",IF(AE4="---","No Target Set",IF(CB4=BQ4,"On Target",IF(CB4&gt;BQ4,"Behind",IF(CB4&lt;BQ4,"On Target"))))),"")</f>
        <v/>
      </c>
      <c r="AR4" s="427" t="str">
        <f>IFERROR(IF(P4="---","",IF(AF4="---","No Target Set",IF(CC4=BR4,"On Target",IF(CC4&gt;BR4,"Behind",IF(CC4&lt;BR4,"On Target"))))),"")</f>
        <v/>
      </c>
      <c r="AS4" s="427" t="str">
        <f>IFERROR(IF(Q4="---","",IF(AG4="---","No Target Set",IF(CD4=BS4,"On Target",IF(CD4&gt;BS4,"Behind",IF(CD4&lt;BS4,"On Target"))))),"")</f>
        <v/>
      </c>
      <c r="AT4" s="427" t="str">
        <f>IFERROR(IF(R4="---","",IF(AH4="---","No Target Set",IF(CE4=BT4,"On Target",IF(CE4&gt;BT4,"Behind",IF(CE4&lt;BT4,"On Target"))))),"")</f>
        <v/>
      </c>
      <c r="AV4" s="428"/>
      <c r="AW4" s="222" t="s">
        <v>97</v>
      </c>
      <c r="AX4" s="381" t="str">
        <f>_xlfn.IFNA(LOOKUP(2,1/(H4:R4&lt;&gt;"---"),H4:R4),"---")</f>
        <v>60-79</v>
      </c>
      <c r="AY4" s="381">
        <f>VALUE(IF(AX4="---","",VLOOKUP(AX4,List16787[],2,FALSE)))</f>
        <v>0.5</v>
      </c>
      <c r="AZ4" s="381" t="str">
        <f>_xlfn.IFNA(LOOKUP(2,1/(H4:Q4&lt;&gt;"---"),X4:AF4),"---")</f>
        <v>60-79</v>
      </c>
      <c r="BA4" s="381">
        <f>VALUE(IF(AZ4="---","",VLOOKUP(AZ4,List16787[],2,FALSE)))</f>
        <v>0.5</v>
      </c>
      <c r="BB4" s="381" t="str">
        <f>_xlfn.IFNA(LOOKUP(2,1/(AK4:AT4&lt;&gt;""),AK4:AT4),"---")</f>
        <v>On Target</v>
      </c>
      <c r="BC4" s="381" t="str">
        <f>_xlfn.IFNA(LOOKUP(2,1/(H4:R4&lt;&gt;"---"),H$2:R$2),"---")</f>
        <v>Actual Year 2</v>
      </c>
      <c r="BE4" s="429" t="s">
        <v>98</v>
      </c>
      <c r="BF4" s="384">
        <v>1</v>
      </c>
      <c r="BI4" s="222" t="s">
        <v>97</v>
      </c>
      <c r="BJ4" s="381">
        <f>IF(H4="---","",IF(H4="","",(VLOOKUP(H4,List16787[],2,FALSE))))</f>
        <v>0.5</v>
      </c>
      <c r="BK4" s="381">
        <f>IF(I4="---","",IF(I4="","",(VLOOKUP(I4,List16787[],2,FALSE))))</f>
        <v>0.5</v>
      </c>
      <c r="BL4" s="381">
        <f>IF(J4="---","",IF(J4="","",(VLOOKUP(J4,List16787[],2,FALSE))))</f>
        <v>0.5</v>
      </c>
      <c r="BM4" s="381" t="str">
        <f>IF(K4="---","",IF(K4="","",(VLOOKUP(K4,List16787[],2,FALSE))))</f>
        <v/>
      </c>
      <c r="BN4" s="381" t="str">
        <f>IF(L4="---","",IF(L4="","",(VLOOKUP(L4,List16787[],2,FALSE))))</f>
        <v/>
      </c>
      <c r="BO4" s="381" t="str">
        <f>IF(M4="---","",IF(M4="","",(VLOOKUP(M4,List16787[],2,FALSE))))</f>
        <v/>
      </c>
      <c r="BP4" s="381" t="str">
        <f>IF(N4="---","",IF(N4="","",(VLOOKUP(N4,List16787[],2,FALSE))))</f>
        <v/>
      </c>
      <c r="BQ4" s="381" t="str">
        <f>IF(O4="---","",IF(O4="","",(VLOOKUP(O4,List16787[],2,FALSE))))</f>
        <v/>
      </c>
      <c r="BR4" s="381" t="str">
        <f>IF(P4="---","",IF(P4="","",(VLOOKUP(P4,List16787[],2,FALSE))))</f>
        <v/>
      </c>
      <c r="BS4" s="381" t="str">
        <f>IF(Q4="---","",IF(Q4="","",(VLOOKUP(Q4,List16787[],2,FALSE))))</f>
        <v/>
      </c>
      <c r="BT4" s="381" t="str">
        <f>IF(R4="---","",IF(R4="","",(VLOOKUP(R4,List16787[],2,FALSE))))</f>
        <v/>
      </c>
      <c r="BU4" s="222" t="s">
        <v>97</v>
      </c>
      <c r="BV4" s="381">
        <f>IF(Y4="---","",IF(Y4="","",VLOOKUP(Y4,List16787[],2,FALSE)))</f>
        <v>0.5</v>
      </c>
      <c r="BW4" s="381">
        <f>IF(Z4="---","",IF(Z4="","",VLOOKUP(Z4,List16787[],2,FALSE)))</f>
        <v>0.5</v>
      </c>
      <c r="BX4" s="381" t="str">
        <f>IF(AA4="---","",IF(AA4="","",VLOOKUP(AA4,List16787[],2,FALSE)))</f>
        <v/>
      </c>
      <c r="BY4" s="381" t="str">
        <f>IF(AB4="---","",IF(AB4="","",VLOOKUP(AB4,List16787[],2,FALSE)))</f>
        <v/>
      </c>
      <c r="BZ4" s="381" t="str">
        <f>IF(AC4="---","",IF(AC4="","",VLOOKUP(AC4,List16787[],2,FALSE)))</f>
        <v/>
      </c>
      <c r="CA4" s="381" t="str">
        <f>IF(AD4="---","",IF(AD4="","",VLOOKUP(AD4,List16787[],2,FALSE)))</f>
        <v/>
      </c>
      <c r="CB4" s="381" t="str">
        <f>IF(AE4="---","",IF(AE4="","",VLOOKUP(AE4,List16787[],2,FALSE)))</f>
        <v/>
      </c>
      <c r="CC4" s="381" t="str">
        <f>IF(AF4="---","",IF(AF4="","",VLOOKUP(AF4,List16787[],2,FALSE)))</f>
        <v/>
      </c>
      <c r="CD4" s="381" t="str">
        <f>IF(AG4="---","",IF(AG4="","",VLOOKUP(AG4,List16787[],2,FALSE)))</f>
        <v/>
      </c>
      <c r="CE4" s="381" t="str">
        <f>IF(AH4="---","",IF(AH4="","",VLOOKUP(AH4,List16787[],2,FALSE)))</f>
        <v/>
      </c>
      <c r="CF4" s="222" t="s">
        <v>97</v>
      </c>
      <c r="CG4" s="381">
        <f>IFERROR(
    IF(H4="---", "NA",
        IF(Y4="---", "NA",
            IF(BJ4 &gt; BK4,
                IF(BV4 &gt; BJ4, 1.1, 0.1),
                IF(BV4 &gt; BJ4, 1, 0)
            )
        )
    ),
    -1
)</f>
        <v>0</v>
      </c>
      <c r="CH4" s="381">
        <f>IFERROR(
    IF(I4="---", "NA",
        IF(Z4="---", "NA",IF(J4="---","NA",
            IF(BK4 &gt; BL4,
                IF(MIN(BV4, BK4) = BW4, 0.1,
                    IF(MIN(BV4, BK4) &lt; BW4, 1.1)
                ),
                IF(MIN(BV4, BK4) = BW4, 0,
                    IF(MIN(BV4, BK4) &lt; BW4, 1)
                )
            ))
        )
    ),
-5)</f>
        <v>0</v>
      </c>
      <c r="CI4" s="381" t="str">
        <f>IFERROR(
    IF(J4="---", "NA",
        IF(AA4="---", "NA",IF(K4="---","NA",
            IF(BL4 &gt; BM4,
                IF(MIN(BW4, BL4) = BX4, 0.1,
                    IF(MIN(BW4, BL4) &lt; BX4, 1.1)
                ),
                IF(MIN(BW4, BL4) = BX4, 0,
                    IF(MIN(BW4, BL4) &lt; BX4, 1)
                )
            ))
        )
    ),
-5)</f>
        <v>NA</v>
      </c>
      <c r="CJ4" s="381" t="str">
        <f>IFERROR(
    IF(K4="---", "NA",
        IF(AB4="---", "NA",IF(L4="---","NA",
            IF(BM4 &gt; BN4,
                IF(MIN(BX4, BM4) = BY4, 0.1,
                    IF(MIN(BX4, BM4) &lt; BY4, 1.1)
                ),
                IF(MIN(BX4, BM4) = BY4, 0,
                    IF(MIN(BX4, BM4) &lt; BY4, 1)
                )
            ))
        )
    ),
-5)</f>
        <v>NA</v>
      </c>
      <c r="CK4" s="381" t="str">
        <f>IFERROR(
    IF(L4="---", "NA",
        IF(AC4="---", "NA",IF(M4="---","NA",
            IF(BN4 &gt; BO4,
                IF(MIN(BY4, BN4) = BZ4, 0.1,
                    IF(MIN(BY4, BN4) &lt; BZ4, 1.1)
                ),
                IF(MIN(BY4, BN4) = BZ4, 0,
                    IF(MIN(BY4, BN4) &lt; BZ4, 1)
                )
            ))
        )
    ),
-5)</f>
        <v>NA</v>
      </c>
      <c r="CL4" s="381" t="str">
        <f>IFERROR(
    IF(M4="---", "NA",
        IF(AD4="---", "NA",IF(N4="---","NA",
            IF(BO4 &gt; BP4,
                IF(MIN(BZ4, BO4) = CA4, 0.1,
                    IF(MIN(BZ4, BO4) &lt; CA4, 1.1)
                ),
                IF(MIN(BZ4, BO4) = CA4, 0,
                    IF(MIN(BZ4, BO4) &lt; CA4, 1)
                )
            ))
        )
    ),
-5)</f>
        <v>NA</v>
      </c>
      <c r="CM4" s="381" t="str">
        <f>IFERROR(
    IF(N4="---", "NA",
        IF(AE4="---", "NA",IF(O4="---","NA",
            IF(BP4 &gt; BQ4,
                IF(MIN(CA4, BP4) = CB4, 0.1,
                    IF(MIN(CA4, BP4) &lt; CB4, 1.1)
                ),
                IF(MIN(CA4, BP4) = CB4, 0,
                    IF(MIN(CA4, BP4) &lt; CB4, 1)
                )
            ))
        )
    ),
-5)</f>
        <v>NA</v>
      </c>
      <c r="CN4" s="381" t="str">
        <f>IFERROR(
    IF(O4="---", "NA",
        IF(AF4="---", "NA",IF(P4="---","NA",
            IF(BQ4 &gt; BR4,
                IF(MIN(CB4, BQ4) = CC4, 0.1,
                    IF(MIN(CB4, BQ4) &lt; CC4, 1.1)
                ),
                IF(MIN(CB4, BQ4) = CC4, 0,
                    IF(MIN(CB4, BQ4) &lt; CC4, 1)
                )
            ))
        )
    ),
-5)</f>
        <v>NA</v>
      </c>
      <c r="CO4" s="381" t="str">
        <f>IFERROR(
    IF(P4="---", "NA",
        IF(AG4="---", "NA",IF(Q4="---","NA",
            IF(BR4 &gt; BS4,
                IF(MIN(CC4, BR4) = CD4, 0.1,
                    IF(MIN(CC4, BR4) &lt; CD4, 1.1)
                ),
                IF(MIN(CC4, BR4) = CD4, 0,
                    IF(MIN(CC4, BR4) &lt; CD4, 1)
                )
            ))
        )
    ),
-5)</f>
        <v>NA</v>
      </c>
      <c r="CP4" s="381" t="str">
        <f>IFERROR(
    IF(Q4="---", "NA",
        IF(AH4="---", "NA",IF(R4="---","NA",
            IF(BS4 &gt; BT4,
                IF(MIN(CD4, BS4) = CE4, 0.1,
                    IF(MIN(CD4, BS4) &lt; CE4, 1.1)
                ),
                IF(MIN(CD4, BS4) = CE4, 0,
                    IF(MIN(CD4, BS4) &lt; CE4, 1)
                )
            ))
        )
    ),
-5)</f>
        <v>NA</v>
      </c>
      <c r="CQ4" s="222" t="s">
        <v>97</v>
      </c>
      <c r="CR4" s="381" t="str">
        <f>IF(AND(OR(CG4=1, CG4=1.1),BK4&gt;=BV4),"Achieved",IF(AND(OR(CG4=1, CG4=1.1),BK4&lt;BV4),"Not Achieved","NA"))</f>
        <v>NA</v>
      </c>
      <c r="CS4" s="381" t="str">
        <f>IF(AND(OR(CH4=1, CH4=1.1),BL4&gt;=BW4),"Achieved",IF(AND(OR(CH4=1, CH4=1.1),BL4&lt;BW4),"Not Achieved","NA"))</f>
        <v>NA</v>
      </c>
      <c r="CT4" s="381" t="str">
        <f>IF(AND(OR(CI4=1, CI4=1.1),BM4&gt;=BX4),"Achieved",IF(AND(OR(CI4=1, CI4=1.1),BM4&lt;BX4),"Not Achieved","NA"))</f>
        <v>NA</v>
      </c>
      <c r="CU4" s="381" t="str">
        <f>IF(AND(OR(CJ4=1, CJ4=1.1),BN4&gt;=BY4),"Achieved",IF(AND(OR(CJ4=1, CJ4=1.1),BN4&lt;BY4),"Not Achieved","NA"))</f>
        <v>NA</v>
      </c>
      <c r="CV4" s="381" t="str">
        <f>IF(AND(OR(CK4=1, CK4=1.1),BO4&gt;=BZ4),"Achieved",IF(AND(OR(CK4=1, CK4=1.1),BO4&lt;BZ4),"Not Achieved","NA"))</f>
        <v>NA</v>
      </c>
      <c r="CW4" s="381" t="str">
        <f>IF(AND(OR(CL4=1, CL4=1.1),BP4&gt;=CA4),"Achieved",IF(AND(OR(CL4=1, CL4=1.1),BP4&lt;CA4),"Not Achieved","NA"))</f>
        <v>NA</v>
      </c>
      <c r="CX4" s="381" t="str">
        <f>IF(AND(OR(CM4=1, CM4=1.1),BQ4&gt;=CB4),"Achieved",IF(AND(OR(CM4=1, CM4=1.1),BQ4&lt;CB4),"Not Achieved","NA"))</f>
        <v>NA</v>
      </c>
      <c r="CY4" s="381" t="str">
        <f>IF(AND(OR(CN4=1, CN4=1.1),BR4&gt;=CC4),"Achieved",IF(AND(OR(CN4=1, CN4=1.1),BR4&lt;CC4),"Not Achieved","NA"))</f>
        <v>NA</v>
      </c>
      <c r="CZ4" s="381" t="str">
        <f>IF(AND(OR(CO4=1, CO4=1.1),BS4&gt;=CD4),"Achieved",IF(AND(OR(CO4=1, CO4=1.1),BS4&lt;CD4),"Not Achieved","NA"))</f>
        <v>NA</v>
      </c>
      <c r="DA4" s="381" t="str">
        <f>IF(AND(OR(CP4=1, CP4=1.1),BT4&gt;=CE4),"Achieved",IF(AND(OR(CP4=1, CP4=1.1),BT4&lt;CE4),"Not Achieved","NA"))</f>
        <v>NA</v>
      </c>
      <c r="DI4" s="403"/>
      <c r="DJ4" s="403"/>
      <c r="DK4" s="403"/>
      <c r="DL4" s="403"/>
      <c r="DM4" s="403"/>
      <c r="DN4" s="403"/>
      <c r="DO4" s="403"/>
      <c r="DP4" s="403"/>
      <c r="DQ4" s="403"/>
      <c r="DR4" s="403"/>
      <c r="DS4" s="403"/>
      <c r="DT4" s="403"/>
      <c r="DU4" s="403"/>
      <c r="DV4" s="403"/>
      <c r="DW4" s="403"/>
    </row>
    <row r="5" spans="2:127" ht="13.75" customHeight="1" thickBot="1" x14ac:dyDescent="0.4">
      <c r="B5" s="373"/>
      <c r="C5" s="360" t="s">
        <v>278</v>
      </c>
      <c r="D5" s="361"/>
      <c r="E5" s="359" t="s">
        <v>100</v>
      </c>
      <c r="F5" s="425"/>
      <c r="G5" s="426"/>
      <c r="H5" s="192" t="s">
        <v>105</v>
      </c>
      <c r="I5" s="192" t="s">
        <v>105</v>
      </c>
      <c r="J5" s="15" t="s">
        <v>102</v>
      </c>
      <c r="K5" s="15" t="s">
        <v>98</v>
      </c>
      <c r="L5" s="192" t="s">
        <v>94</v>
      </c>
      <c r="M5" s="192" t="s">
        <v>94</v>
      </c>
      <c r="N5" s="192" t="s">
        <v>94</v>
      </c>
      <c r="O5" s="192" t="s">
        <v>94</v>
      </c>
      <c r="P5" s="192" t="s">
        <v>94</v>
      </c>
      <c r="Q5" s="192" t="s">
        <v>94</v>
      </c>
      <c r="R5" s="379" t="s">
        <v>94</v>
      </c>
      <c r="Y5" s="15" t="s">
        <v>105</v>
      </c>
      <c r="Z5" s="15" t="s">
        <v>102</v>
      </c>
      <c r="AA5" s="15" t="s">
        <v>98</v>
      </c>
      <c r="AB5" s="15" t="s">
        <v>98</v>
      </c>
      <c r="AC5" s="192" t="s">
        <v>98</v>
      </c>
      <c r="AD5" s="192" t="s">
        <v>94</v>
      </c>
      <c r="AE5" s="192" t="s">
        <v>94</v>
      </c>
      <c r="AF5" s="192" t="s">
        <v>94</v>
      </c>
      <c r="AG5" s="192" t="s">
        <v>94</v>
      </c>
      <c r="AH5" s="379" t="s">
        <v>94</v>
      </c>
      <c r="AK5" s="427" t="str">
        <f>IFERROR(IF(I5="---","",IF(Y5="---","No Target Set",IF(BV5=BK5,"On Target",IF(BV5&gt;BK5,"Behind",IF(BV5&lt;BK5,"On Target"))))),"")</f>
        <v>On Target</v>
      </c>
      <c r="AL5" s="427" t="str">
        <f>IFERROR(IF(J5="---","",IF(Z5="---","No Target Set",IF(BW5=BL5,"On Target",IF(BW5&gt;BL5,"Behind",IF(BW5&lt;BL5,"On Target"))))),"")</f>
        <v>On Target</v>
      </c>
      <c r="AM5" s="427" t="str">
        <f>IFERROR(IF(K5="---","",IF(AA5="---","No Target Set",IF(BX5=BM5,"On Target",IF(BX5&gt;BM5,"Behind",IF(BX5&lt;BM5,"On Target"))))),"")</f>
        <v>On Target</v>
      </c>
      <c r="AN5" s="427" t="str">
        <f>IFERROR(IF(L5="---","",IF(AB5="---","No Target Set",IF(BY5=BN5,"On Target",IF(BY5&gt;BN5,"Behind",IF(BY5&lt;BN5,"On Target"))))),"")</f>
        <v/>
      </c>
      <c r="AO5" s="427" t="str">
        <f>IFERROR(IF(M5="---","",IF(AC5="---","No Target Set",IF(BZ5=BO5,"On Target",IF(BZ5&gt;BO5,"Behind",IF(BZ5&lt;BO5,"On Target"))))),"")</f>
        <v/>
      </c>
      <c r="AP5" s="427" t="str">
        <f>IFERROR(IF(N5="---","",IF(AD5="---","No Target Set",IF(CA5=BP5,"On Target",IF(CA5&gt;BP5,"Behind",IF(CA5&lt;BP5,"On Target"))))),"")</f>
        <v/>
      </c>
      <c r="AQ5" s="427" t="str">
        <f>IFERROR(IF(O5="---","",IF(AE5="---","No Target Set",IF(CB5=BQ5,"On Target",IF(CB5&gt;BQ5,"Behind",IF(CB5&lt;BQ5,"On Target"))))),"")</f>
        <v/>
      </c>
      <c r="AR5" s="427" t="str">
        <f>IFERROR(IF(P5="---","",IF(AF5="---","No Target Set",IF(CC5=BR5,"On Target",IF(CC5&gt;BR5,"Behind",IF(CC5&lt;BR5,"On Target"))))),"")</f>
        <v/>
      </c>
      <c r="AS5" s="427" t="str">
        <f>IFERROR(IF(Q5="---","",IF(AG5="---","No Target Set",IF(CD5=BS5,"On Target",IF(CD5&gt;BS5,"Behind",IF(CD5&lt;BS5,"On Target"))))),"")</f>
        <v/>
      </c>
      <c r="AT5" s="427" t="str">
        <f>IFERROR(IF(R5="---","",IF(AH5="---","No Target Set",IF(CE5=BT5,"On Target",IF(CE5&gt;BT5,"Behind",IF(CE5&lt;BT5,"On Target"))))),"")</f>
        <v/>
      </c>
      <c r="AV5" s="428"/>
      <c r="AW5" s="222" t="s">
        <v>101</v>
      </c>
      <c r="AX5" s="381" t="str">
        <f>_xlfn.IFNA(LOOKUP(2,1/(H5:R5&lt;&gt;"---"),H5:R5),"---")</f>
        <v>≥80</v>
      </c>
      <c r="AY5" s="381">
        <f>VALUE(IF(AX5="---","",VLOOKUP(AX5,List16787[],2,FALSE)))</f>
        <v>1</v>
      </c>
      <c r="AZ5" s="381" t="str">
        <f>_xlfn.IFNA(LOOKUP(2,1/(H5:Q5&lt;&gt;"---"),X5:AF5),"---")</f>
        <v>≥80</v>
      </c>
      <c r="BA5" s="381">
        <f>VALUE(IF(AZ5="---","",VLOOKUP(AZ5,List16787[],2,FALSE)))</f>
        <v>1</v>
      </c>
      <c r="BB5" s="381" t="str">
        <f>_xlfn.IFNA(LOOKUP(2,1/(AK5:AT5&lt;&gt;""),AK5:AT5),"---")</f>
        <v>On Target</v>
      </c>
      <c r="BC5" s="381" t="str">
        <f>_xlfn.IFNA(LOOKUP(2,1/(H5:R5&lt;&gt;"---"),H$2:R$2),"---")</f>
        <v>Actual Year 3</v>
      </c>
      <c r="BE5" s="430" t="s">
        <v>102</v>
      </c>
      <c r="BF5" s="384">
        <v>0.5</v>
      </c>
      <c r="BI5" s="222" t="s">
        <v>101</v>
      </c>
      <c r="BJ5" s="381">
        <f>IF(H5="---","",IF(H5="","",(VLOOKUP(H5,List16787[],2,FALSE))))</f>
        <v>0</v>
      </c>
      <c r="BK5" s="381">
        <f>IF(I5="---","",IF(I5="","",(VLOOKUP(I5,List16787[],2,FALSE))))</f>
        <v>0</v>
      </c>
      <c r="BL5" s="381">
        <f>IF(J5="---","",IF(J5="","",(VLOOKUP(J5,List16787[],2,FALSE))))</f>
        <v>0.5</v>
      </c>
      <c r="BM5" s="381">
        <f>IF(K5="---","",IF(K5="","",(VLOOKUP(K5,List16787[],2,FALSE))))</f>
        <v>1</v>
      </c>
      <c r="BN5" s="381" t="str">
        <f>IF(L5="---","",IF(L5="","",(VLOOKUP(L5,List16787[],2,FALSE))))</f>
        <v/>
      </c>
      <c r="BO5" s="381" t="str">
        <f>IF(M5="---","",IF(M5="","",(VLOOKUP(M5,List16787[],2,FALSE))))</f>
        <v/>
      </c>
      <c r="BP5" s="381" t="str">
        <f>IF(N5="---","",IF(N5="","",(VLOOKUP(N5,List16787[],2,FALSE))))</f>
        <v/>
      </c>
      <c r="BQ5" s="381" t="str">
        <f>IF(O5="---","",IF(O5="","",(VLOOKUP(O5,List16787[],2,FALSE))))</f>
        <v/>
      </c>
      <c r="BR5" s="381" t="str">
        <f>IF(P5="---","",IF(P5="","",(VLOOKUP(P5,List16787[],2,FALSE))))</f>
        <v/>
      </c>
      <c r="BS5" s="381" t="str">
        <f>IF(Q5="---","",IF(Q5="","",(VLOOKUP(Q5,List16787[],2,FALSE))))</f>
        <v/>
      </c>
      <c r="BT5" s="381" t="str">
        <f>IF(R5="---","",IF(R5="","",(VLOOKUP(R5,List16787[],2,FALSE))))</f>
        <v/>
      </c>
      <c r="BU5" s="222" t="s">
        <v>101</v>
      </c>
      <c r="BV5" s="381">
        <f>IF(Y5="---","",IF(Y5="","",VLOOKUP(Y5,List16787[],2,FALSE)))</f>
        <v>0</v>
      </c>
      <c r="BW5" s="381">
        <f>IF(Z5="---","",IF(Z5="","",VLOOKUP(Z5,List16787[],2,FALSE)))</f>
        <v>0.5</v>
      </c>
      <c r="BX5" s="381">
        <f>IF(AA5="---","",IF(AA5="","",VLOOKUP(AA5,List16787[],2,FALSE)))</f>
        <v>1</v>
      </c>
      <c r="BY5" s="381">
        <f>IF(AB5="---","",IF(AB5="","",VLOOKUP(AB5,List16787[],2,FALSE)))</f>
        <v>1</v>
      </c>
      <c r="BZ5" s="381">
        <f>IF(AC5="---","",IF(AC5="","",VLOOKUP(AC5,List16787[],2,FALSE)))</f>
        <v>1</v>
      </c>
      <c r="CA5" s="381" t="str">
        <f>IF(AD5="---","",IF(AD5="","",VLOOKUP(AD5,List16787[],2,FALSE)))</f>
        <v/>
      </c>
      <c r="CB5" s="381" t="str">
        <f>IF(AE5="---","",IF(AE5="","",VLOOKUP(AE5,List16787[],2,FALSE)))</f>
        <v/>
      </c>
      <c r="CC5" s="381" t="str">
        <f>IF(AF5="---","",IF(AF5="","",VLOOKUP(AF5,List16787[],2,FALSE)))</f>
        <v/>
      </c>
      <c r="CD5" s="381" t="str">
        <f>IF(AG5="---","",IF(AG5="","",VLOOKUP(AG5,List16787[],2,FALSE)))</f>
        <v/>
      </c>
      <c r="CE5" s="381" t="str">
        <f>IF(AH5="---","",IF(AH5="","",VLOOKUP(AH5,List16787[],2,FALSE)))</f>
        <v/>
      </c>
      <c r="CF5" s="222" t="s">
        <v>101</v>
      </c>
      <c r="CG5" s="381">
        <f>IFERROR(
    IF(H5="---", "NA",
        IF(Y5="---", "NA",
            IF(BJ5 &gt; BK5,
                IF(BV5 &gt; BJ5, 1.1, 0.1),
                IF(BV5 &gt; BJ5, 1, 0)
            )
        )
    ),
    -1
)</f>
        <v>0</v>
      </c>
      <c r="CH5" s="381">
        <f>IFERROR(
    IF(I5="---", "NA",
        IF(Z5="---", "NA",IF(J5="---","NA",
            IF(BK5 &gt; BL5,
                IF(MIN(BV5, BK5) = BW5, 0.1,
                    IF(MIN(BV5, BK5) &lt; BW5, 1.1)
                ),
                IF(MIN(BV5, BK5) = BW5, 0,
                    IF(MIN(BV5, BK5) &lt; BW5, 1)
                )
            ))
        )
    ),
-5)</f>
        <v>1</v>
      </c>
      <c r="CI5" s="381">
        <f>IFERROR(
    IF(J5="---", "NA",
        IF(AA5="---", "NA",IF(K5="---","NA",
            IF(BL5 &gt; BM5,
                IF(MIN(BW5, BL5) = BX5, 0.1,
                    IF(MIN(BW5, BL5) &lt; BX5, 1.1)
                ),
                IF(MIN(BW5, BL5) = BX5, 0,
                    IF(MIN(BW5, BL5) &lt; BX5, 1)
                )
            ))
        )
    ),
-5)</f>
        <v>1</v>
      </c>
      <c r="CJ5" s="381" t="str">
        <f>IFERROR(
    IF(K5="---", "NA",
        IF(AB5="---", "NA",IF(L5="---","NA",
            IF(BM5 &gt; BN5,
                IF(MIN(BX5, BM5) = BY5, 0.1,
                    IF(MIN(BX5, BM5) &lt; BY5, 1.1)
                ),
                IF(MIN(BX5, BM5) = BY5, 0,
                    IF(MIN(BX5, BM5) &lt; BY5, 1)
                )
            ))
        )
    ),
-5)</f>
        <v>NA</v>
      </c>
      <c r="CK5" s="381" t="str">
        <f>IFERROR(
    IF(L5="---", "NA",
        IF(AC5="---", "NA",IF(M5="---","NA",
            IF(BN5 &gt; BO5,
                IF(MIN(BY5, BN5) = BZ5, 0.1,
                    IF(MIN(BY5, BN5) &lt; BZ5, 1.1)
                ),
                IF(MIN(BY5, BN5) = BZ5, 0,
                    IF(MIN(BY5, BN5) &lt; BZ5, 1)
                )
            ))
        )
    ),
-5)</f>
        <v>NA</v>
      </c>
      <c r="CL5" s="381" t="str">
        <f>IFERROR(
    IF(M5="---", "NA",
        IF(AD5="---", "NA",IF(N5="---","NA",
            IF(BO5 &gt; BP5,
                IF(MIN(BZ5, BO5) = CA5, 0.1,
                    IF(MIN(BZ5, BO5) &lt; CA5, 1.1)
                ),
                IF(MIN(BZ5, BO5) = CA5, 0,
                    IF(MIN(BZ5, BO5) &lt; CA5, 1)
                )
            ))
        )
    ),
-5)</f>
        <v>NA</v>
      </c>
      <c r="CM5" s="381" t="str">
        <f>IFERROR(
    IF(N5="---", "NA",
        IF(AE5="---", "NA",IF(O5="---","NA",
            IF(BP5 &gt; BQ5,
                IF(MIN(CA5, BP5) = CB5, 0.1,
                    IF(MIN(CA5, BP5) &lt; CB5, 1.1)
                ),
                IF(MIN(CA5, BP5) = CB5, 0,
                    IF(MIN(CA5, BP5) &lt; CB5, 1)
                )
            ))
        )
    ),
-5)</f>
        <v>NA</v>
      </c>
      <c r="CN5" s="381" t="str">
        <f>IFERROR(
    IF(O5="---", "NA",
        IF(AF5="---", "NA",IF(P5="---","NA",
            IF(BQ5 &gt; BR5,
                IF(MIN(CB5, BQ5) = CC5, 0.1,
                    IF(MIN(CB5, BQ5) &lt; CC5, 1.1)
                ),
                IF(MIN(CB5, BQ5) = CC5, 0,
                    IF(MIN(CB5, BQ5) &lt; CC5, 1)
                )
            ))
        )
    ),
-5)</f>
        <v>NA</v>
      </c>
      <c r="CO5" s="381" t="str">
        <f>IFERROR(
    IF(P5="---", "NA",
        IF(AG5="---", "NA",IF(Q5="---","NA",
            IF(BR5 &gt; BS5,
                IF(MIN(CC5, BR5) = CD5, 0.1,
                    IF(MIN(CC5, BR5) &lt; CD5, 1.1)
                ),
                IF(MIN(CC5, BR5) = CD5, 0,
                    IF(MIN(CC5, BR5) &lt; CD5, 1)
                )
            ))
        )
    ),
-5)</f>
        <v>NA</v>
      </c>
      <c r="CP5" s="381" t="str">
        <f>IFERROR(
    IF(Q5="---", "NA",
        IF(AH5="---", "NA",IF(R5="---","NA",
            IF(BS5 &gt; BT5,
                IF(MIN(CD5, BS5) = CE5, 0.1,
                    IF(MIN(CD5, BS5) &lt; CE5, 1.1)
                ),
                IF(MIN(CD5, BS5) = CE5, 0,
                    IF(MIN(CD5, BS5) &lt; CE5, 1)
                )
            ))
        )
    ),
-5)</f>
        <v>NA</v>
      </c>
      <c r="CQ5" s="222" t="s">
        <v>101</v>
      </c>
      <c r="CR5" s="381" t="str">
        <f>IF(AND(OR(CG5=1, CG5=1.1),BK5&gt;=BV5),"Achieved",IF(AND(OR(CG5=1, CG5=1.1),BK5&lt;BV5),"Not Achieved","NA"))</f>
        <v>NA</v>
      </c>
      <c r="CS5" s="381" t="str">
        <f>IF(AND(OR(CH5=1, CH5=1.1),BL5&gt;=BW5),"Achieved",IF(AND(OR(CH5=1, CH5=1.1),BL5&lt;BW5),"Not Achieved","NA"))</f>
        <v>Achieved</v>
      </c>
      <c r="CT5" s="381" t="str">
        <f>IF(AND(OR(CI5=1, CI5=1.1),BM5&gt;=BX5),"Achieved",IF(AND(OR(CI5=1, CI5=1.1),BM5&lt;BX5),"Not Achieved","NA"))</f>
        <v>Achieved</v>
      </c>
      <c r="CU5" s="381" t="str">
        <f>IF(AND(OR(CJ5=1, CJ5=1.1),BN5&gt;=BY5),"Achieved",IF(AND(OR(CJ5=1, CJ5=1.1),BN5&lt;BY5),"Not Achieved","NA"))</f>
        <v>NA</v>
      </c>
      <c r="CV5" s="381" t="str">
        <f>IF(AND(OR(CK5=1, CK5=1.1),BO5&gt;=BZ5),"Achieved",IF(AND(OR(CK5=1, CK5=1.1),BO5&lt;BZ5),"Not Achieved","NA"))</f>
        <v>NA</v>
      </c>
      <c r="CW5" s="381" t="str">
        <f>IF(AND(OR(CL5=1, CL5=1.1),BP5&gt;=CA5),"Achieved",IF(AND(OR(CL5=1, CL5=1.1),BP5&lt;CA5),"Not Achieved","NA"))</f>
        <v>NA</v>
      </c>
      <c r="CX5" s="381" t="str">
        <f>IF(AND(OR(CM5=1, CM5=1.1),BQ5&gt;=CB5),"Achieved",IF(AND(OR(CM5=1, CM5=1.1),BQ5&lt;CB5),"Not Achieved","NA"))</f>
        <v>NA</v>
      </c>
      <c r="CY5" s="381" t="str">
        <f>IF(AND(OR(CN5=1, CN5=1.1),BR5&gt;=CC5),"Achieved",IF(AND(OR(CN5=1, CN5=1.1),BR5&lt;CC5),"Not Achieved","NA"))</f>
        <v>NA</v>
      </c>
      <c r="CZ5" s="381" t="str">
        <f>IF(AND(OR(CO5=1, CO5=1.1),BS5&gt;=CD5),"Achieved",IF(AND(OR(CO5=1, CO5=1.1),BS5&lt;CD5),"Not Achieved","NA"))</f>
        <v>NA</v>
      </c>
      <c r="DA5" s="381" t="str">
        <f>IF(AND(OR(CP5=1, CP5=1.1),BT5&gt;=CE5),"Achieved",IF(AND(OR(CP5=1, CP5=1.1),BT5&lt;CE5),"Not Achieved","NA"))</f>
        <v>NA</v>
      </c>
      <c r="DI5" s="403"/>
      <c r="DJ5" s="403"/>
      <c r="DK5" s="403"/>
      <c r="DL5" s="403"/>
      <c r="DM5" s="403"/>
      <c r="DN5" s="403"/>
      <c r="DO5" s="403"/>
      <c r="DP5" s="403"/>
      <c r="DQ5" s="403"/>
      <c r="DR5" s="403"/>
      <c r="DS5" s="403"/>
      <c r="DT5" s="403"/>
      <c r="DU5" s="403"/>
      <c r="DV5" s="403"/>
      <c r="DW5" s="403"/>
    </row>
    <row r="6" spans="2:127" ht="13.75" customHeight="1" thickBot="1" x14ac:dyDescent="0.4">
      <c r="B6" s="373"/>
      <c r="C6" s="364"/>
      <c r="D6" s="365"/>
      <c r="E6" s="359" t="s">
        <v>103</v>
      </c>
      <c r="F6" s="425"/>
      <c r="G6" s="426"/>
      <c r="H6" s="192" t="s">
        <v>105</v>
      </c>
      <c r="I6" s="192" t="s">
        <v>105</v>
      </c>
      <c r="J6" s="15" t="s">
        <v>105</v>
      </c>
      <c r="K6" s="15" t="s">
        <v>102</v>
      </c>
      <c r="L6" s="192" t="s">
        <v>94</v>
      </c>
      <c r="M6" s="192" t="s">
        <v>94</v>
      </c>
      <c r="N6" s="192" t="s">
        <v>94</v>
      </c>
      <c r="O6" s="192" t="s">
        <v>94</v>
      </c>
      <c r="P6" s="192" t="s">
        <v>94</v>
      </c>
      <c r="Q6" s="192" t="s">
        <v>94</v>
      </c>
      <c r="R6" s="379" t="s">
        <v>94</v>
      </c>
      <c r="Y6" s="15" t="s">
        <v>105</v>
      </c>
      <c r="Z6" s="15" t="s">
        <v>105</v>
      </c>
      <c r="AA6" s="15" t="s">
        <v>102</v>
      </c>
      <c r="AB6" s="15" t="s">
        <v>102</v>
      </c>
      <c r="AC6" s="192" t="s">
        <v>98</v>
      </c>
      <c r="AD6" s="192" t="s">
        <v>94</v>
      </c>
      <c r="AE6" s="192" t="s">
        <v>94</v>
      </c>
      <c r="AF6" s="192" t="s">
        <v>94</v>
      </c>
      <c r="AG6" s="192" t="s">
        <v>94</v>
      </c>
      <c r="AH6" s="379" t="s">
        <v>94</v>
      </c>
      <c r="AK6" s="427" t="str">
        <f>IFERROR(IF(I6="---","",IF(Y6="---","No Target Set",IF(BV6=BK6,"On Target",IF(BV6&gt;BK6,"Behind",IF(BV6&lt;BK6,"On Target"))))),"")</f>
        <v>On Target</v>
      </c>
      <c r="AL6" s="427" t="str">
        <f>IFERROR(IF(J6="---","",IF(Z6="---","No Target Set",IF(BW6=BL6,"On Target",IF(BW6&gt;BL6,"Behind",IF(BW6&lt;BL6,"On Target"))))),"")</f>
        <v>On Target</v>
      </c>
      <c r="AM6" s="427" t="str">
        <f>IFERROR(IF(K6="---","",IF(AA6="---","No Target Set",IF(BX6=BM6,"On Target",IF(BX6&gt;BM6,"Behind",IF(BX6&lt;BM6,"On Target"))))),"")</f>
        <v>On Target</v>
      </c>
      <c r="AN6" s="427" t="str">
        <f>IFERROR(IF(L6="---","",IF(AB6="---","No Target Set",IF(BY6=BN6,"On Target",IF(BY6&gt;BN6,"Behind",IF(BY6&lt;BN6,"On Target"))))),"")</f>
        <v/>
      </c>
      <c r="AO6" s="427" t="str">
        <f>IFERROR(IF(M6="---","",IF(AC6="---","No Target Set",IF(BZ6=BO6,"On Target",IF(BZ6&gt;BO6,"Behind",IF(BZ6&lt;BO6,"On Target"))))),"")</f>
        <v/>
      </c>
      <c r="AP6" s="427" t="str">
        <f>IFERROR(IF(N6="---","",IF(AD6="---","No Target Set",IF(CA6=BP6,"On Target",IF(CA6&gt;BP6,"Behind",IF(CA6&lt;BP6,"On Target"))))),"")</f>
        <v/>
      </c>
      <c r="AQ6" s="427" t="str">
        <f>IFERROR(IF(O6="---","",IF(AE6="---","No Target Set",IF(CB6=BQ6,"On Target",IF(CB6&gt;BQ6,"Behind",IF(CB6&lt;BQ6,"On Target"))))),"")</f>
        <v/>
      </c>
      <c r="AR6" s="427" t="str">
        <f>IFERROR(IF(P6="---","",IF(AF6="---","No Target Set",IF(CC6=BR6,"On Target",IF(CC6&gt;BR6,"Behind",IF(CC6&lt;BR6,"On Target"))))),"")</f>
        <v/>
      </c>
      <c r="AS6" s="427" t="str">
        <f>IFERROR(IF(Q6="---","",IF(AG6="---","No Target Set",IF(CD6=BS6,"On Target",IF(CD6&gt;BS6,"Behind",IF(CD6&lt;BS6,"On Target"))))),"")</f>
        <v/>
      </c>
      <c r="AT6" s="427" t="str">
        <f>IFERROR(IF(R6="---","",IF(AH6="---","No Target Set",IF(CE6=BT6,"On Target",IF(CE6&gt;BT6,"Behind",IF(CE6&lt;BT6,"On Target"))))),"")</f>
        <v/>
      </c>
      <c r="AV6" s="428"/>
      <c r="AW6" s="222" t="s">
        <v>104</v>
      </c>
      <c r="AX6" s="381" t="str">
        <f>_xlfn.IFNA(LOOKUP(2,1/(H6:R6&lt;&gt;"---"),H6:R6),"---")</f>
        <v>60-79</v>
      </c>
      <c r="AY6" s="381">
        <f>VALUE(IF(AX6="---","",VLOOKUP(AX6,List16787[],2,FALSE)))</f>
        <v>0.5</v>
      </c>
      <c r="AZ6" s="381" t="str">
        <f>_xlfn.IFNA(LOOKUP(2,1/(H6:Q6&lt;&gt;"---"),X6:AF6),"---")</f>
        <v>60-79</v>
      </c>
      <c r="BA6" s="381">
        <f>VALUE(IF(AZ6="---","",VLOOKUP(AZ6,List16787[],2,FALSE)))</f>
        <v>0.5</v>
      </c>
      <c r="BB6" s="381" t="str">
        <f>_xlfn.IFNA(LOOKUP(2,1/(AK6:AT6&lt;&gt;""),AK6:AT6),"---")</f>
        <v>On Target</v>
      </c>
      <c r="BC6" s="381" t="str">
        <f>_xlfn.IFNA(LOOKUP(2,1/(H6:R6&lt;&gt;"---"),H$2:R$2),"---")</f>
        <v>Actual Year 3</v>
      </c>
      <c r="BE6" s="431" t="s">
        <v>105</v>
      </c>
      <c r="BF6" s="384">
        <v>0</v>
      </c>
      <c r="BI6" s="222" t="s">
        <v>104</v>
      </c>
      <c r="BJ6" s="381">
        <f>IF(H6="---","",IF(H6="","",(VLOOKUP(H6,List16787[],2,FALSE))))</f>
        <v>0</v>
      </c>
      <c r="BK6" s="381">
        <f>IF(I6="---","",IF(I6="","",(VLOOKUP(I6,List16787[],2,FALSE))))</f>
        <v>0</v>
      </c>
      <c r="BL6" s="381">
        <f>IF(J6="---","",IF(J6="","",(VLOOKUP(J6,List16787[],2,FALSE))))</f>
        <v>0</v>
      </c>
      <c r="BM6" s="381">
        <f>IF(K6="---","",IF(K6="","",(VLOOKUP(K6,List16787[],2,FALSE))))</f>
        <v>0.5</v>
      </c>
      <c r="BN6" s="381" t="str">
        <f>IF(L6="---","",IF(L6="","",(VLOOKUP(L6,List16787[],2,FALSE))))</f>
        <v/>
      </c>
      <c r="BO6" s="381" t="str">
        <f>IF(M6="---","",IF(M6="","",(VLOOKUP(M6,List16787[],2,FALSE))))</f>
        <v/>
      </c>
      <c r="BP6" s="381" t="str">
        <f>IF(N6="---","",IF(N6="","",(VLOOKUP(N6,List16787[],2,FALSE))))</f>
        <v/>
      </c>
      <c r="BQ6" s="381" t="str">
        <f>IF(O6="---","",IF(O6="","",(VLOOKUP(O6,List16787[],2,FALSE))))</f>
        <v/>
      </c>
      <c r="BR6" s="381" t="str">
        <f>IF(P6="---","",IF(P6="","",(VLOOKUP(P6,List16787[],2,FALSE))))</f>
        <v/>
      </c>
      <c r="BS6" s="381" t="str">
        <f>IF(Q6="---","",IF(Q6="","",(VLOOKUP(Q6,List16787[],2,FALSE))))</f>
        <v/>
      </c>
      <c r="BT6" s="381" t="str">
        <f>IF(R6="---","",IF(R6="","",(VLOOKUP(R6,List16787[],2,FALSE))))</f>
        <v/>
      </c>
      <c r="BU6" s="222" t="s">
        <v>104</v>
      </c>
      <c r="BV6" s="381">
        <f>IF(Y6="---","",IF(Y6="","",VLOOKUP(Y6,List16787[],2,FALSE)))</f>
        <v>0</v>
      </c>
      <c r="BW6" s="381">
        <f>IF(Z6="---","",IF(Z6="","",VLOOKUP(Z6,List16787[],2,FALSE)))</f>
        <v>0</v>
      </c>
      <c r="BX6" s="381">
        <f>IF(AA6="---","",IF(AA6="","",VLOOKUP(AA6,List16787[],2,FALSE)))</f>
        <v>0.5</v>
      </c>
      <c r="BY6" s="381">
        <f>IF(AB6="---","",IF(AB6="","",VLOOKUP(AB6,List16787[],2,FALSE)))</f>
        <v>0.5</v>
      </c>
      <c r="BZ6" s="381">
        <f>IF(AC6="---","",IF(AC6="","",VLOOKUP(AC6,List16787[],2,FALSE)))</f>
        <v>1</v>
      </c>
      <c r="CA6" s="381" t="str">
        <f>IF(AD6="---","",IF(AD6="","",VLOOKUP(AD6,List16787[],2,FALSE)))</f>
        <v/>
      </c>
      <c r="CB6" s="381" t="str">
        <f>IF(AE6="---","",IF(AE6="","",VLOOKUP(AE6,List16787[],2,FALSE)))</f>
        <v/>
      </c>
      <c r="CC6" s="381" t="str">
        <f>IF(AF6="---","",IF(AF6="","",VLOOKUP(AF6,List16787[],2,FALSE)))</f>
        <v/>
      </c>
      <c r="CD6" s="381" t="str">
        <f>IF(AG6="---","",IF(AG6="","",VLOOKUP(AG6,List16787[],2,FALSE)))</f>
        <v/>
      </c>
      <c r="CE6" s="381" t="str">
        <f>IF(AH6="---","",IF(AH6="","",VLOOKUP(AH6,List16787[],2,FALSE)))</f>
        <v/>
      </c>
      <c r="CF6" s="222" t="s">
        <v>104</v>
      </c>
      <c r="CG6" s="381">
        <f>IFERROR(
    IF(H6="---", "NA",
        IF(Y6="---", "NA",
            IF(BJ6 &gt; BK6,
                IF(BV6 &gt; BJ6, 1.1, 0.1),
                IF(BV6 &gt; BJ6, 1, 0)
            )
        )
    ),
    -1
)</f>
        <v>0</v>
      </c>
      <c r="CH6" s="381">
        <f>IFERROR(
    IF(I6="---", "NA",
        IF(Z6="---", "NA",IF(J6="---","NA",
            IF(BK6 &gt; BL6,
                IF(MIN(BV6, BK6) = BW6, 0.1,
                    IF(MIN(BV6, BK6) &lt; BW6, 1.1)
                ),
                IF(MIN(BV6, BK6) = BW6, 0,
                    IF(MIN(BV6, BK6) &lt; BW6, 1)
                )
            ))
        )
    ),
-5)</f>
        <v>0</v>
      </c>
      <c r="CI6" s="381">
        <f>IFERROR(
    IF(J6="---", "NA",
        IF(AA6="---", "NA",IF(K6="---","NA",
            IF(BL6 &gt; BM6,
                IF(MIN(BW6, BL6) = BX6, 0.1,
                    IF(MIN(BW6, BL6) &lt; BX6, 1.1)
                ),
                IF(MIN(BW6, BL6) = BX6, 0,
                    IF(MIN(BW6, BL6) &lt; BX6, 1)
                )
            ))
        )
    ),
-5)</f>
        <v>1</v>
      </c>
      <c r="CJ6" s="381" t="str">
        <f>IFERROR(
    IF(K6="---", "NA",
        IF(AB6="---", "NA",IF(L6="---","NA",
            IF(BM6 &gt; BN6,
                IF(MIN(BX6, BM6) = BY6, 0.1,
                    IF(MIN(BX6, BM6) &lt; BY6, 1.1)
                ),
                IF(MIN(BX6, BM6) = BY6, 0,
                    IF(MIN(BX6, BM6) &lt; BY6, 1)
                )
            ))
        )
    ),
-5)</f>
        <v>NA</v>
      </c>
      <c r="CK6" s="381" t="str">
        <f>IFERROR(
    IF(L6="---", "NA",
        IF(AC6="---", "NA",IF(M6="---","NA",
            IF(BN6 &gt; BO6,
                IF(MIN(BY6, BN6) = BZ6, 0.1,
                    IF(MIN(BY6, BN6) &lt; BZ6, 1.1)
                ),
                IF(MIN(BY6, BN6) = BZ6, 0,
                    IF(MIN(BY6, BN6) &lt; BZ6, 1)
                )
            ))
        )
    ),
-5)</f>
        <v>NA</v>
      </c>
      <c r="CL6" s="381" t="str">
        <f>IFERROR(
    IF(M6="---", "NA",
        IF(AD6="---", "NA",IF(N6="---","NA",
            IF(BO6 &gt; BP6,
                IF(MIN(BZ6, BO6) = CA6, 0.1,
                    IF(MIN(BZ6, BO6) &lt; CA6, 1.1)
                ),
                IF(MIN(BZ6, BO6) = CA6, 0,
                    IF(MIN(BZ6, BO6) &lt; CA6, 1)
                )
            ))
        )
    ),
-5)</f>
        <v>NA</v>
      </c>
      <c r="CM6" s="381" t="str">
        <f>IFERROR(
    IF(N6="---", "NA",
        IF(AE6="---", "NA",IF(O6="---","NA",
            IF(BP6 &gt; BQ6,
                IF(MIN(CA6, BP6) = CB6, 0.1,
                    IF(MIN(CA6, BP6) &lt; CB6, 1.1)
                ),
                IF(MIN(CA6, BP6) = CB6, 0,
                    IF(MIN(CA6, BP6) &lt; CB6, 1)
                )
            ))
        )
    ),
-5)</f>
        <v>NA</v>
      </c>
      <c r="CN6" s="381" t="str">
        <f>IFERROR(
    IF(O6="---", "NA",
        IF(AF6="---", "NA",IF(P6="---","NA",
            IF(BQ6 &gt; BR6,
                IF(MIN(CB6, BQ6) = CC6, 0.1,
                    IF(MIN(CB6, BQ6) &lt; CC6, 1.1)
                ),
                IF(MIN(CB6, BQ6) = CC6, 0,
                    IF(MIN(CB6, BQ6) &lt; CC6, 1)
                )
            ))
        )
    ),
-5)</f>
        <v>NA</v>
      </c>
      <c r="CO6" s="381" t="str">
        <f>IFERROR(
    IF(P6="---", "NA",
        IF(AG6="---", "NA",IF(Q6="---","NA",
            IF(BR6 &gt; BS6,
                IF(MIN(CC6, BR6) = CD6, 0.1,
                    IF(MIN(CC6, BR6) &lt; CD6, 1.1)
                ),
                IF(MIN(CC6, BR6) = CD6, 0,
                    IF(MIN(CC6, BR6) &lt; CD6, 1)
                )
            ))
        )
    ),
-5)</f>
        <v>NA</v>
      </c>
      <c r="CP6" s="381" t="str">
        <f>IFERROR(
    IF(Q6="---", "NA",
        IF(AH6="---", "NA",IF(R6="---","NA",
            IF(BS6 &gt; BT6,
                IF(MIN(CD6, BS6) = CE6, 0.1,
                    IF(MIN(CD6, BS6) &lt; CE6, 1.1)
                ),
                IF(MIN(CD6, BS6) = CE6, 0,
                    IF(MIN(CD6, BS6) &lt; CE6, 1)
                )
            ))
        )
    ),
-5)</f>
        <v>NA</v>
      </c>
      <c r="CQ6" s="222" t="s">
        <v>104</v>
      </c>
      <c r="CR6" s="381" t="str">
        <f>IF(AND(OR(CG6=1, CG6=1.1),BK6&gt;=BV6),"Achieved",IF(AND(OR(CG6=1, CG6=1.1),BK6&lt;BV6),"Not Achieved","NA"))</f>
        <v>NA</v>
      </c>
      <c r="CS6" s="381" t="str">
        <f>IF(AND(OR(CH6=1, CH6=1.1),BL6&gt;=BW6),"Achieved",IF(AND(OR(CH6=1, CH6=1.1),BL6&lt;BW6),"Not Achieved","NA"))</f>
        <v>NA</v>
      </c>
      <c r="CT6" s="381" t="str">
        <f>IF(AND(OR(CI6=1, CI6=1.1),BM6&gt;=BX6),"Achieved",IF(AND(OR(CI6=1, CI6=1.1),BM6&lt;BX6),"Not Achieved","NA"))</f>
        <v>Achieved</v>
      </c>
      <c r="CU6" s="381" t="str">
        <f>IF(AND(OR(CJ6=1, CJ6=1.1),BN6&gt;=BY6),"Achieved",IF(AND(OR(CJ6=1, CJ6=1.1),BN6&lt;BY6),"Not Achieved","NA"))</f>
        <v>NA</v>
      </c>
      <c r="CV6" s="381" t="str">
        <f>IF(AND(OR(CK6=1, CK6=1.1),BO6&gt;=BZ6),"Achieved",IF(AND(OR(CK6=1, CK6=1.1),BO6&lt;BZ6),"Not Achieved","NA"))</f>
        <v>NA</v>
      </c>
      <c r="CW6" s="381" t="str">
        <f>IF(AND(OR(CL6=1, CL6=1.1),BP6&gt;=CA6),"Achieved",IF(AND(OR(CL6=1, CL6=1.1),BP6&lt;CA6),"Not Achieved","NA"))</f>
        <v>NA</v>
      </c>
      <c r="CX6" s="381" t="str">
        <f>IF(AND(OR(CM6=1, CM6=1.1),BQ6&gt;=CB6),"Achieved",IF(AND(OR(CM6=1, CM6=1.1),BQ6&lt;CB6),"Not Achieved","NA"))</f>
        <v>NA</v>
      </c>
      <c r="CY6" s="381" t="str">
        <f>IF(AND(OR(CN6=1, CN6=1.1),BR6&gt;=CC6),"Achieved",IF(AND(OR(CN6=1, CN6=1.1),BR6&lt;CC6),"Not Achieved","NA"))</f>
        <v>NA</v>
      </c>
      <c r="CZ6" s="381" t="str">
        <f>IF(AND(OR(CO6=1, CO6=1.1),BS6&gt;=CD6),"Achieved",IF(AND(OR(CO6=1, CO6=1.1),BS6&lt;CD6),"Not Achieved","NA"))</f>
        <v>NA</v>
      </c>
      <c r="DA6" s="381" t="str">
        <f>IF(AND(OR(CP6=1, CP6=1.1),BT6&gt;=CE6),"Achieved",IF(AND(OR(CP6=1, CP6=1.1),BT6&lt;CE6),"Not Achieved","NA"))</f>
        <v>NA</v>
      </c>
      <c r="DI6" s="403"/>
      <c r="DJ6" s="403"/>
      <c r="DK6" s="403"/>
      <c r="DL6" s="403"/>
      <c r="DM6" s="403"/>
      <c r="DN6" s="403"/>
      <c r="DO6" s="403"/>
      <c r="DP6" s="403"/>
      <c r="DQ6" s="403"/>
      <c r="DR6" s="403"/>
      <c r="DS6" s="403"/>
      <c r="DT6" s="403"/>
      <c r="DU6" s="403"/>
      <c r="DV6" s="403"/>
      <c r="DW6" s="403"/>
    </row>
    <row r="7" spans="2:127" ht="13.75" customHeight="1" thickBot="1" x14ac:dyDescent="0.4">
      <c r="B7" s="373"/>
      <c r="C7" s="364"/>
      <c r="D7" s="365"/>
      <c r="E7" s="359" t="s">
        <v>279</v>
      </c>
      <c r="F7" s="425"/>
      <c r="G7" s="426"/>
      <c r="H7" s="192" t="s">
        <v>105</v>
      </c>
      <c r="I7" s="192" t="s">
        <v>105</v>
      </c>
      <c r="J7" s="15" t="s">
        <v>102</v>
      </c>
      <c r="K7" s="15" t="s">
        <v>98</v>
      </c>
      <c r="L7" s="192" t="s">
        <v>94</v>
      </c>
      <c r="M7" s="192" t="s">
        <v>94</v>
      </c>
      <c r="N7" s="192" t="s">
        <v>94</v>
      </c>
      <c r="O7" s="192" t="s">
        <v>94</v>
      </c>
      <c r="P7" s="192" t="s">
        <v>94</v>
      </c>
      <c r="Q7" s="192" t="s">
        <v>94</v>
      </c>
      <c r="R7" s="379" t="s">
        <v>94</v>
      </c>
      <c r="Y7" s="15" t="s">
        <v>105</v>
      </c>
      <c r="Z7" s="15" t="s">
        <v>98</v>
      </c>
      <c r="AA7" s="15" t="s">
        <v>98</v>
      </c>
      <c r="AB7" s="15" t="s">
        <v>98</v>
      </c>
      <c r="AC7" s="192" t="s">
        <v>98</v>
      </c>
      <c r="AD7" s="192" t="s">
        <v>94</v>
      </c>
      <c r="AE7" s="192" t="s">
        <v>94</v>
      </c>
      <c r="AF7" s="192" t="s">
        <v>94</v>
      </c>
      <c r="AG7" s="192" t="s">
        <v>94</v>
      </c>
      <c r="AH7" s="379" t="s">
        <v>94</v>
      </c>
      <c r="AK7" s="427" t="str">
        <f>IFERROR(IF(I7="---","",IF(Y7="---","No Target Set",IF(BV7=BK7,"On Target",IF(BV7&gt;BK7,"Behind",IF(BV7&lt;BK7,"On Target"))))),"")</f>
        <v>On Target</v>
      </c>
      <c r="AL7" s="427" t="str">
        <f>IFERROR(IF(J7="---","",IF(Z7="---","No Target Set",IF(BW7=BL7,"On Target",IF(BW7&gt;BL7,"Behind",IF(BW7&lt;BL7,"On Target"))))),"")</f>
        <v>Behind</v>
      </c>
      <c r="AM7" s="427" t="str">
        <f>IFERROR(IF(K7="---","",IF(AA7="---","No Target Set",IF(BX7=BM7,"On Target",IF(BX7&gt;BM7,"Behind",IF(BX7&lt;BM7,"On Target"))))),"")</f>
        <v>On Target</v>
      </c>
      <c r="AN7" s="427" t="str">
        <f>IFERROR(IF(L7="---","",IF(AB7="---","No Target Set",IF(BY7=BN7,"On Target",IF(BY7&gt;BN7,"Behind",IF(BY7&lt;BN7,"On Target"))))),"")</f>
        <v/>
      </c>
      <c r="AO7" s="427" t="str">
        <f>IFERROR(IF(M7="---","",IF(AC7="---","No Target Set",IF(BZ7=BO7,"On Target",IF(BZ7&gt;BO7,"Behind",IF(BZ7&lt;BO7,"On Target"))))),"")</f>
        <v/>
      </c>
      <c r="AP7" s="427" t="str">
        <f>IFERROR(IF(N7="---","",IF(AD7="---","No Target Set",IF(CA7=BP7,"On Target",IF(CA7&gt;BP7,"Behind",IF(CA7&lt;BP7,"On Target"))))),"")</f>
        <v/>
      </c>
      <c r="AQ7" s="427" t="str">
        <f>IFERROR(IF(O7="---","",IF(AE7="---","No Target Set",IF(CB7=BQ7,"On Target",IF(CB7&gt;BQ7,"Behind",IF(CB7&lt;BQ7,"On Target"))))),"")</f>
        <v/>
      </c>
      <c r="AR7" s="427" t="str">
        <f>IFERROR(IF(P7="---","",IF(AF7="---","No Target Set",IF(CC7=BR7,"On Target",IF(CC7&gt;BR7,"Behind",IF(CC7&lt;BR7,"On Target"))))),"")</f>
        <v/>
      </c>
      <c r="AS7" s="427" t="str">
        <f>IFERROR(IF(Q7="---","",IF(AG7="---","No Target Set",IF(CD7=BS7,"On Target",IF(CD7&gt;BS7,"Behind",IF(CD7&lt;BS7,"On Target"))))),"")</f>
        <v/>
      </c>
      <c r="AT7" s="427" t="str">
        <f>IFERROR(IF(R7="---","",IF(AH7="---","No Target Set",IF(CE7=BT7,"On Target",IF(CE7&gt;BT7,"Behind",IF(CE7&lt;BT7,"On Target"))))),"")</f>
        <v/>
      </c>
      <c r="AV7" s="428"/>
      <c r="AW7" s="222" t="s">
        <v>107</v>
      </c>
      <c r="AX7" s="381" t="str">
        <f>_xlfn.IFNA(LOOKUP(2,1/(H7:R7&lt;&gt;"---"),H7:R7),"---")</f>
        <v>≥80</v>
      </c>
      <c r="AY7" s="381">
        <f>VALUE(IF(AX7="---","",VLOOKUP(AX7,List16787[],2,FALSE)))</f>
        <v>1</v>
      </c>
      <c r="AZ7" s="381" t="str">
        <f>_xlfn.IFNA(LOOKUP(2,1/(H7:Q7&lt;&gt;"---"),X7:AF7),"---")</f>
        <v>≥80</v>
      </c>
      <c r="BA7" s="381">
        <f>VALUE(IF(AZ7="---","",VLOOKUP(AZ7,List16787[],2,FALSE)))</f>
        <v>1</v>
      </c>
      <c r="BB7" s="381" t="str">
        <f>_xlfn.IFNA(LOOKUP(2,1/(AK7:AT7&lt;&gt;""),AK7:AT7),"---")</f>
        <v>On Target</v>
      </c>
      <c r="BC7" s="381" t="str">
        <f>_xlfn.IFNA(LOOKUP(2,1/(H7:R7&lt;&gt;"---"),H$2:R$2),"---")</f>
        <v>Actual Year 3</v>
      </c>
      <c r="BI7" s="222" t="s">
        <v>107</v>
      </c>
      <c r="BJ7" s="381">
        <f>IF(H7="---","",IF(H7="","",(VLOOKUP(H7,List16787[],2,FALSE))))</f>
        <v>0</v>
      </c>
      <c r="BK7" s="381">
        <f>IF(I7="---","",IF(I7="","",(VLOOKUP(I7,List16787[],2,FALSE))))</f>
        <v>0</v>
      </c>
      <c r="BL7" s="381">
        <f>IF(J7="---","",IF(J7="","",(VLOOKUP(J7,List16787[],2,FALSE))))</f>
        <v>0.5</v>
      </c>
      <c r="BM7" s="381">
        <f>IF(K7="---","",IF(K7="","",(VLOOKUP(K7,List16787[],2,FALSE))))</f>
        <v>1</v>
      </c>
      <c r="BN7" s="381" t="str">
        <f>IF(L7="---","",IF(L7="","",(VLOOKUP(L7,List16787[],2,FALSE))))</f>
        <v/>
      </c>
      <c r="BO7" s="381" t="str">
        <f>IF(M7="---","",IF(M7="","",(VLOOKUP(M7,List16787[],2,FALSE))))</f>
        <v/>
      </c>
      <c r="BP7" s="381" t="str">
        <f>IF(N7="---","",IF(N7="","",(VLOOKUP(N7,List16787[],2,FALSE))))</f>
        <v/>
      </c>
      <c r="BQ7" s="381" t="str">
        <f>IF(O7="---","",IF(O7="","",(VLOOKUP(O7,List16787[],2,FALSE))))</f>
        <v/>
      </c>
      <c r="BR7" s="381" t="str">
        <f>IF(P7="---","",IF(P7="","",(VLOOKUP(P7,List16787[],2,FALSE))))</f>
        <v/>
      </c>
      <c r="BS7" s="381" t="str">
        <f>IF(Q7="---","",IF(Q7="","",(VLOOKUP(Q7,List16787[],2,FALSE))))</f>
        <v/>
      </c>
      <c r="BT7" s="381" t="str">
        <f>IF(R7="---","",IF(R7="","",(VLOOKUP(R7,List16787[],2,FALSE))))</f>
        <v/>
      </c>
      <c r="BU7" s="222" t="s">
        <v>107</v>
      </c>
      <c r="BV7" s="381">
        <f>IF(Y7="---","",IF(Y7="","",VLOOKUP(Y7,List16787[],2,FALSE)))</f>
        <v>0</v>
      </c>
      <c r="BW7" s="381">
        <f>IF(Z7="---","",IF(Z7="","",VLOOKUP(Z7,List16787[],2,FALSE)))</f>
        <v>1</v>
      </c>
      <c r="BX7" s="381">
        <f>IF(AA7="---","",IF(AA7="","",VLOOKUP(AA7,List16787[],2,FALSE)))</f>
        <v>1</v>
      </c>
      <c r="BY7" s="381">
        <f>IF(AB7="---","",IF(AB7="","",VLOOKUP(AB7,List16787[],2,FALSE)))</f>
        <v>1</v>
      </c>
      <c r="BZ7" s="381">
        <f>IF(AC7="---","",IF(AC7="","",VLOOKUP(AC7,List16787[],2,FALSE)))</f>
        <v>1</v>
      </c>
      <c r="CA7" s="381" t="str">
        <f>IF(AD7="---","",IF(AD7="","",VLOOKUP(AD7,List16787[],2,FALSE)))</f>
        <v/>
      </c>
      <c r="CB7" s="381" t="str">
        <f>IF(AE7="---","",IF(AE7="","",VLOOKUP(AE7,List16787[],2,FALSE)))</f>
        <v/>
      </c>
      <c r="CC7" s="381" t="str">
        <f>IF(AF7="---","",IF(AF7="","",VLOOKUP(AF7,List16787[],2,FALSE)))</f>
        <v/>
      </c>
      <c r="CD7" s="381" t="str">
        <f>IF(AG7="---","",IF(AG7="","",VLOOKUP(AG7,List16787[],2,FALSE)))</f>
        <v/>
      </c>
      <c r="CE7" s="381" t="str">
        <f>IF(AH7="---","",IF(AH7="","",VLOOKUP(AH7,List16787[],2,FALSE)))</f>
        <v/>
      </c>
      <c r="CF7" s="222" t="s">
        <v>107</v>
      </c>
      <c r="CG7" s="381">
        <f>IFERROR(
    IF(H7="---", "NA",
        IF(Y7="---", "NA",
            IF(BJ7 &gt; BK7,
                IF(BV7 &gt; BJ7, 1.1, 0.1),
                IF(BV7 &gt; BJ7, 1, 0)
            )
        )
    ),
    -1
)</f>
        <v>0</v>
      </c>
      <c r="CH7" s="381">
        <f>IFERROR(
    IF(I7="---", "NA",
        IF(Z7="---", "NA",IF(J7="---","NA",
            IF(BK7 &gt; BL7,
                IF(MIN(BV7, BK7) = BW7, 0.1,
                    IF(MIN(BV7, BK7) &lt; BW7, 1.1)
                ),
                IF(MIN(BV7, BK7) = BW7, 0,
                    IF(MIN(BV7, BK7) &lt; BW7, 1)
                )
            ))
        )
    ),
-5)</f>
        <v>1</v>
      </c>
      <c r="CI7" s="381">
        <f>IFERROR(
    IF(J7="---", "NA",
        IF(AA7="---", "NA",IF(K7="---","NA",
            IF(BL7 &gt; BM7,
                IF(MIN(BW7, BL7) = BX7, 0.1,
                    IF(MIN(BW7, BL7) &lt; BX7, 1.1)
                ),
                IF(MIN(BW7, BL7) = BX7, 0,
                    IF(MIN(BW7, BL7) &lt; BX7, 1)
                )
            ))
        )
    ),
-5)</f>
        <v>1</v>
      </c>
      <c r="CJ7" s="381" t="str">
        <f>IFERROR(
    IF(K7="---", "NA",
        IF(AB7="---", "NA",IF(L7="---","NA",
            IF(BM7 &gt; BN7,
                IF(MIN(BX7, BM7) = BY7, 0.1,
                    IF(MIN(BX7, BM7) &lt; BY7, 1.1)
                ),
                IF(MIN(BX7, BM7) = BY7, 0,
                    IF(MIN(BX7, BM7) &lt; BY7, 1)
                )
            ))
        )
    ),
-5)</f>
        <v>NA</v>
      </c>
      <c r="CK7" s="381" t="str">
        <f>IFERROR(
    IF(L7="---", "NA",
        IF(AC7="---", "NA",IF(M7="---","NA",
            IF(BN7 &gt; BO7,
                IF(MIN(BY7, BN7) = BZ7, 0.1,
                    IF(MIN(BY7, BN7) &lt; BZ7, 1.1)
                ),
                IF(MIN(BY7, BN7) = BZ7, 0,
                    IF(MIN(BY7, BN7) &lt; BZ7, 1)
                )
            ))
        )
    ),
-5)</f>
        <v>NA</v>
      </c>
      <c r="CL7" s="381" t="str">
        <f>IFERROR(
    IF(M7="---", "NA",
        IF(AD7="---", "NA",IF(N7="---","NA",
            IF(BO7 &gt; BP7,
                IF(MIN(BZ7, BO7) = CA7, 0.1,
                    IF(MIN(BZ7, BO7) &lt; CA7, 1.1)
                ),
                IF(MIN(BZ7, BO7) = CA7, 0,
                    IF(MIN(BZ7, BO7) &lt; CA7, 1)
                )
            ))
        )
    ),
-5)</f>
        <v>NA</v>
      </c>
      <c r="CM7" s="381" t="str">
        <f>IFERROR(
    IF(N7="---", "NA",
        IF(AE7="---", "NA",IF(O7="---","NA",
            IF(BP7 &gt; BQ7,
                IF(MIN(CA7, BP7) = CB7, 0.1,
                    IF(MIN(CA7, BP7) &lt; CB7, 1.1)
                ),
                IF(MIN(CA7, BP7) = CB7, 0,
                    IF(MIN(CA7, BP7) &lt; CB7, 1)
                )
            ))
        )
    ),
-5)</f>
        <v>NA</v>
      </c>
      <c r="CN7" s="381" t="str">
        <f>IFERROR(
    IF(O7="---", "NA",
        IF(AF7="---", "NA",IF(P7="---","NA",
            IF(BQ7 &gt; BR7,
                IF(MIN(CB7, BQ7) = CC7, 0.1,
                    IF(MIN(CB7, BQ7) &lt; CC7, 1.1)
                ),
                IF(MIN(CB7, BQ7) = CC7, 0,
                    IF(MIN(CB7, BQ7) &lt; CC7, 1)
                )
            ))
        )
    ),
-5)</f>
        <v>NA</v>
      </c>
      <c r="CO7" s="381" t="str">
        <f>IFERROR(
    IF(P7="---", "NA",
        IF(AG7="---", "NA",IF(Q7="---","NA",
            IF(BR7 &gt; BS7,
                IF(MIN(CC7, BR7) = CD7, 0.1,
                    IF(MIN(CC7, BR7) &lt; CD7, 1.1)
                ),
                IF(MIN(CC7, BR7) = CD7, 0,
                    IF(MIN(CC7, BR7) &lt; CD7, 1)
                )
            ))
        )
    ),
-5)</f>
        <v>NA</v>
      </c>
      <c r="CP7" s="381" t="str">
        <f>IFERROR(
    IF(Q7="---", "NA",
        IF(AH7="---", "NA",IF(R7="---","NA",
            IF(BS7 &gt; BT7,
                IF(MIN(CD7, BS7) = CE7, 0.1,
                    IF(MIN(CD7, BS7) &lt; CE7, 1.1)
                ),
                IF(MIN(CD7, BS7) = CE7, 0,
                    IF(MIN(CD7, BS7) &lt; CE7, 1)
                )
            ))
        )
    ),
-5)</f>
        <v>NA</v>
      </c>
      <c r="CQ7" s="222" t="s">
        <v>107</v>
      </c>
      <c r="CR7" s="381" t="str">
        <f>IF(AND(OR(CG7=1, CG7=1.1),BK7&gt;=BV7),"Achieved",IF(AND(OR(CG7=1, CG7=1.1),BK7&lt;BV7),"Not Achieved","NA"))</f>
        <v>NA</v>
      </c>
      <c r="CS7" s="381" t="str">
        <f>IF(AND(OR(CH7=1, CH7=1.1),BL7&gt;=BW7),"Achieved",IF(AND(OR(CH7=1, CH7=1.1),BL7&lt;BW7),"Not Achieved","NA"))</f>
        <v>Not Achieved</v>
      </c>
      <c r="CT7" s="381" t="str">
        <f>IF(AND(OR(CI7=1, CI7=1.1),BM7&gt;=BX7),"Achieved",IF(AND(OR(CI7=1, CI7=1.1),BM7&lt;BX7),"Not Achieved","NA"))</f>
        <v>Achieved</v>
      </c>
      <c r="CU7" s="381" t="str">
        <f>IF(AND(OR(CJ7=1, CJ7=1.1),BN7&gt;=BY7),"Achieved",IF(AND(OR(CJ7=1, CJ7=1.1),BN7&lt;BY7),"Not Achieved","NA"))</f>
        <v>NA</v>
      </c>
      <c r="CV7" s="381" t="str">
        <f>IF(AND(OR(CK7=1, CK7=1.1),BO7&gt;=BZ7),"Achieved",IF(AND(OR(CK7=1, CK7=1.1),BO7&lt;BZ7),"Not Achieved","NA"))</f>
        <v>NA</v>
      </c>
      <c r="CW7" s="381" t="str">
        <f>IF(AND(OR(CL7=1, CL7=1.1),BP7&gt;=CA7),"Achieved",IF(AND(OR(CL7=1, CL7=1.1),BP7&lt;CA7),"Not Achieved","NA"))</f>
        <v>NA</v>
      </c>
      <c r="CX7" s="381" t="str">
        <f>IF(AND(OR(CM7=1, CM7=1.1),BQ7&gt;=CB7),"Achieved",IF(AND(OR(CM7=1, CM7=1.1),BQ7&lt;CB7),"Not Achieved","NA"))</f>
        <v>NA</v>
      </c>
      <c r="CY7" s="381" t="str">
        <f>IF(AND(OR(CN7=1, CN7=1.1),BR7&gt;=CC7),"Achieved",IF(AND(OR(CN7=1, CN7=1.1),BR7&lt;CC7),"Not Achieved","NA"))</f>
        <v>NA</v>
      </c>
      <c r="CZ7" s="381" t="str">
        <f>IF(AND(OR(CO7=1, CO7=1.1),BS7&gt;=CD7),"Achieved",IF(AND(OR(CO7=1, CO7=1.1),BS7&lt;CD7),"Not Achieved","NA"))</f>
        <v>NA</v>
      </c>
      <c r="DA7" s="381" t="str">
        <f>IF(AND(OR(CP7=1, CP7=1.1),BT7&gt;=CE7),"Achieved",IF(AND(OR(CP7=1, CP7=1.1),BT7&lt;CE7),"Not Achieved","NA"))</f>
        <v>NA</v>
      </c>
      <c r="DI7" s="403"/>
      <c r="DJ7" s="403"/>
      <c r="DK7" s="403"/>
      <c r="DL7" s="403"/>
      <c r="DM7" s="403"/>
      <c r="DN7" s="403"/>
      <c r="DO7" s="403"/>
      <c r="DP7" s="403"/>
      <c r="DQ7" s="403"/>
      <c r="DR7" s="403"/>
      <c r="DS7" s="403"/>
      <c r="DT7" s="403"/>
      <c r="DU7" s="403"/>
      <c r="DV7" s="403"/>
      <c r="DW7" s="403"/>
    </row>
    <row r="8" spans="2:127" ht="13.75" customHeight="1" thickBot="1" x14ac:dyDescent="0.4">
      <c r="B8" s="373"/>
      <c r="C8" s="362"/>
      <c r="D8" s="363"/>
      <c r="E8" s="359" t="s">
        <v>108</v>
      </c>
      <c r="F8" s="425"/>
      <c r="G8" s="426"/>
      <c r="H8" s="192" t="s">
        <v>105</v>
      </c>
      <c r="I8" s="192" t="s">
        <v>105</v>
      </c>
      <c r="J8" s="15" t="s">
        <v>102</v>
      </c>
      <c r="K8" s="15" t="s">
        <v>102</v>
      </c>
      <c r="L8" s="192" t="s">
        <v>94</v>
      </c>
      <c r="M8" s="192" t="s">
        <v>94</v>
      </c>
      <c r="N8" s="192" t="s">
        <v>94</v>
      </c>
      <c r="O8" s="192" t="s">
        <v>94</v>
      </c>
      <c r="P8" s="192" t="s">
        <v>94</v>
      </c>
      <c r="Q8" s="192" t="s">
        <v>94</v>
      </c>
      <c r="R8" s="379" t="s">
        <v>94</v>
      </c>
      <c r="Y8" s="15" t="s">
        <v>105</v>
      </c>
      <c r="Z8" s="15" t="s">
        <v>102</v>
      </c>
      <c r="AA8" s="15" t="s">
        <v>102</v>
      </c>
      <c r="AB8" s="15" t="s">
        <v>102</v>
      </c>
      <c r="AC8" s="192" t="s">
        <v>98</v>
      </c>
      <c r="AD8" s="192" t="s">
        <v>94</v>
      </c>
      <c r="AE8" s="192" t="s">
        <v>94</v>
      </c>
      <c r="AF8" s="192" t="s">
        <v>94</v>
      </c>
      <c r="AG8" s="192" t="s">
        <v>94</v>
      </c>
      <c r="AH8" s="379" t="s">
        <v>94</v>
      </c>
      <c r="AK8" s="427" t="str">
        <f>IFERROR(IF(I8="---","",IF(Y8="---","No Target Set",IF(BV8=BK8,"On Target",IF(BV8&gt;BK8,"Behind",IF(BV8&lt;BK8,"On Target"))))),"")</f>
        <v>On Target</v>
      </c>
      <c r="AL8" s="427" t="str">
        <f>IFERROR(IF(J8="---","",IF(Z8="---","No Target Set",IF(BW8=BL8,"On Target",IF(BW8&gt;BL8,"Behind",IF(BW8&lt;BL8,"On Target"))))),"")</f>
        <v>On Target</v>
      </c>
      <c r="AM8" s="427" t="str">
        <f>IFERROR(IF(K8="---","",IF(AA8="---","No Target Set",IF(BX8=BM8,"On Target",IF(BX8&gt;BM8,"Behind",IF(BX8&lt;BM8,"On Target"))))),"")</f>
        <v>On Target</v>
      </c>
      <c r="AN8" s="427" t="str">
        <f>IFERROR(IF(L8="---","",IF(AB8="---","No Target Set",IF(BY8=BN8,"On Target",IF(BY8&gt;BN8,"Behind",IF(BY8&lt;BN8,"On Target"))))),"")</f>
        <v/>
      </c>
      <c r="AO8" s="427" t="str">
        <f>IFERROR(IF(M8="---","",IF(AC8="---","No Target Set",IF(BZ8=BO8,"On Target",IF(BZ8&gt;BO8,"Behind",IF(BZ8&lt;BO8,"On Target"))))),"")</f>
        <v/>
      </c>
      <c r="AP8" s="427" t="str">
        <f>IFERROR(IF(N8="---","",IF(AD8="---","No Target Set",IF(CA8=BP8,"On Target",IF(CA8&gt;BP8,"Behind",IF(CA8&lt;BP8,"On Target"))))),"")</f>
        <v/>
      </c>
      <c r="AQ8" s="427" t="str">
        <f>IFERROR(IF(O8="---","",IF(AE8="---","No Target Set",IF(CB8=BQ8,"On Target",IF(CB8&gt;BQ8,"Behind",IF(CB8&lt;BQ8,"On Target"))))),"")</f>
        <v/>
      </c>
      <c r="AR8" s="427" t="str">
        <f>IFERROR(IF(P8="---","",IF(AF8="---","No Target Set",IF(CC8=BR8,"On Target",IF(CC8&gt;BR8,"Behind",IF(CC8&lt;BR8,"On Target"))))),"")</f>
        <v/>
      </c>
      <c r="AS8" s="427" t="str">
        <f>IFERROR(IF(Q8="---","",IF(AG8="---","No Target Set",IF(CD8=BS8,"On Target",IF(CD8&gt;BS8,"Behind",IF(CD8&lt;BS8,"On Target"))))),"")</f>
        <v/>
      </c>
      <c r="AT8" s="427" t="str">
        <f>IFERROR(IF(R8="---","",IF(AH8="---","No Target Set",IF(CE8=BT8,"On Target",IF(CE8&gt;BT8,"Behind",IF(CE8&lt;BT8,"On Target"))))),"")</f>
        <v/>
      </c>
      <c r="AV8" s="428"/>
      <c r="AW8" s="222" t="s">
        <v>109</v>
      </c>
      <c r="AX8" s="381" t="str">
        <f>_xlfn.IFNA(LOOKUP(2,1/(H8:R8&lt;&gt;"---"),H8:R8),"---")</f>
        <v>60-79</v>
      </c>
      <c r="AY8" s="381">
        <f>VALUE(IF(AX8="---","",VLOOKUP(AX8,List16787[],2,FALSE)))</f>
        <v>0.5</v>
      </c>
      <c r="AZ8" s="381" t="str">
        <f>_xlfn.IFNA(LOOKUP(2,1/(H8:Q8&lt;&gt;"---"),X8:AF8),"---")</f>
        <v>60-79</v>
      </c>
      <c r="BA8" s="381">
        <f>VALUE(IF(AZ8="---","",VLOOKUP(AZ8,List16787[],2,FALSE)))</f>
        <v>0.5</v>
      </c>
      <c r="BB8" s="381" t="str">
        <f>_xlfn.IFNA(LOOKUP(2,1/(AK8:AT8&lt;&gt;""),AK8:AT8),"---")</f>
        <v>On Target</v>
      </c>
      <c r="BC8" s="381" t="str">
        <f>_xlfn.IFNA(LOOKUP(2,1/(H8:R8&lt;&gt;"---"),H$2:R$2),"---")</f>
        <v>Actual Year 3</v>
      </c>
      <c r="BI8" s="222" t="s">
        <v>109</v>
      </c>
      <c r="BJ8" s="381">
        <f>IF(H8="---","",IF(H8="","",(VLOOKUP(H8,List16787[],2,FALSE))))</f>
        <v>0</v>
      </c>
      <c r="BK8" s="381">
        <f>IF(I8="---","",IF(I8="","",(VLOOKUP(I8,List16787[],2,FALSE))))</f>
        <v>0</v>
      </c>
      <c r="BL8" s="381">
        <f>IF(J8="---","",IF(J8="","",(VLOOKUP(J8,List16787[],2,FALSE))))</f>
        <v>0.5</v>
      </c>
      <c r="BM8" s="381">
        <f>IF(K8="---","",IF(K8="","",(VLOOKUP(K8,List16787[],2,FALSE))))</f>
        <v>0.5</v>
      </c>
      <c r="BN8" s="381" t="str">
        <f>IF(L8="---","",IF(L8="","",(VLOOKUP(L8,List16787[],2,FALSE))))</f>
        <v/>
      </c>
      <c r="BO8" s="381" t="str">
        <f>IF(M8="---","",IF(M8="","",(VLOOKUP(M8,List16787[],2,FALSE))))</f>
        <v/>
      </c>
      <c r="BP8" s="381" t="str">
        <f>IF(N8="---","",IF(N8="","",(VLOOKUP(N8,List16787[],2,FALSE))))</f>
        <v/>
      </c>
      <c r="BQ8" s="381" t="str">
        <f>IF(O8="---","",IF(O8="","",(VLOOKUP(O8,List16787[],2,FALSE))))</f>
        <v/>
      </c>
      <c r="BR8" s="381" t="str">
        <f>IF(P8="---","",IF(P8="","",(VLOOKUP(P8,List16787[],2,FALSE))))</f>
        <v/>
      </c>
      <c r="BS8" s="381" t="str">
        <f>IF(Q8="---","",IF(Q8="","",(VLOOKUP(Q8,List16787[],2,FALSE))))</f>
        <v/>
      </c>
      <c r="BT8" s="381" t="str">
        <f>IF(R8="---","",IF(R8="","",(VLOOKUP(R8,List16787[],2,FALSE))))</f>
        <v/>
      </c>
      <c r="BU8" s="222" t="s">
        <v>109</v>
      </c>
      <c r="BV8" s="381">
        <f>IF(Y8="---","",IF(Y8="","",VLOOKUP(Y8,List16787[],2,FALSE)))</f>
        <v>0</v>
      </c>
      <c r="BW8" s="381">
        <f>IF(Z8="---","",IF(Z8="","",VLOOKUP(Z8,List16787[],2,FALSE)))</f>
        <v>0.5</v>
      </c>
      <c r="BX8" s="381">
        <f>IF(AA8="---","",IF(AA8="","",VLOOKUP(AA8,List16787[],2,FALSE)))</f>
        <v>0.5</v>
      </c>
      <c r="BY8" s="381">
        <f>IF(AB8="---","",IF(AB8="","",VLOOKUP(AB8,List16787[],2,FALSE)))</f>
        <v>0.5</v>
      </c>
      <c r="BZ8" s="381">
        <f>IF(AC8="---","",IF(AC8="","",VLOOKUP(AC8,List16787[],2,FALSE)))</f>
        <v>1</v>
      </c>
      <c r="CA8" s="381" t="str">
        <f>IF(AD8="---","",IF(AD8="","",VLOOKUP(AD8,List16787[],2,FALSE)))</f>
        <v/>
      </c>
      <c r="CB8" s="381" t="str">
        <f>IF(AE8="---","",IF(AE8="","",VLOOKUP(AE8,List16787[],2,FALSE)))</f>
        <v/>
      </c>
      <c r="CC8" s="381" t="str">
        <f>IF(AF8="---","",IF(AF8="","",VLOOKUP(AF8,List16787[],2,FALSE)))</f>
        <v/>
      </c>
      <c r="CD8" s="381" t="str">
        <f>IF(AG8="---","",IF(AG8="","",VLOOKUP(AG8,List16787[],2,FALSE)))</f>
        <v/>
      </c>
      <c r="CE8" s="381" t="str">
        <f>IF(AH8="---","",IF(AH8="","",VLOOKUP(AH8,List16787[],2,FALSE)))</f>
        <v/>
      </c>
      <c r="CF8" s="222" t="s">
        <v>109</v>
      </c>
      <c r="CG8" s="381">
        <f>IFERROR(
    IF(H8="---", "NA",
        IF(Y8="---", "NA",
            IF(BJ8 &gt; BK8,
                IF(BV8 &gt; BJ8, 1.1, 0.1),
                IF(BV8 &gt; BJ8, 1, 0)
            )
        )
    ),
    -1
)</f>
        <v>0</v>
      </c>
      <c r="CH8" s="381">
        <f>IFERROR(
    IF(I8="---", "NA",
        IF(Z8="---", "NA",IF(J8="---","NA",
            IF(BK8 &gt; BL8,
                IF(MIN(BV8, BK8) = BW8, 0.1,
                    IF(MIN(BV8, BK8) &lt; BW8, 1.1)
                ),
                IF(MIN(BV8, BK8) = BW8, 0,
                    IF(MIN(BV8, BK8) &lt; BW8, 1)
                )
            ))
        )
    ),
-5)</f>
        <v>1</v>
      </c>
      <c r="CI8" s="381">
        <f>IFERROR(
    IF(J8="---", "NA",
        IF(AA8="---", "NA",IF(K8="---","NA",
            IF(BL8 &gt; BM8,
                IF(MIN(BW8, BL8) = BX8, 0.1,
                    IF(MIN(BW8, BL8) &lt; BX8, 1.1)
                ),
                IF(MIN(BW8, BL8) = BX8, 0,
                    IF(MIN(BW8, BL8) &lt; BX8, 1)
                )
            ))
        )
    ),
-5)</f>
        <v>0</v>
      </c>
      <c r="CJ8" s="381" t="str">
        <f>IFERROR(
    IF(K8="---", "NA",
        IF(AB8="---", "NA",IF(L8="---","NA",
            IF(BM8 &gt; BN8,
                IF(MIN(BX8, BM8) = BY8, 0.1,
                    IF(MIN(BX8, BM8) &lt; BY8, 1.1)
                ),
                IF(MIN(BX8, BM8) = BY8, 0,
                    IF(MIN(BX8, BM8) &lt; BY8, 1)
                )
            ))
        )
    ),
-5)</f>
        <v>NA</v>
      </c>
      <c r="CK8" s="381" t="str">
        <f>IFERROR(
    IF(L8="---", "NA",
        IF(AC8="---", "NA",IF(M8="---","NA",
            IF(BN8 &gt; BO8,
                IF(MIN(BY8, BN8) = BZ8, 0.1,
                    IF(MIN(BY8, BN8) &lt; BZ8, 1.1)
                ),
                IF(MIN(BY8, BN8) = BZ8, 0,
                    IF(MIN(BY8, BN8) &lt; BZ8, 1)
                )
            ))
        )
    ),
-5)</f>
        <v>NA</v>
      </c>
      <c r="CL8" s="381" t="str">
        <f>IFERROR(
    IF(M8="---", "NA",
        IF(AD8="---", "NA",IF(N8="---","NA",
            IF(BO8 &gt; BP8,
                IF(MIN(BZ8, BO8) = CA8, 0.1,
                    IF(MIN(BZ8, BO8) &lt; CA8, 1.1)
                ),
                IF(MIN(BZ8, BO8) = CA8, 0,
                    IF(MIN(BZ8, BO8) &lt; CA8, 1)
                )
            ))
        )
    ),
-5)</f>
        <v>NA</v>
      </c>
      <c r="CM8" s="381" t="str">
        <f>IFERROR(
    IF(N8="---", "NA",
        IF(AE8="---", "NA",IF(O8="---","NA",
            IF(BP8 &gt; BQ8,
                IF(MIN(CA8, BP8) = CB8, 0.1,
                    IF(MIN(CA8, BP8) &lt; CB8, 1.1)
                ),
                IF(MIN(CA8, BP8) = CB8, 0,
                    IF(MIN(CA8, BP8) &lt; CB8, 1)
                )
            ))
        )
    ),
-5)</f>
        <v>NA</v>
      </c>
      <c r="CN8" s="381" t="str">
        <f>IFERROR(
    IF(O8="---", "NA",
        IF(AF8="---", "NA",IF(P8="---","NA",
            IF(BQ8 &gt; BR8,
                IF(MIN(CB8, BQ8) = CC8, 0.1,
                    IF(MIN(CB8, BQ8) &lt; CC8, 1.1)
                ),
                IF(MIN(CB8, BQ8) = CC8, 0,
                    IF(MIN(CB8, BQ8) &lt; CC8, 1)
                )
            ))
        )
    ),
-5)</f>
        <v>NA</v>
      </c>
      <c r="CO8" s="381" t="str">
        <f>IFERROR(
    IF(P8="---", "NA",
        IF(AG8="---", "NA",IF(Q8="---","NA",
            IF(BR8 &gt; BS8,
                IF(MIN(CC8, BR8) = CD8, 0.1,
                    IF(MIN(CC8, BR8) &lt; CD8, 1.1)
                ),
                IF(MIN(CC8, BR8) = CD8, 0,
                    IF(MIN(CC8, BR8) &lt; CD8, 1)
                )
            ))
        )
    ),
-5)</f>
        <v>NA</v>
      </c>
      <c r="CP8" s="381" t="str">
        <f>IFERROR(
    IF(Q8="---", "NA",
        IF(AH8="---", "NA",IF(R8="---","NA",
            IF(BS8 &gt; BT8,
                IF(MIN(CD8, BS8) = CE8, 0.1,
                    IF(MIN(CD8, BS8) &lt; CE8, 1.1)
                ),
                IF(MIN(CD8, BS8) = CE8, 0,
                    IF(MIN(CD8, BS8) &lt; CE8, 1)
                )
            ))
        )
    ),
-5)</f>
        <v>NA</v>
      </c>
      <c r="CQ8" s="222" t="s">
        <v>109</v>
      </c>
      <c r="CR8" s="381" t="str">
        <f>IF(AND(OR(CG8=1, CG8=1.1),BK8&gt;=BV8),"Achieved",IF(AND(OR(CG8=1, CG8=1.1),BK8&lt;BV8),"Not Achieved","NA"))</f>
        <v>NA</v>
      </c>
      <c r="CS8" s="381" t="str">
        <f>IF(AND(OR(CH8=1, CH8=1.1),BL8&gt;=BW8),"Achieved",IF(AND(OR(CH8=1, CH8=1.1),BL8&lt;BW8),"Not Achieved","NA"))</f>
        <v>Achieved</v>
      </c>
      <c r="CT8" s="381" t="str">
        <f>IF(AND(OR(CI8=1, CI8=1.1),BM8&gt;=BX8),"Achieved",IF(AND(OR(CI8=1, CI8=1.1),BM8&lt;BX8),"Not Achieved","NA"))</f>
        <v>NA</v>
      </c>
      <c r="CU8" s="381" t="str">
        <f>IF(AND(OR(CJ8=1, CJ8=1.1),BN8&gt;=BY8),"Achieved",IF(AND(OR(CJ8=1, CJ8=1.1),BN8&lt;BY8),"Not Achieved","NA"))</f>
        <v>NA</v>
      </c>
      <c r="CV8" s="381" t="str">
        <f>IF(AND(OR(CK8=1, CK8=1.1),BO8&gt;=BZ8),"Achieved",IF(AND(OR(CK8=1, CK8=1.1),BO8&lt;BZ8),"Not Achieved","NA"))</f>
        <v>NA</v>
      </c>
      <c r="CW8" s="381" t="str">
        <f>IF(AND(OR(CL8=1, CL8=1.1),BP8&gt;=CA8),"Achieved",IF(AND(OR(CL8=1, CL8=1.1),BP8&lt;CA8),"Not Achieved","NA"))</f>
        <v>NA</v>
      </c>
      <c r="CX8" s="381" t="str">
        <f>IF(AND(OR(CM8=1, CM8=1.1),BQ8&gt;=CB8),"Achieved",IF(AND(OR(CM8=1, CM8=1.1),BQ8&lt;CB8),"Not Achieved","NA"))</f>
        <v>NA</v>
      </c>
      <c r="CY8" s="381" t="str">
        <f>IF(AND(OR(CN8=1, CN8=1.1),BR8&gt;=CC8),"Achieved",IF(AND(OR(CN8=1, CN8=1.1),BR8&lt;CC8),"Not Achieved","NA"))</f>
        <v>NA</v>
      </c>
      <c r="CZ8" s="381" t="str">
        <f>IF(AND(OR(CO8=1, CO8=1.1),BS8&gt;=CD8),"Achieved",IF(AND(OR(CO8=1, CO8=1.1),BS8&lt;CD8),"Not Achieved","NA"))</f>
        <v>NA</v>
      </c>
      <c r="DA8" s="381" t="str">
        <f>IF(AND(OR(CP8=1, CP8=1.1),BT8&gt;=CE8),"Achieved",IF(AND(OR(CP8=1, CP8=1.1),BT8&lt;CE8),"Not Achieved","NA"))</f>
        <v>NA</v>
      </c>
      <c r="DI8" s="403"/>
      <c r="DJ8" s="403"/>
      <c r="DK8" s="403"/>
      <c r="DL8" s="403"/>
      <c r="DM8" s="403"/>
      <c r="DN8" s="403"/>
      <c r="DO8" s="403"/>
      <c r="DP8" s="403"/>
      <c r="DQ8" s="403"/>
      <c r="DR8" s="403"/>
      <c r="DS8" s="403"/>
      <c r="DT8" s="403"/>
      <c r="DU8" s="403"/>
      <c r="DV8" s="403"/>
      <c r="DW8" s="403"/>
    </row>
    <row r="9" spans="2:127" ht="13.75" customHeight="1" thickBot="1" x14ac:dyDescent="0.4">
      <c r="B9" s="373"/>
      <c r="C9" s="360" t="s">
        <v>280</v>
      </c>
      <c r="D9" s="361"/>
      <c r="E9" s="359" t="s">
        <v>281</v>
      </c>
      <c r="F9" s="425"/>
      <c r="G9" s="426"/>
      <c r="H9" s="192" t="s">
        <v>102</v>
      </c>
      <c r="I9" s="192" t="s">
        <v>102</v>
      </c>
      <c r="J9" s="192" t="s">
        <v>102</v>
      </c>
      <c r="K9" s="192" t="s">
        <v>102</v>
      </c>
      <c r="L9" s="192" t="s">
        <v>94</v>
      </c>
      <c r="M9" s="192" t="s">
        <v>94</v>
      </c>
      <c r="N9" s="192" t="s">
        <v>94</v>
      </c>
      <c r="O9" s="192" t="s">
        <v>94</v>
      </c>
      <c r="P9" s="192" t="s">
        <v>94</v>
      </c>
      <c r="Q9" s="192" t="s">
        <v>94</v>
      </c>
      <c r="R9" s="379" t="s">
        <v>94</v>
      </c>
      <c r="Y9" s="192" t="s">
        <v>102</v>
      </c>
      <c r="Z9" s="192" t="s">
        <v>102</v>
      </c>
      <c r="AA9" s="192" t="s">
        <v>102</v>
      </c>
      <c r="AB9" s="192" t="s">
        <v>102</v>
      </c>
      <c r="AC9" s="192" t="s">
        <v>98</v>
      </c>
      <c r="AD9" s="192" t="s">
        <v>94</v>
      </c>
      <c r="AE9" s="192" t="s">
        <v>94</v>
      </c>
      <c r="AF9" s="192" t="s">
        <v>94</v>
      </c>
      <c r="AG9" s="192" t="s">
        <v>94</v>
      </c>
      <c r="AH9" s="379" t="s">
        <v>94</v>
      </c>
      <c r="AK9" s="427"/>
      <c r="AL9" s="427"/>
      <c r="AM9" s="427"/>
      <c r="AN9" s="427"/>
      <c r="AO9" s="427"/>
      <c r="AP9" s="427"/>
      <c r="AQ9" s="427"/>
      <c r="AR9" s="427"/>
      <c r="AS9" s="427"/>
      <c r="AT9" s="427"/>
      <c r="AV9" s="428"/>
      <c r="AW9" s="222" t="s">
        <v>284</v>
      </c>
      <c r="AX9" s="381" t="str">
        <f>_xlfn.IFNA(LOOKUP(2,1/(H9:R9&lt;&gt;"---"),H9:R9),"---")</f>
        <v>60-79</v>
      </c>
      <c r="AY9" s="381">
        <f>VALUE(IF(AX9="---","",VLOOKUP(AX9,List16787[],2,FALSE)))</f>
        <v>0.5</v>
      </c>
      <c r="AZ9" s="381" t="str">
        <f>_xlfn.IFNA(LOOKUP(2,1/(H9:Q9&lt;&gt;"---"),X9:AF9),"---")</f>
        <v>60-79</v>
      </c>
      <c r="BA9" s="381">
        <f>VALUE(IF(AZ9="---","",VLOOKUP(AZ9,List16787[],2,FALSE)))</f>
        <v>0.5</v>
      </c>
      <c r="BB9" s="381" t="str">
        <f>_xlfn.IFNA(LOOKUP(2,1/(AK9:AT9&lt;&gt;""),AK9:AT9),"---")</f>
        <v>---</v>
      </c>
      <c r="BC9" s="381" t="str">
        <f>_xlfn.IFNA(LOOKUP(2,1/(H9:R9&lt;&gt;"---"),H$2:R$2),"---")</f>
        <v>Actual Year 3</v>
      </c>
      <c r="BI9" s="222" t="s">
        <v>284</v>
      </c>
      <c r="BJ9" s="381">
        <f>IF(H9="---","",IF(H9="","",(VLOOKUP(H9,List16787[],2,FALSE))))</f>
        <v>0.5</v>
      </c>
      <c r="BK9" s="381">
        <f>IF(I9="---","",IF(I9="","",(VLOOKUP(I9,List16787[],2,FALSE))))</f>
        <v>0.5</v>
      </c>
      <c r="BL9" s="381">
        <f>IF(J9="---","",IF(J9="","",(VLOOKUP(J9,List16787[],2,FALSE))))</f>
        <v>0.5</v>
      </c>
      <c r="BM9" s="381">
        <f>IF(K9="---","",IF(K9="","",(VLOOKUP(K9,List16787[],2,FALSE))))</f>
        <v>0.5</v>
      </c>
      <c r="BN9" s="381" t="str">
        <f>IF(L9="---","",IF(L9="","",(VLOOKUP(L9,List16787[],2,FALSE))))</f>
        <v/>
      </c>
      <c r="BO9" s="381" t="str">
        <f>IF(M9="---","",IF(M9="","",(VLOOKUP(M9,List16787[],2,FALSE))))</f>
        <v/>
      </c>
      <c r="BP9" s="381" t="str">
        <f>IF(N9="---","",IF(N9="","",(VLOOKUP(N9,List16787[],2,FALSE))))</f>
        <v/>
      </c>
      <c r="BQ9" s="381" t="str">
        <f>IF(O9="---","",IF(O9="","",(VLOOKUP(O9,List16787[],2,FALSE))))</f>
        <v/>
      </c>
      <c r="BR9" s="381" t="str">
        <f>IF(P9="---","",IF(P9="","",(VLOOKUP(P9,List16787[],2,FALSE))))</f>
        <v/>
      </c>
      <c r="BS9" s="381" t="str">
        <f>IF(Q9="---","",IF(Q9="","",(VLOOKUP(Q9,List16787[],2,FALSE))))</f>
        <v/>
      </c>
      <c r="BT9" s="381" t="str">
        <f>IF(R9="---","",IF(R9="","",(VLOOKUP(R9,List16787[],2,FALSE))))</f>
        <v/>
      </c>
      <c r="BU9" s="222" t="s">
        <v>284</v>
      </c>
      <c r="BV9" s="381">
        <f>IF(Y9="---","",IF(Y9="","",VLOOKUP(Y9,List16787[],2,FALSE)))</f>
        <v>0.5</v>
      </c>
      <c r="BW9" s="381">
        <f>IF(Z9="---","",IF(Z9="","",VLOOKUP(Z9,List16787[],2,FALSE)))</f>
        <v>0.5</v>
      </c>
      <c r="BX9" s="381">
        <f>IF(AA9="---","",IF(AA9="","",VLOOKUP(AA9,List16787[],2,FALSE)))</f>
        <v>0.5</v>
      </c>
      <c r="BY9" s="381">
        <f>IF(AB9="---","",IF(AB9="","",VLOOKUP(AB9,List16787[],2,FALSE)))</f>
        <v>0.5</v>
      </c>
      <c r="BZ9" s="381">
        <f>IF(AC9="---","",IF(AC9="","",VLOOKUP(AC9,List16787[],2,FALSE)))</f>
        <v>1</v>
      </c>
      <c r="CA9" s="381" t="str">
        <f>IF(AD9="---","",IF(AD9="","",VLOOKUP(AD9,List16787[],2,FALSE)))</f>
        <v/>
      </c>
      <c r="CB9" s="381" t="str">
        <f>IF(AE9="---","",IF(AE9="","",VLOOKUP(AE9,List16787[],2,FALSE)))</f>
        <v/>
      </c>
      <c r="CC9" s="381" t="str">
        <f>IF(AF9="---","",IF(AF9="","",VLOOKUP(AF9,List16787[],2,FALSE)))</f>
        <v/>
      </c>
      <c r="CD9" s="381" t="str">
        <f>IF(AG9="---","",IF(AG9="","",VLOOKUP(AG9,List16787[],2,FALSE)))</f>
        <v/>
      </c>
      <c r="CE9" s="381" t="str">
        <f>IF(AH9="---","",IF(AH9="","",VLOOKUP(AH9,List16787[],2,FALSE)))</f>
        <v/>
      </c>
      <c r="CF9" s="222" t="s">
        <v>284</v>
      </c>
      <c r="CG9" s="381">
        <f>IFERROR(
    IF(H9="---", "NA",
        IF(Y9="---", "NA",
            IF(BJ9 &gt; BK9,
                IF(BV9 &gt; BJ9, 1.1, 0.1),
                IF(BV9 &gt; BJ9, 1, 0)
            )
        )
    ),
    -1
)</f>
        <v>0</v>
      </c>
      <c r="CH9" s="381">
        <f>IFERROR(
    IF(I9="---", "NA",
        IF(Z9="---", "NA",IF(J9="---","NA",
            IF(BK9 &gt; BL9,
                IF(MIN(BV9, BK9) = BW9, 0.1,
                    IF(MIN(BV9, BK9) &lt; BW9, 1.1)
                ),
                IF(MIN(BV9, BK9) = BW9, 0,
                    IF(MIN(BV9, BK9) &lt; BW9, 1)
                )
            ))
        )
    ),
-5)</f>
        <v>0</v>
      </c>
      <c r="CI9" s="381">
        <f>IFERROR(
    IF(J9="---", "NA",
        IF(AA9="---", "NA",IF(K9="---","NA",
            IF(BL9 &gt; BM9,
                IF(MIN(BW9, BL9) = BX9, 0.1,
                    IF(MIN(BW9, BL9) &lt; BX9, 1.1)
                ),
                IF(MIN(BW9, BL9) = BX9, 0,
                    IF(MIN(BW9, BL9) &lt; BX9, 1)
                )
            ))
        )
    ),
-5)</f>
        <v>0</v>
      </c>
      <c r="CJ9" s="381" t="str">
        <f>IFERROR(
    IF(K9="---", "NA",
        IF(AB9="---", "NA",IF(L9="---","NA",
            IF(BM9 &gt; BN9,
                IF(MIN(BX9, BM9) = BY9, 0.1,
                    IF(MIN(BX9, BM9) &lt; BY9, 1.1)
                ),
                IF(MIN(BX9, BM9) = BY9, 0,
                    IF(MIN(BX9, BM9) &lt; BY9, 1)
                )
            ))
        )
    ),
-5)</f>
        <v>NA</v>
      </c>
      <c r="CK9" s="381" t="str">
        <f>IFERROR(
    IF(L9="---", "NA",
        IF(AC9="---", "NA",IF(M9="---","NA",
            IF(BN9 &gt; BO9,
                IF(MIN(BY9, BN9) = BZ9, 0.1,
                    IF(MIN(BY9, BN9) &lt; BZ9, 1.1)
                ),
                IF(MIN(BY9, BN9) = BZ9, 0,
                    IF(MIN(BY9, BN9) &lt; BZ9, 1)
                )
            ))
        )
    ),
-5)</f>
        <v>NA</v>
      </c>
      <c r="CL9" s="381" t="str">
        <f>IFERROR(
    IF(M9="---", "NA",
        IF(AD9="---", "NA",IF(N9="---","NA",
            IF(BO9 &gt; BP9,
                IF(MIN(BZ9, BO9) = CA9, 0.1,
                    IF(MIN(BZ9, BO9) &lt; CA9, 1.1)
                ),
                IF(MIN(BZ9, BO9) = CA9, 0,
                    IF(MIN(BZ9, BO9) &lt; CA9, 1)
                )
            ))
        )
    ),
-5)</f>
        <v>NA</v>
      </c>
      <c r="CM9" s="381" t="str">
        <f>IFERROR(
    IF(N9="---", "NA",
        IF(AE9="---", "NA",IF(O9="---","NA",
            IF(BP9 &gt; BQ9,
                IF(MIN(CA9, BP9) = CB9, 0.1,
                    IF(MIN(CA9, BP9) &lt; CB9, 1.1)
                ),
                IF(MIN(CA9, BP9) = CB9, 0,
                    IF(MIN(CA9, BP9) &lt; CB9, 1)
                )
            ))
        )
    ),
-5)</f>
        <v>NA</v>
      </c>
      <c r="CN9" s="381" t="str">
        <f>IFERROR(
    IF(O9="---", "NA",
        IF(AF9="---", "NA",IF(P9="---","NA",
            IF(BQ9 &gt; BR9,
                IF(MIN(CB9, BQ9) = CC9, 0.1,
                    IF(MIN(CB9, BQ9) &lt; CC9, 1.1)
                ),
                IF(MIN(CB9, BQ9) = CC9, 0,
                    IF(MIN(CB9, BQ9) &lt; CC9, 1)
                )
            ))
        )
    ),
-5)</f>
        <v>NA</v>
      </c>
      <c r="CO9" s="381" t="str">
        <f>IFERROR(
    IF(P9="---", "NA",
        IF(AG9="---", "NA",IF(Q9="---","NA",
            IF(BR9 &gt; BS9,
                IF(MIN(CC9, BR9) = CD9, 0.1,
                    IF(MIN(CC9, BR9) &lt; CD9, 1.1)
                ),
                IF(MIN(CC9, BR9) = CD9, 0,
                    IF(MIN(CC9, BR9) &lt; CD9, 1)
                )
            ))
        )
    ),
-5)</f>
        <v>NA</v>
      </c>
      <c r="CP9" s="381" t="str">
        <f>IFERROR(
    IF(Q9="---", "NA",
        IF(AH9="---", "NA",IF(R9="---","NA",
            IF(BS9 &gt; BT9,
                IF(MIN(CD9, BS9) = CE9, 0.1,
                    IF(MIN(CD9, BS9) &lt; CE9, 1.1)
                ),
                IF(MIN(CD9, BS9) = CE9, 0,
                    IF(MIN(CD9, BS9) &lt; CE9, 1)
                )
            ))
        )
    ),
-5)</f>
        <v>NA</v>
      </c>
      <c r="CQ9" s="222" t="s">
        <v>284</v>
      </c>
      <c r="CR9" s="381" t="str">
        <f>IF(AND(OR(CG9=1, CG9=1.1),BK9&gt;=BV9),"Achieved",IF(AND(OR(CG9=1, CG9=1.1),BK9&lt;BV9),"Not Achieved","NA"))</f>
        <v>NA</v>
      </c>
      <c r="CS9" s="381" t="str">
        <f>IF(AND(OR(CH9=1, CH9=1.1),BL9&gt;=BW9),"Achieved",IF(AND(OR(CH9=1, CH9=1.1),BL9&lt;BW9),"Not Achieved","NA"))</f>
        <v>NA</v>
      </c>
      <c r="CT9" s="381" t="str">
        <f>IF(AND(OR(CI9=1, CI9=1.1),BM9&gt;=BX9),"Achieved",IF(AND(OR(CI9=1, CI9=1.1),BM9&lt;BX9),"Not Achieved","NA"))</f>
        <v>NA</v>
      </c>
      <c r="CU9" s="381" t="str">
        <f>IF(AND(OR(CJ9=1, CJ9=1.1),BN9&gt;=BY9),"Achieved",IF(AND(OR(CJ9=1, CJ9=1.1),BN9&lt;BY9),"Not Achieved","NA"))</f>
        <v>NA</v>
      </c>
      <c r="CV9" s="381" t="str">
        <f>IF(AND(OR(CK9=1, CK9=1.1),BO9&gt;=BZ9),"Achieved",IF(AND(OR(CK9=1, CK9=1.1),BO9&lt;BZ9),"Not Achieved","NA"))</f>
        <v>NA</v>
      </c>
      <c r="CW9" s="381" t="str">
        <f>IF(AND(OR(CL9=1, CL9=1.1),BP9&gt;=CA9),"Achieved",IF(AND(OR(CL9=1, CL9=1.1),BP9&lt;CA9),"Not Achieved","NA"))</f>
        <v>NA</v>
      </c>
      <c r="CX9" s="381" t="str">
        <f>IF(AND(OR(CM9=1, CM9=1.1),BQ9&gt;=CB9),"Achieved",IF(AND(OR(CM9=1, CM9=1.1),BQ9&lt;CB9),"Not Achieved","NA"))</f>
        <v>NA</v>
      </c>
      <c r="CY9" s="381" t="str">
        <f>IF(AND(OR(CN9=1, CN9=1.1),BR9&gt;=CC9),"Achieved",IF(AND(OR(CN9=1, CN9=1.1),BR9&lt;CC9),"Not Achieved","NA"))</f>
        <v>NA</v>
      </c>
      <c r="CZ9" s="381" t="str">
        <f>IF(AND(OR(CO9=1, CO9=1.1),BS9&gt;=CD9),"Achieved",IF(AND(OR(CO9=1, CO9=1.1),BS9&lt;CD9),"Not Achieved","NA"))</f>
        <v>NA</v>
      </c>
      <c r="DA9" s="381" t="str">
        <f>IF(AND(OR(CP9=1, CP9=1.1),BT9&gt;=CE9),"Achieved",IF(AND(OR(CP9=1, CP9=1.1),BT9&lt;CE9),"Not Achieved","NA"))</f>
        <v>NA</v>
      </c>
      <c r="DI9" s="403"/>
      <c r="DJ9" s="403"/>
      <c r="DK9" s="403"/>
      <c r="DL9" s="403"/>
      <c r="DM9" s="403"/>
      <c r="DN9" s="403"/>
      <c r="DO9" s="403"/>
      <c r="DP9" s="403"/>
      <c r="DQ9" s="403"/>
      <c r="DR9" s="403"/>
      <c r="DS9" s="403"/>
      <c r="DT9" s="403"/>
      <c r="DU9" s="403"/>
      <c r="DV9" s="403"/>
      <c r="DW9" s="403"/>
    </row>
    <row r="10" spans="2:127" ht="13.75" customHeight="1" thickBot="1" x14ac:dyDescent="0.4">
      <c r="B10" s="373"/>
      <c r="C10" s="364"/>
      <c r="D10" s="365"/>
      <c r="E10" s="359" t="s">
        <v>282</v>
      </c>
      <c r="F10" s="425"/>
      <c r="G10" s="426"/>
      <c r="H10" s="192" t="s">
        <v>102</v>
      </c>
      <c r="I10" s="192" t="s">
        <v>102</v>
      </c>
      <c r="J10" s="192" t="s">
        <v>102</v>
      </c>
      <c r="K10" s="192" t="s">
        <v>102</v>
      </c>
      <c r="L10" s="192" t="s">
        <v>94</v>
      </c>
      <c r="M10" s="192" t="s">
        <v>94</v>
      </c>
      <c r="N10" s="192" t="s">
        <v>94</v>
      </c>
      <c r="O10" s="192" t="s">
        <v>94</v>
      </c>
      <c r="P10" s="192" t="s">
        <v>94</v>
      </c>
      <c r="Q10" s="192" t="s">
        <v>94</v>
      </c>
      <c r="R10" s="379" t="s">
        <v>94</v>
      </c>
      <c r="Y10" s="192" t="s">
        <v>102</v>
      </c>
      <c r="Z10" s="192" t="s">
        <v>102</v>
      </c>
      <c r="AA10" s="192" t="s">
        <v>102</v>
      </c>
      <c r="AB10" s="192" t="s">
        <v>102</v>
      </c>
      <c r="AC10" s="192" t="s">
        <v>98</v>
      </c>
      <c r="AD10" s="192" t="s">
        <v>94</v>
      </c>
      <c r="AE10" s="192" t="s">
        <v>94</v>
      </c>
      <c r="AF10" s="192" t="s">
        <v>94</v>
      </c>
      <c r="AG10" s="192" t="s">
        <v>94</v>
      </c>
      <c r="AH10" s="379" t="s">
        <v>94</v>
      </c>
      <c r="AK10" s="427"/>
      <c r="AL10" s="427"/>
      <c r="AM10" s="427"/>
      <c r="AN10" s="427"/>
      <c r="AO10" s="427"/>
      <c r="AP10" s="427"/>
      <c r="AQ10" s="427"/>
      <c r="AR10" s="427"/>
      <c r="AS10" s="427"/>
      <c r="AT10" s="427"/>
      <c r="AV10" s="428"/>
      <c r="AW10" s="222" t="s">
        <v>285</v>
      </c>
      <c r="AX10" s="381" t="str">
        <f>_xlfn.IFNA(LOOKUP(2,1/(H10:R10&lt;&gt;"---"),H10:R10),"---")</f>
        <v>60-79</v>
      </c>
      <c r="AY10" s="381">
        <f>VALUE(IF(AX10="---","",VLOOKUP(AX10,List16787[],2,FALSE)))</f>
        <v>0.5</v>
      </c>
      <c r="AZ10" s="381" t="str">
        <f>_xlfn.IFNA(LOOKUP(2,1/(H10:Q10&lt;&gt;"---"),X10:AF10),"---")</f>
        <v>60-79</v>
      </c>
      <c r="BA10" s="381">
        <f>VALUE(IF(AZ10="---","",VLOOKUP(AZ10,List16787[],2,FALSE)))</f>
        <v>0.5</v>
      </c>
      <c r="BB10" s="381" t="str">
        <f>_xlfn.IFNA(LOOKUP(2,1/(AK10:AT10&lt;&gt;""),AK10:AT10),"---")</f>
        <v>---</v>
      </c>
      <c r="BC10" s="381" t="str">
        <f>_xlfn.IFNA(LOOKUP(2,1/(H10:R10&lt;&gt;"---"),H$2:R$2),"---")</f>
        <v>Actual Year 3</v>
      </c>
      <c r="BI10" s="222" t="s">
        <v>285</v>
      </c>
      <c r="BJ10" s="381">
        <f>IF(H10="---","",IF(H10="","",(VLOOKUP(H10,List16787[],2,FALSE))))</f>
        <v>0.5</v>
      </c>
      <c r="BK10" s="381">
        <f>IF(I10="---","",IF(I10="","",(VLOOKUP(I10,List16787[],2,FALSE))))</f>
        <v>0.5</v>
      </c>
      <c r="BL10" s="381">
        <f>IF(J10="---","",IF(J10="","",(VLOOKUP(J10,List16787[],2,FALSE))))</f>
        <v>0.5</v>
      </c>
      <c r="BM10" s="381">
        <f>IF(K10="---","",IF(K10="","",(VLOOKUP(K10,List16787[],2,FALSE))))</f>
        <v>0.5</v>
      </c>
      <c r="BN10" s="381" t="str">
        <f>IF(L10="---","",IF(L10="","",(VLOOKUP(L10,List16787[],2,FALSE))))</f>
        <v/>
      </c>
      <c r="BO10" s="381" t="str">
        <f>IF(M10="---","",IF(M10="","",(VLOOKUP(M10,List16787[],2,FALSE))))</f>
        <v/>
      </c>
      <c r="BP10" s="381" t="str">
        <f>IF(N10="---","",IF(N10="","",(VLOOKUP(N10,List16787[],2,FALSE))))</f>
        <v/>
      </c>
      <c r="BQ10" s="381" t="str">
        <f>IF(O10="---","",IF(O10="","",(VLOOKUP(O10,List16787[],2,FALSE))))</f>
        <v/>
      </c>
      <c r="BR10" s="381" t="str">
        <f>IF(P10="---","",IF(P10="","",(VLOOKUP(P10,List16787[],2,FALSE))))</f>
        <v/>
      </c>
      <c r="BS10" s="381" t="str">
        <f>IF(Q10="---","",IF(Q10="","",(VLOOKUP(Q10,List16787[],2,FALSE))))</f>
        <v/>
      </c>
      <c r="BT10" s="381" t="str">
        <f>IF(R10="---","",IF(R10="","",(VLOOKUP(R10,List16787[],2,FALSE))))</f>
        <v/>
      </c>
      <c r="BU10" s="222" t="s">
        <v>285</v>
      </c>
      <c r="BV10" s="381">
        <f>IF(Y10="---","",IF(Y10="","",VLOOKUP(Y10,List16787[],2,FALSE)))</f>
        <v>0.5</v>
      </c>
      <c r="BW10" s="381">
        <f>IF(Z10="---","",IF(Z10="","",VLOOKUP(Z10,List16787[],2,FALSE)))</f>
        <v>0.5</v>
      </c>
      <c r="BX10" s="381">
        <f>IF(AA10="---","",IF(AA10="","",VLOOKUP(AA10,List16787[],2,FALSE)))</f>
        <v>0.5</v>
      </c>
      <c r="BY10" s="381">
        <f>IF(AB10="---","",IF(AB10="","",VLOOKUP(AB10,List16787[],2,FALSE)))</f>
        <v>0.5</v>
      </c>
      <c r="BZ10" s="381">
        <f>IF(AC10="---","",IF(AC10="","",VLOOKUP(AC10,List16787[],2,FALSE)))</f>
        <v>1</v>
      </c>
      <c r="CA10" s="381" t="str">
        <f>IF(AD10="---","",IF(AD10="","",VLOOKUP(AD10,List16787[],2,FALSE)))</f>
        <v/>
      </c>
      <c r="CB10" s="381" t="str">
        <f>IF(AE10="---","",IF(AE10="","",VLOOKUP(AE10,List16787[],2,FALSE)))</f>
        <v/>
      </c>
      <c r="CC10" s="381" t="str">
        <f>IF(AF10="---","",IF(AF10="","",VLOOKUP(AF10,List16787[],2,FALSE)))</f>
        <v/>
      </c>
      <c r="CD10" s="381" t="str">
        <f>IF(AG10="---","",IF(AG10="","",VLOOKUP(AG10,List16787[],2,FALSE)))</f>
        <v/>
      </c>
      <c r="CE10" s="381" t="str">
        <f>IF(AH10="---","",IF(AH10="","",VLOOKUP(AH10,List16787[],2,FALSE)))</f>
        <v/>
      </c>
      <c r="CF10" s="222" t="s">
        <v>285</v>
      </c>
      <c r="CG10" s="381">
        <f>IFERROR(
    IF(H10="---", "NA",
        IF(Y10="---", "NA",
            IF(BJ10 &gt; BK10,
                IF(BV10 &gt; BJ10, 1.1, 0.1),
                IF(BV10 &gt; BJ10, 1, 0)
            )
        )
    ),
    -1
)</f>
        <v>0</v>
      </c>
      <c r="CH10" s="381">
        <f>IFERROR(
    IF(I10="---", "NA",
        IF(Z10="---", "NA",IF(J10="---","NA",
            IF(BK10 &gt; BL10,
                IF(MIN(BV10, BK10) = BW10, 0.1,
                    IF(MIN(BV10, BK10) &lt; BW10, 1.1)
                ),
                IF(MIN(BV10, BK10) = BW10, 0,
                    IF(MIN(BV10, BK10) &lt; BW10, 1)
                )
            ))
        )
    ),
-5)</f>
        <v>0</v>
      </c>
      <c r="CI10" s="381">
        <f>IFERROR(
    IF(J10="---", "NA",
        IF(AA10="---", "NA",IF(K10="---","NA",
            IF(BL10 &gt; BM10,
                IF(MIN(BW10, BL10) = BX10, 0.1,
                    IF(MIN(BW10, BL10) &lt; BX10, 1.1)
                ),
                IF(MIN(BW10, BL10) = BX10, 0,
                    IF(MIN(BW10, BL10) &lt; BX10, 1)
                )
            ))
        )
    ),
-5)</f>
        <v>0</v>
      </c>
      <c r="CJ10" s="381" t="str">
        <f>IFERROR(
    IF(K10="---", "NA",
        IF(AB10="---", "NA",IF(L10="---","NA",
            IF(BM10 &gt; BN10,
                IF(MIN(BX10, BM10) = BY10, 0.1,
                    IF(MIN(BX10, BM10) &lt; BY10, 1.1)
                ),
                IF(MIN(BX10, BM10) = BY10, 0,
                    IF(MIN(BX10, BM10) &lt; BY10, 1)
                )
            ))
        )
    ),
-5)</f>
        <v>NA</v>
      </c>
      <c r="CK10" s="381" t="str">
        <f>IFERROR(
    IF(L10="---", "NA",
        IF(AC10="---", "NA",IF(M10="---","NA",
            IF(BN10 &gt; BO10,
                IF(MIN(BY10, BN10) = BZ10, 0.1,
                    IF(MIN(BY10, BN10) &lt; BZ10, 1.1)
                ),
                IF(MIN(BY10, BN10) = BZ10, 0,
                    IF(MIN(BY10, BN10) &lt; BZ10, 1)
                )
            ))
        )
    ),
-5)</f>
        <v>NA</v>
      </c>
      <c r="CL10" s="381" t="str">
        <f>IFERROR(
    IF(M10="---", "NA",
        IF(AD10="---", "NA",IF(N10="---","NA",
            IF(BO10 &gt; BP10,
                IF(MIN(BZ10, BO10) = CA10, 0.1,
                    IF(MIN(BZ10, BO10) &lt; CA10, 1.1)
                ),
                IF(MIN(BZ10, BO10) = CA10, 0,
                    IF(MIN(BZ10, BO10) &lt; CA10, 1)
                )
            ))
        )
    ),
-5)</f>
        <v>NA</v>
      </c>
      <c r="CM10" s="381" t="str">
        <f>IFERROR(
    IF(N10="---", "NA",
        IF(AE10="---", "NA",IF(O10="---","NA",
            IF(BP10 &gt; BQ10,
                IF(MIN(CA10, BP10) = CB10, 0.1,
                    IF(MIN(CA10, BP10) &lt; CB10, 1.1)
                ),
                IF(MIN(CA10, BP10) = CB10, 0,
                    IF(MIN(CA10, BP10) &lt; CB10, 1)
                )
            ))
        )
    ),
-5)</f>
        <v>NA</v>
      </c>
      <c r="CN10" s="381" t="str">
        <f>IFERROR(
    IF(O10="---", "NA",
        IF(AF10="---", "NA",IF(P10="---","NA",
            IF(BQ10 &gt; BR10,
                IF(MIN(CB10, BQ10) = CC10, 0.1,
                    IF(MIN(CB10, BQ10) &lt; CC10, 1.1)
                ),
                IF(MIN(CB10, BQ10) = CC10, 0,
                    IF(MIN(CB10, BQ10) &lt; CC10, 1)
                )
            ))
        )
    ),
-5)</f>
        <v>NA</v>
      </c>
      <c r="CO10" s="381" t="str">
        <f>IFERROR(
    IF(P10="---", "NA",
        IF(AG10="---", "NA",IF(Q10="---","NA",
            IF(BR10 &gt; BS10,
                IF(MIN(CC10, BR10) = CD10, 0.1,
                    IF(MIN(CC10, BR10) &lt; CD10, 1.1)
                ),
                IF(MIN(CC10, BR10) = CD10, 0,
                    IF(MIN(CC10, BR10) &lt; CD10, 1)
                )
            ))
        )
    ),
-5)</f>
        <v>NA</v>
      </c>
      <c r="CP10" s="381" t="str">
        <f>IFERROR(
    IF(Q10="---", "NA",
        IF(AH10="---", "NA",IF(R10="---","NA",
            IF(BS10 &gt; BT10,
                IF(MIN(CD10, BS10) = CE10, 0.1,
                    IF(MIN(CD10, BS10) &lt; CE10, 1.1)
                ),
                IF(MIN(CD10, BS10) = CE10, 0,
                    IF(MIN(CD10, BS10) &lt; CE10, 1)
                )
            ))
        )
    ),
-5)</f>
        <v>NA</v>
      </c>
      <c r="CQ10" s="222" t="s">
        <v>285</v>
      </c>
      <c r="CR10" s="381" t="str">
        <f>IF(AND(OR(CG10=1, CG10=1.1),BK10&gt;=BV10),"Achieved",IF(AND(OR(CG10=1, CG10=1.1),BK10&lt;BV10),"Not Achieved","NA"))</f>
        <v>NA</v>
      </c>
      <c r="CS10" s="381" t="str">
        <f>IF(AND(OR(CH10=1, CH10=1.1),BL10&gt;=BW10),"Achieved",IF(AND(OR(CH10=1, CH10=1.1),BL10&lt;BW10),"Not Achieved","NA"))</f>
        <v>NA</v>
      </c>
      <c r="CT10" s="381" t="str">
        <f>IF(AND(OR(CI10=1, CI10=1.1),BM10&gt;=BX10),"Achieved",IF(AND(OR(CI10=1, CI10=1.1),BM10&lt;BX10),"Not Achieved","NA"))</f>
        <v>NA</v>
      </c>
      <c r="CU10" s="381" t="str">
        <f>IF(AND(OR(CJ10=1, CJ10=1.1),BN10&gt;=BY10),"Achieved",IF(AND(OR(CJ10=1, CJ10=1.1),BN10&lt;BY10),"Not Achieved","NA"))</f>
        <v>NA</v>
      </c>
      <c r="CV10" s="381" t="str">
        <f>IF(AND(OR(CK10=1, CK10=1.1),BO10&gt;=BZ10),"Achieved",IF(AND(OR(CK10=1, CK10=1.1),BO10&lt;BZ10),"Not Achieved","NA"))</f>
        <v>NA</v>
      </c>
      <c r="CW10" s="381" t="str">
        <f>IF(AND(OR(CL10=1, CL10=1.1),BP10&gt;=CA10),"Achieved",IF(AND(OR(CL10=1, CL10=1.1),BP10&lt;CA10),"Not Achieved","NA"))</f>
        <v>NA</v>
      </c>
      <c r="CX10" s="381" t="str">
        <f>IF(AND(OR(CM10=1, CM10=1.1),BQ10&gt;=CB10),"Achieved",IF(AND(OR(CM10=1, CM10=1.1),BQ10&lt;CB10),"Not Achieved","NA"))</f>
        <v>NA</v>
      </c>
      <c r="CY10" s="381" t="str">
        <f>IF(AND(OR(CN10=1, CN10=1.1),BR10&gt;=CC10),"Achieved",IF(AND(OR(CN10=1, CN10=1.1),BR10&lt;CC10),"Not Achieved","NA"))</f>
        <v>NA</v>
      </c>
      <c r="CZ10" s="381" t="str">
        <f>IF(AND(OR(CO10=1, CO10=1.1),BS10&gt;=CD10),"Achieved",IF(AND(OR(CO10=1, CO10=1.1),BS10&lt;CD10),"Not Achieved","NA"))</f>
        <v>NA</v>
      </c>
      <c r="DA10" s="381" t="str">
        <f>IF(AND(OR(CP10=1, CP10=1.1),BT10&gt;=CE10),"Achieved",IF(AND(OR(CP10=1, CP10=1.1),BT10&lt;CE10),"Not Achieved","NA"))</f>
        <v>NA</v>
      </c>
      <c r="DI10" s="403"/>
      <c r="DJ10" s="403"/>
      <c r="DK10" s="403"/>
      <c r="DL10" s="403"/>
      <c r="DM10" s="403"/>
      <c r="DN10" s="403"/>
      <c r="DO10" s="403"/>
      <c r="DP10" s="403"/>
      <c r="DQ10" s="403"/>
      <c r="DR10" s="403"/>
      <c r="DS10" s="403"/>
      <c r="DT10" s="403"/>
      <c r="DU10" s="403"/>
      <c r="DV10" s="403"/>
      <c r="DW10" s="403"/>
    </row>
    <row r="11" spans="2:127" ht="13.75" customHeight="1" thickBot="1" x14ac:dyDescent="0.4">
      <c r="B11" s="374"/>
      <c r="C11" s="362"/>
      <c r="D11" s="363"/>
      <c r="E11" s="359" t="s">
        <v>283</v>
      </c>
      <c r="F11" s="425"/>
      <c r="G11" s="426"/>
      <c r="H11" s="192" t="s">
        <v>102</v>
      </c>
      <c r="I11" s="192" t="s">
        <v>102</v>
      </c>
      <c r="J11" s="192" t="s">
        <v>102</v>
      </c>
      <c r="K11" s="192" t="s">
        <v>102</v>
      </c>
      <c r="L11" s="192" t="s">
        <v>94</v>
      </c>
      <c r="M11" s="192" t="s">
        <v>94</v>
      </c>
      <c r="N11" s="192" t="s">
        <v>94</v>
      </c>
      <c r="O11" s="192" t="s">
        <v>94</v>
      </c>
      <c r="P11" s="192" t="s">
        <v>94</v>
      </c>
      <c r="Q11" s="192" t="s">
        <v>94</v>
      </c>
      <c r="R11" s="379" t="s">
        <v>94</v>
      </c>
      <c r="Y11" s="192" t="s">
        <v>102</v>
      </c>
      <c r="Z11" s="192" t="s">
        <v>102</v>
      </c>
      <c r="AA11" s="192" t="s">
        <v>102</v>
      </c>
      <c r="AB11" s="192" t="s">
        <v>102</v>
      </c>
      <c r="AC11" s="192" t="s">
        <v>98</v>
      </c>
      <c r="AD11" s="192" t="s">
        <v>94</v>
      </c>
      <c r="AE11" s="192" t="s">
        <v>94</v>
      </c>
      <c r="AF11" s="192" t="s">
        <v>94</v>
      </c>
      <c r="AG11" s="192" t="s">
        <v>94</v>
      </c>
      <c r="AH11" s="379" t="s">
        <v>94</v>
      </c>
      <c r="AK11" s="427"/>
      <c r="AL11" s="427"/>
      <c r="AM11" s="427"/>
      <c r="AN11" s="427"/>
      <c r="AO11" s="427"/>
      <c r="AP11" s="427"/>
      <c r="AQ11" s="427"/>
      <c r="AR11" s="427"/>
      <c r="AS11" s="427"/>
      <c r="AT11" s="427"/>
      <c r="AV11" s="428"/>
      <c r="AW11" s="222" t="s">
        <v>286</v>
      </c>
      <c r="AX11" s="381" t="str">
        <f>_xlfn.IFNA(LOOKUP(2,1/(H11:R11&lt;&gt;"---"),H11:R11),"---")</f>
        <v>60-79</v>
      </c>
      <c r="AY11" s="381">
        <f>VALUE(IF(AX11="---","",VLOOKUP(AX11,List16787[],2,FALSE)))</f>
        <v>0.5</v>
      </c>
      <c r="AZ11" s="381" t="str">
        <f>_xlfn.IFNA(LOOKUP(2,1/(H11:Q11&lt;&gt;"---"),X11:AF11),"---")</f>
        <v>60-79</v>
      </c>
      <c r="BA11" s="381">
        <f>VALUE(IF(AZ11="---","",VLOOKUP(AZ11,List16787[],2,FALSE)))</f>
        <v>0.5</v>
      </c>
      <c r="BB11" s="381" t="str">
        <f>_xlfn.IFNA(LOOKUP(2,1/(AK11:AT11&lt;&gt;""),AK11:AT11),"---")</f>
        <v>---</v>
      </c>
      <c r="BC11" s="381" t="str">
        <f>_xlfn.IFNA(LOOKUP(2,1/(H11:R11&lt;&gt;"---"),H$2:R$2),"---")</f>
        <v>Actual Year 3</v>
      </c>
      <c r="BI11" s="222" t="s">
        <v>286</v>
      </c>
      <c r="BJ11" s="381">
        <f>IF(H11="---","",IF(H11="","",(VLOOKUP(H11,List16787[],2,FALSE))))</f>
        <v>0.5</v>
      </c>
      <c r="BK11" s="381">
        <f>IF(I11="---","",IF(I11="","",(VLOOKUP(I11,List16787[],2,FALSE))))</f>
        <v>0.5</v>
      </c>
      <c r="BL11" s="381">
        <f>IF(J11="---","",IF(J11="","",(VLOOKUP(J11,List16787[],2,FALSE))))</f>
        <v>0.5</v>
      </c>
      <c r="BM11" s="381">
        <f>IF(K11="---","",IF(K11="","",(VLOOKUP(K11,List16787[],2,FALSE))))</f>
        <v>0.5</v>
      </c>
      <c r="BN11" s="381" t="str">
        <f>IF(L11="---","",IF(L11="","",(VLOOKUP(L11,List16787[],2,FALSE))))</f>
        <v/>
      </c>
      <c r="BO11" s="381" t="str">
        <f>IF(M11="---","",IF(M11="","",(VLOOKUP(M11,List16787[],2,FALSE))))</f>
        <v/>
      </c>
      <c r="BP11" s="381" t="str">
        <f>IF(N11="---","",IF(N11="","",(VLOOKUP(N11,List16787[],2,FALSE))))</f>
        <v/>
      </c>
      <c r="BQ11" s="381" t="str">
        <f>IF(O11="---","",IF(O11="","",(VLOOKUP(O11,List16787[],2,FALSE))))</f>
        <v/>
      </c>
      <c r="BR11" s="381" t="str">
        <f>IF(P11="---","",IF(P11="","",(VLOOKUP(P11,List16787[],2,FALSE))))</f>
        <v/>
      </c>
      <c r="BS11" s="381" t="str">
        <f>IF(Q11="---","",IF(Q11="","",(VLOOKUP(Q11,List16787[],2,FALSE))))</f>
        <v/>
      </c>
      <c r="BT11" s="381" t="str">
        <f>IF(R11="---","",IF(R11="","",(VLOOKUP(R11,List16787[],2,FALSE))))</f>
        <v/>
      </c>
      <c r="BU11" s="222" t="s">
        <v>286</v>
      </c>
      <c r="BV11" s="381">
        <f>IF(Y11="---","",IF(Y11="","",VLOOKUP(Y11,List16787[],2,FALSE)))</f>
        <v>0.5</v>
      </c>
      <c r="BW11" s="381">
        <f>IF(Z11="---","",IF(Z11="","",VLOOKUP(Z11,List16787[],2,FALSE)))</f>
        <v>0.5</v>
      </c>
      <c r="BX11" s="381">
        <f>IF(AA11="---","",IF(AA11="","",VLOOKUP(AA11,List16787[],2,FALSE)))</f>
        <v>0.5</v>
      </c>
      <c r="BY11" s="381">
        <f>IF(AB11="---","",IF(AB11="","",VLOOKUP(AB11,List16787[],2,FALSE)))</f>
        <v>0.5</v>
      </c>
      <c r="BZ11" s="381">
        <f>IF(AC11="---","",IF(AC11="","",VLOOKUP(AC11,List16787[],2,FALSE)))</f>
        <v>1</v>
      </c>
      <c r="CA11" s="381" t="str">
        <f>IF(AD11="---","",IF(AD11="","",VLOOKUP(AD11,List16787[],2,FALSE)))</f>
        <v/>
      </c>
      <c r="CB11" s="381" t="str">
        <f>IF(AE11="---","",IF(AE11="","",VLOOKUP(AE11,List16787[],2,FALSE)))</f>
        <v/>
      </c>
      <c r="CC11" s="381" t="str">
        <f>IF(AF11="---","",IF(AF11="","",VLOOKUP(AF11,List16787[],2,FALSE)))</f>
        <v/>
      </c>
      <c r="CD11" s="381" t="str">
        <f>IF(AG11="---","",IF(AG11="","",VLOOKUP(AG11,List16787[],2,FALSE)))</f>
        <v/>
      </c>
      <c r="CE11" s="381" t="str">
        <f>IF(AH11="---","",IF(AH11="","",VLOOKUP(AH11,List16787[],2,FALSE)))</f>
        <v/>
      </c>
      <c r="CF11" s="222" t="s">
        <v>286</v>
      </c>
      <c r="CG11" s="381">
        <f>IFERROR(
    IF(H11="---", "NA",
        IF(Y11="---", "NA",
            IF(BJ11 &gt; BK11,
                IF(BV11 &gt; BJ11, 1.1, 0.1),
                IF(BV11 &gt; BJ11, 1, 0)
            )
        )
    ),
    -1
)</f>
        <v>0</v>
      </c>
      <c r="CH11" s="381">
        <f>IFERROR(
    IF(I11="---", "NA",
        IF(Z11="---", "NA",IF(J11="---","NA",
            IF(BK11 &gt; BL11,
                IF(MIN(BV11, BK11) = BW11, 0.1,
                    IF(MIN(BV11, BK11) &lt; BW11, 1.1)
                ),
                IF(MIN(BV11, BK11) = BW11, 0,
                    IF(MIN(BV11, BK11) &lt; BW11, 1)
                )
            ))
        )
    ),
-5)</f>
        <v>0</v>
      </c>
      <c r="CI11" s="381">
        <f>IFERROR(
    IF(J11="---", "NA",
        IF(AA11="---", "NA",IF(K11="---","NA",
            IF(BL11 &gt; BM11,
                IF(MIN(BW11, BL11) = BX11, 0.1,
                    IF(MIN(BW11, BL11) &lt; BX11, 1.1)
                ),
                IF(MIN(BW11, BL11) = BX11, 0,
                    IF(MIN(BW11, BL11) &lt; BX11, 1)
                )
            ))
        )
    ),
-5)</f>
        <v>0</v>
      </c>
      <c r="CJ11" s="381" t="str">
        <f>IFERROR(
    IF(K11="---", "NA",
        IF(AB11="---", "NA",IF(L11="---","NA",
            IF(BM11 &gt; BN11,
                IF(MIN(BX11, BM11) = BY11, 0.1,
                    IF(MIN(BX11, BM11) &lt; BY11, 1.1)
                ),
                IF(MIN(BX11, BM11) = BY11, 0,
                    IF(MIN(BX11, BM11) &lt; BY11, 1)
                )
            ))
        )
    ),
-5)</f>
        <v>NA</v>
      </c>
      <c r="CK11" s="381" t="str">
        <f>IFERROR(
    IF(L11="---", "NA",
        IF(AC11="---", "NA",IF(M11="---","NA",
            IF(BN11 &gt; BO11,
                IF(MIN(BY11, BN11) = BZ11, 0.1,
                    IF(MIN(BY11, BN11) &lt; BZ11, 1.1)
                ),
                IF(MIN(BY11, BN11) = BZ11, 0,
                    IF(MIN(BY11, BN11) &lt; BZ11, 1)
                )
            ))
        )
    ),
-5)</f>
        <v>NA</v>
      </c>
      <c r="CL11" s="381" t="str">
        <f>IFERROR(
    IF(M11="---", "NA",
        IF(AD11="---", "NA",IF(N11="---","NA",
            IF(BO11 &gt; BP11,
                IF(MIN(BZ11, BO11) = CA11, 0.1,
                    IF(MIN(BZ11, BO11) &lt; CA11, 1.1)
                ),
                IF(MIN(BZ11, BO11) = CA11, 0,
                    IF(MIN(BZ11, BO11) &lt; CA11, 1)
                )
            ))
        )
    ),
-5)</f>
        <v>NA</v>
      </c>
      <c r="CM11" s="381" t="str">
        <f>IFERROR(
    IF(N11="---", "NA",
        IF(AE11="---", "NA",IF(O11="---","NA",
            IF(BP11 &gt; BQ11,
                IF(MIN(CA11, BP11) = CB11, 0.1,
                    IF(MIN(CA11, BP11) &lt; CB11, 1.1)
                ),
                IF(MIN(CA11, BP11) = CB11, 0,
                    IF(MIN(CA11, BP11) &lt; CB11, 1)
                )
            ))
        )
    ),
-5)</f>
        <v>NA</v>
      </c>
      <c r="CN11" s="381" t="str">
        <f>IFERROR(
    IF(O11="---", "NA",
        IF(AF11="---", "NA",IF(P11="---","NA",
            IF(BQ11 &gt; BR11,
                IF(MIN(CB11, BQ11) = CC11, 0.1,
                    IF(MIN(CB11, BQ11) &lt; CC11, 1.1)
                ),
                IF(MIN(CB11, BQ11) = CC11, 0,
                    IF(MIN(CB11, BQ11) &lt; CC11, 1)
                )
            ))
        )
    ),
-5)</f>
        <v>NA</v>
      </c>
      <c r="CO11" s="381" t="str">
        <f>IFERROR(
    IF(P11="---", "NA",
        IF(AG11="---", "NA",IF(Q11="---","NA",
            IF(BR11 &gt; BS11,
                IF(MIN(CC11, BR11) = CD11, 0.1,
                    IF(MIN(CC11, BR11) &lt; CD11, 1.1)
                ),
                IF(MIN(CC11, BR11) = CD11, 0,
                    IF(MIN(CC11, BR11) &lt; CD11, 1)
                )
            ))
        )
    ),
-5)</f>
        <v>NA</v>
      </c>
      <c r="CP11" s="381" t="str">
        <f>IFERROR(
    IF(Q11="---", "NA",
        IF(AH11="---", "NA",IF(R11="---","NA",
            IF(BS11 &gt; BT11,
                IF(MIN(CD11, BS11) = CE11, 0.1,
                    IF(MIN(CD11, BS11) &lt; CE11, 1.1)
                ),
                IF(MIN(CD11, BS11) = CE11, 0,
                    IF(MIN(CD11, BS11) &lt; CE11, 1)
                )
            ))
        )
    ),
-5)</f>
        <v>NA</v>
      </c>
      <c r="CQ11" s="222" t="s">
        <v>286</v>
      </c>
      <c r="CR11" s="381" t="str">
        <f>IF(AND(OR(CG11=1, CG11=1.1),BK11&gt;=BV11),"Achieved",IF(AND(OR(CG11=1, CG11=1.1),BK11&lt;BV11),"Not Achieved","NA"))</f>
        <v>NA</v>
      </c>
      <c r="CS11" s="381" t="str">
        <f>IF(AND(OR(CH11=1, CH11=1.1),BL11&gt;=BW11),"Achieved",IF(AND(OR(CH11=1, CH11=1.1),BL11&lt;BW11),"Not Achieved","NA"))</f>
        <v>NA</v>
      </c>
      <c r="CT11" s="381" t="str">
        <f>IF(AND(OR(CI11=1, CI11=1.1),BM11&gt;=BX11),"Achieved",IF(AND(OR(CI11=1, CI11=1.1),BM11&lt;BX11),"Not Achieved","NA"))</f>
        <v>NA</v>
      </c>
      <c r="CU11" s="381" t="str">
        <f>IF(AND(OR(CJ11=1, CJ11=1.1),BN11&gt;=BY11),"Achieved",IF(AND(OR(CJ11=1, CJ11=1.1),BN11&lt;BY11),"Not Achieved","NA"))</f>
        <v>NA</v>
      </c>
      <c r="CV11" s="381" t="str">
        <f>IF(AND(OR(CK11=1, CK11=1.1),BO11&gt;=BZ11),"Achieved",IF(AND(OR(CK11=1, CK11=1.1),BO11&lt;BZ11),"Not Achieved","NA"))</f>
        <v>NA</v>
      </c>
      <c r="CW11" s="381" t="str">
        <f>IF(AND(OR(CL11=1, CL11=1.1),BP11&gt;=CA11),"Achieved",IF(AND(OR(CL11=1, CL11=1.1),BP11&lt;CA11),"Not Achieved","NA"))</f>
        <v>NA</v>
      </c>
      <c r="CX11" s="381" t="str">
        <f>IF(AND(OR(CM11=1, CM11=1.1),BQ11&gt;=CB11),"Achieved",IF(AND(OR(CM11=1, CM11=1.1),BQ11&lt;CB11),"Not Achieved","NA"))</f>
        <v>NA</v>
      </c>
      <c r="CY11" s="381" t="str">
        <f>IF(AND(OR(CN11=1, CN11=1.1),BR11&gt;=CC11),"Achieved",IF(AND(OR(CN11=1, CN11=1.1),BR11&lt;CC11),"Not Achieved","NA"))</f>
        <v>NA</v>
      </c>
      <c r="CZ11" s="381" t="str">
        <f>IF(AND(OR(CO11=1, CO11=1.1),BS11&gt;=CD11),"Achieved",IF(AND(OR(CO11=1, CO11=1.1),BS11&lt;CD11),"Not Achieved","NA"))</f>
        <v>NA</v>
      </c>
      <c r="DA11" s="381" t="str">
        <f>IF(AND(OR(CP11=1, CP11=1.1),BT11&gt;=CE11),"Achieved",IF(AND(OR(CP11=1, CP11=1.1),BT11&lt;CE11),"Not Achieved","NA"))</f>
        <v>NA</v>
      </c>
      <c r="DI11" s="403"/>
      <c r="DJ11" s="403"/>
      <c r="DK11" s="403"/>
      <c r="DL11" s="403"/>
      <c r="DM11" s="403"/>
      <c r="DN11" s="403"/>
      <c r="DO11" s="403"/>
      <c r="DP11" s="403"/>
      <c r="DQ11" s="403"/>
      <c r="DR11" s="403"/>
      <c r="DS11" s="403"/>
      <c r="DT11" s="403"/>
      <c r="DU11" s="403"/>
      <c r="DV11" s="403"/>
      <c r="DW11" s="403"/>
    </row>
    <row r="12" spans="2:127" ht="13.75" customHeight="1" thickBot="1" x14ac:dyDescent="0.4">
      <c r="B12" s="372">
        <v>2</v>
      </c>
      <c r="C12" s="366" t="s">
        <v>110</v>
      </c>
      <c r="D12" s="367"/>
      <c r="E12" s="432" t="s">
        <v>111</v>
      </c>
      <c r="F12" s="425"/>
      <c r="G12" s="426"/>
      <c r="H12" s="192" t="s">
        <v>102</v>
      </c>
      <c r="I12" s="192" t="s">
        <v>102</v>
      </c>
      <c r="J12" s="15" t="s">
        <v>98</v>
      </c>
      <c r="K12" s="15" t="s">
        <v>98</v>
      </c>
      <c r="L12" s="192" t="s">
        <v>94</v>
      </c>
      <c r="M12" s="192" t="s">
        <v>94</v>
      </c>
      <c r="N12" s="192" t="s">
        <v>94</v>
      </c>
      <c r="O12" s="192" t="s">
        <v>94</v>
      </c>
      <c r="P12" s="192" t="s">
        <v>94</v>
      </c>
      <c r="Q12" s="192" t="s">
        <v>94</v>
      </c>
      <c r="R12" s="379" t="s">
        <v>94</v>
      </c>
      <c r="Y12" s="15" t="s">
        <v>102</v>
      </c>
      <c r="Z12" s="15" t="s">
        <v>98</v>
      </c>
      <c r="AA12" s="15" t="s">
        <v>98</v>
      </c>
      <c r="AB12" s="15" t="s">
        <v>98</v>
      </c>
      <c r="AC12" s="192" t="s">
        <v>98</v>
      </c>
      <c r="AD12" s="192" t="s">
        <v>94</v>
      </c>
      <c r="AE12" s="192" t="s">
        <v>94</v>
      </c>
      <c r="AF12" s="192" t="s">
        <v>94</v>
      </c>
      <c r="AG12" s="192" t="s">
        <v>94</v>
      </c>
      <c r="AH12" s="379" t="s">
        <v>94</v>
      </c>
      <c r="AK12" s="427" t="str">
        <f>IFERROR(IF(I12="---","",IF(Y12="---","No Target Set",IF(BV12=BK12,"On Target",IF(BV12&gt;BK12,"Behind",IF(BV12&lt;BK12,"On Target"))))),"")</f>
        <v>On Target</v>
      </c>
      <c r="AL12" s="427" t="str">
        <f>IFERROR(IF(J12="---","",IF(Z12="---","No Target Set",IF(BW12=BL12,"On Target",IF(BW12&gt;BL12,"Behind",IF(BW12&lt;BL12,"On Target"))))),"")</f>
        <v>On Target</v>
      </c>
      <c r="AM12" s="427" t="str">
        <f>IFERROR(IF(K12="---","",IF(AA12="---","No Target Set",IF(BX12=BM12,"On Target",IF(BX12&gt;BM12,"Behind",IF(BX12&lt;BM12,"On Target"))))),"")</f>
        <v>On Target</v>
      </c>
      <c r="AN12" s="427" t="str">
        <f>IFERROR(IF(L12="---","",IF(AB12="---","No Target Set",IF(BY12=BN12,"On Target",IF(BY12&gt;BN12,"Behind",IF(BY12&lt;BN12,"On Target"))))),"")</f>
        <v/>
      </c>
      <c r="AO12" s="427" t="str">
        <f>IFERROR(IF(M12="---","",IF(AC12="---","No Target Set",IF(BZ12=BO12,"On Target",IF(BZ12&gt;BO12,"Behind",IF(BZ12&lt;BO12,"On Target"))))),"")</f>
        <v/>
      </c>
      <c r="AP12" s="427" t="str">
        <f>IFERROR(IF(N12="---","",IF(AD12="---","No Target Set",IF(CA12=BP12,"On Target",IF(CA12&gt;BP12,"Behind",IF(CA12&lt;BP12,"On Target"))))),"")</f>
        <v/>
      </c>
      <c r="AQ12" s="427" t="str">
        <f>IFERROR(IF(O12="---","",IF(AE12="---","No Target Set",IF(CB12=BQ12,"On Target",IF(CB12&gt;BQ12,"Behind",IF(CB12&lt;BQ12,"On Target"))))),"")</f>
        <v/>
      </c>
      <c r="AR12" s="427" t="str">
        <f>IFERROR(IF(P12="---","",IF(AF12="---","No Target Set",IF(CC12=BR12,"On Target",IF(CC12&gt;BR12,"Behind",IF(CC12&lt;BR12,"On Target"))))),"")</f>
        <v/>
      </c>
      <c r="AS12" s="427" t="str">
        <f>IFERROR(IF(Q12="---","",IF(AG12="---","No Target Set",IF(CD12=BS12,"On Target",IF(CD12&gt;BS12,"Behind",IF(CD12&lt;BS12,"On Target"))))),"")</f>
        <v/>
      </c>
      <c r="AT12" s="427" t="str">
        <f>IFERROR(IF(R12="---","",IF(AH12="---","No Target Set",IF(CE12=BT12,"On Target",IF(CE12&gt;BT12,"Behind",IF(CE12&lt;BT12,"On Target"))))),"")</f>
        <v/>
      </c>
      <c r="AV12" s="428"/>
      <c r="AW12" s="222" t="s">
        <v>112</v>
      </c>
      <c r="AX12" s="383" t="str">
        <f>_xlfn.IFNA(LOOKUP(2,1/(H12:R12&lt;&gt;"---"),H12:R12),"---")</f>
        <v>≥80</v>
      </c>
      <c r="AY12" s="383">
        <f>VALUE(IF(AX12="---","",VLOOKUP(AX12,List16787[],2,FALSE)))</f>
        <v>1</v>
      </c>
      <c r="AZ12" s="383" t="str">
        <f>_xlfn.IFNA(LOOKUP(2,1/(H12:Q12&lt;&gt;"---"),X12:AF12),"---")</f>
        <v>≥80</v>
      </c>
      <c r="BA12" s="383">
        <f>VALUE(IF(AZ12="---","",VLOOKUP(AZ12,List16787[],2,FALSE)))</f>
        <v>1</v>
      </c>
      <c r="BB12" s="383" t="str">
        <f>_xlfn.IFNA(LOOKUP(2,1/(AK12:AT12&lt;&gt;""),AK12:AT12),"---")</f>
        <v>On Target</v>
      </c>
      <c r="BC12" s="383" t="str">
        <f>_xlfn.IFNA(LOOKUP(2,1/(H12:R12&lt;&gt;"---"),H$2:R$2),"---")</f>
        <v>Actual Year 3</v>
      </c>
      <c r="BE12" s="384" t="s">
        <v>232</v>
      </c>
      <c r="BI12" s="222" t="s">
        <v>112</v>
      </c>
      <c r="BJ12" s="383">
        <f>IF(H12="---","",IF(H12="","",(VLOOKUP(H12,List16787[],2,FALSE))))</f>
        <v>0.5</v>
      </c>
      <c r="BK12" s="383">
        <f>IF(I12="---","",IF(I12="","",(VLOOKUP(I12,List16787[],2,FALSE))))</f>
        <v>0.5</v>
      </c>
      <c r="BL12" s="383">
        <f>IF(J12="---","",IF(J12="","",(VLOOKUP(J12,List16787[],2,FALSE))))</f>
        <v>1</v>
      </c>
      <c r="BM12" s="383">
        <f>IF(K12="---","",IF(K12="","",(VLOOKUP(K12,List16787[],2,FALSE))))</f>
        <v>1</v>
      </c>
      <c r="BN12" s="383" t="str">
        <f>IF(L12="---","",IF(L12="","",(VLOOKUP(L12,List16787[],2,FALSE))))</f>
        <v/>
      </c>
      <c r="BO12" s="383" t="str">
        <f>IF(M12="---","",IF(M12="","",(VLOOKUP(M12,List16787[],2,FALSE))))</f>
        <v/>
      </c>
      <c r="BP12" s="383" t="str">
        <f>IF(N12="---","",IF(N12="","",(VLOOKUP(N12,List16787[],2,FALSE))))</f>
        <v/>
      </c>
      <c r="BQ12" s="383" t="str">
        <f>IF(O12="---","",IF(O12="","",(VLOOKUP(O12,List16787[],2,FALSE))))</f>
        <v/>
      </c>
      <c r="BR12" s="383" t="str">
        <f>IF(P12="---","",IF(P12="","",(VLOOKUP(P12,List16787[],2,FALSE))))</f>
        <v/>
      </c>
      <c r="BS12" s="383" t="str">
        <f>IF(Q12="---","",IF(Q12="","",(VLOOKUP(Q12,List16787[],2,FALSE))))</f>
        <v/>
      </c>
      <c r="BT12" s="383" t="str">
        <f>IF(R12="---","",IF(R12="","",(VLOOKUP(R12,List16787[],2,FALSE))))</f>
        <v/>
      </c>
      <c r="BU12" s="222" t="s">
        <v>112</v>
      </c>
      <c r="BV12" s="383">
        <f>IF(Y12="---","",IF(Y12="","",VLOOKUP(Y12,List16787[],2,FALSE)))</f>
        <v>0.5</v>
      </c>
      <c r="BW12" s="383">
        <f>IF(Z12="---","",IF(Z12="","",VLOOKUP(Z12,List16787[],2,FALSE)))</f>
        <v>1</v>
      </c>
      <c r="BX12" s="383">
        <f>IF(AA12="---","",IF(AA12="","",VLOOKUP(AA12,List16787[],2,FALSE)))</f>
        <v>1</v>
      </c>
      <c r="BY12" s="383">
        <f>IF(AB12="---","",IF(AB12="","",VLOOKUP(AB12,List16787[],2,FALSE)))</f>
        <v>1</v>
      </c>
      <c r="BZ12" s="383">
        <f>IF(AC12="---","",IF(AC12="","",VLOOKUP(AC12,List16787[],2,FALSE)))</f>
        <v>1</v>
      </c>
      <c r="CA12" s="383" t="str">
        <f>IF(AD12="---","",IF(AD12="","",VLOOKUP(AD12,List16787[],2,FALSE)))</f>
        <v/>
      </c>
      <c r="CB12" s="383" t="str">
        <f>IF(AE12="---","",IF(AE12="","",VLOOKUP(AE12,List16787[],2,FALSE)))</f>
        <v/>
      </c>
      <c r="CC12" s="383" t="str">
        <f>IF(AF12="---","",IF(AF12="","",VLOOKUP(AF12,List16787[],2,FALSE)))</f>
        <v/>
      </c>
      <c r="CD12" s="383" t="str">
        <f>IF(AG12="---","",IF(AG12="","",VLOOKUP(AG12,List16787[],2,FALSE)))</f>
        <v/>
      </c>
      <c r="CE12" s="383" t="str">
        <f>IF(AH12="---","",IF(AH12="","",VLOOKUP(AH12,List16787[],2,FALSE)))</f>
        <v/>
      </c>
      <c r="CF12" s="222" t="s">
        <v>112</v>
      </c>
      <c r="CG12" s="383">
        <f>IFERROR(
    IF(H12="---", "NA",
        IF(Y12="---", "NA",
            IF(BJ12 &gt; BK12,
                IF(BV12 &gt; BJ12, 1.1, 0.1),
                IF(BV12 &gt; BJ12, 1, 0)
            )
        )
    ),
    -1
)</f>
        <v>0</v>
      </c>
      <c r="CH12" s="383">
        <f>IFERROR(
    IF(I12="---", "NA",
        IF(Z12="---", "NA",IF(J12="---","NA",
            IF(BK12 &gt; BL12,
                IF(MIN(BV12, BK12) = BW12, 0.1,
                    IF(MIN(BV12, BK12) &lt; BW12, 1.1)
                ),
                IF(MIN(BV12, BK12) = BW12, 0,
                    IF(MIN(BV12, BK12) &lt; BW12, 1)
                )
            ))
        )
    ),
-5)</f>
        <v>1</v>
      </c>
      <c r="CI12" s="383">
        <f>IFERROR(
    IF(J12="---", "NA",
        IF(AA12="---", "NA",IF(K12="---","NA",
            IF(BL12 &gt; BM12,
                IF(MIN(BW12, BL12) = BX12, 0.1,
                    IF(MIN(BW12, BL12) &lt; BX12, 1.1)
                ),
                IF(MIN(BW12, BL12) = BX12, 0,
                    IF(MIN(BW12, BL12) &lt; BX12, 1)
                )
            ))
        )
    ),
-5)</f>
        <v>0</v>
      </c>
      <c r="CJ12" s="383" t="str">
        <f>IFERROR(
    IF(K12="---", "NA",
        IF(AB12="---", "NA",IF(L12="---","NA",
            IF(BM12 &gt; BN12,
                IF(MIN(BX12, BM12) = BY12, 0.1,
                    IF(MIN(BX12, BM12) &lt; BY12, 1.1)
                ),
                IF(MIN(BX12, BM12) = BY12, 0,
                    IF(MIN(BX12, BM12) &lt; BY12, 1)
                )
            ))
        )
    ),
-5)</f>
        <v>NA</v>
      </c>
      <c r="CK12" s="383" t="str">
        <f>IFERROR(
    IF(L12="---", "NA",
        IF(AC12="---", "NA",IF(M12="---","NA",
            IF(BN12 &gt; BO12,
                IF(MIN(BY12, BN12) = BZ12, 0.1,
                    IF(MIN(BY12, BN12) &lt; BZ12, 1.1)
                ),
                IF(MIN(BY12, BN12) = BZ12, 0,
                    IF(MIN(BY12, BN12) &lt; BZ12, 1)
                )
            ))
        )
    ),
-5)</f>
        <v>NA</v>
      </c>
      <c r="CL12" s="383" t="str">
        <f>IFERROR(
    IF(M12="---", "NA",
        IF(AD12="---", "NA",IF(N12="---","NA",
            IF(BO12 &gt; BP12,
                IF(MIN(BZ12, BO12) = CA12, 0.1,
                    IF(MIN(BZ12, BO12) &lt; CA12, 1.1)
                ),
                IF(MIN(BZ12, BO12) = CA12, 0,
                    IF(MIN(BZ12, BO12) &lt; CA12, 1)
                )
            ))
        )
    ),
-5)</f>
        <v>NA</v>
      </c>
      <c r="CM12" s="383" t="str">
        <f>IFERROR(
    IF(N12="---", "NA",
        IF(AE12="---", "NA",IF(O12="---","NA",
            IF(BP12 &gt; BQ12,
                IF(MIN(CA12, BP12) = CB12, 0.1,
                    IF(MIN(CA12, BP12) &lt; CB12, 1.1)
                ),
                IF(MIN(CA12, BP12) = CB12, 0,
                    IF(MIN(CA12, BP12) &lt; CB12, 1)
                )
            ))
        )
    ),
-5)</f>
        <v>NA</v>
      </c>
      <c r="CN12" s="383" t="str">
        <f>IFERROR(
    IF(O12="---", "NA",
        IF(AF12="---", "NA",IF(P12="---","NA",
            IF(BQ12 &gt; BR12,
                IF(MIN(CB12, BQ12) = CC12, 0.1,
                    IF(MIN(CB12, BQ12) &lt; CC12, 1.1)
                ),
                IF(MIN(CB12, BQ12) = CC12, 0,
                    IF(MIN(CB12, BQ12) &lt; CC12, 1)
                )
            ))
        )
    ),
-5)</f>
        <v>NA</v>
      </c>
      <c r="CO12" s="383" t="str">
        <f>IFERROR(
    IF(P12="---", "NA",
        IF(AG12="---", "NA",IF(Q12="---","NA",
            IF(BR12 &gt; BS12,
                IF(MIN(CC12, BR12) = CD12, 0.1,
                    IF(MIN(CC12, BR12) &lt; CD12, 1.1)
                ),
                IF(MIN(CC12, BR12) = CD12, 0,
                    IF(MIN(CC12, BR12) &lt; CD12, 1)
                )
            ))
        )
    ),
-5)</f>
        <v>NA</v>
      </c>
      <c r="CP12" s="383" t="str">
        <f>IFERROR(
    IF(Q12="---", "NA",
        IF(AH12="---", "NA",IF(R12="---","NA",
            IF(BS12 &gt; BT12,
                IF(MIN(CD12, BS12) = CE12, 0.1,
                    IF(MIN(CD12, BS12) &lt; CE12, 1.1)
                ),
                IF(MIN(CD12, BS12) = CE12, 0,
                    IF(MIN(CD12, BS12) &lt; CE12, 1)
                )
            ))
        )
    ),
-5)</f>
        <v>NA</v>
      </c>
      <c r="CQ12" s="222" t="s">
        <v>112</v>
      </c>
      <c r="CR12" s="383" t="str">
        <f>IF(AND(OR(CG12=1, CG12=1.1),BK12&gt;=BV12),"Achieved",IF(AND(OR(CG12=1, CG12=1.1),BK12&lt;BV12),"Not Achieved","NA"))</f>
        <v>NA</v>
      </c>
      <c r="CS12" s="383" t="str">
        <f>IF(AND(OR(CH12=1, CH12=1.1),BL12&gt;=BW12),"Achieved",IF(AND(OR(CH12=1, CH12=1.1),BL12&lt;BW12),"Not Achieved","NA"))</f>
        <v>Achieved</v>
      </c>
      <c r="CT12" s="383" t="str">
        <f>IF(AND(OR(CI12=1, CI12=1.1),BM12&gt;=BX12),"Achieved",IF(AND(OR(CI12=1, CI12=1.1),BM12&lt;BX12),"Not Achieved","NA"))</f>
        <v>NA</v>
      </c>
      <c r="CU12" s="383" t="str">
        <f>IF(AND(OR(CJ12=1, CJ12=1.1),BN12&gt;=BY12),"Achieved",IF(AND(OR(CJ12=1, CJ12=1.1),BN12&lt;BY12),"Not Achieved","NA"))</f>
        <v>NA</v>
      </c>
      <c r="CV12" s="383" t="str">
        <f>IF(AND(OR(CK12=1, CK12=1.1),BO12&gt;=BZ12),"Achieved",IF(AND(OR(CK12=1, CK12=1.1),BO12&lt;BZ12),"Not Achieved","NA"))</f>
        <v>NA</v>
      </c>
      <c r="CW12" s="383" t="str">
        <f>IF(AND(OR(CL12=1, CL12=1.1),BP12&gt;=CA12),"Achieved",IF(AND(OR(CL12=1, CL12=1.1),BP12&lt;CA12),"Not Achieved","NA"))</f>
        <v>NA</v>
      </c>
      <c r="CX12" s="383" t="str">
        <f>IF(AND(OR(CM12=1, CM12=1.1),BQ12&gt;=CB12),"Achieved",IF(AND(OR(CM12=1, CM12=1.1),BQ12&lt;CB12),"Not Achieved","NA"))</f>
        <v>NA</v>
      </c>
      <c r="CY12" s="383" t="str">
        <f>IF(AND(OR(CN12=1, CN12=1.1),BR12&gt;=CC12),"Achieved",IF(AND(OR(CN12=1, CN12=1.1),BR12&lt;CC12),"Not Achieved","NA"))</f>
        <v>NA</v>
      </c>
      <c r="CZ12" s="383" t="str">
        <f>IF(AND(OR(CO12=1, CO12=1.1),BS12&gt;=CD12),"Achieved",IF(AND(OR(CO12=1, CO12=1.1),BS12&lt;CD12),"Not Achieved","NA"))</f>
        <v>NA</v>
      </c>
      <c r="DA12" s="383" t="str">
        <f>IF(AND(OR(CP12=1, CP12=1.1),BT12&gt;=CE12),"Achieved",IF(AND(OR(CP12=1, CP12=1.1),BT12&lt;CE12),"Not Achieved","NA"))</f>
        <v>NA</v>
      </c>
      <c r="DI12" s="403"/>
      <c r="DJ12" s="403"/>
      <c r="DK12" s="403"/>
      <c r="DL12" s="403"/>
      <c r="DM12" s="403"/>
      <c r="DN12" s="403"/>
      <c r="DO12" s="403"/>
      <c r="DP12" s="403"/>
      <c r="DQ12" s="403"/>
      <c r="DR12" s="403"/>
      <c r="DS12" s="403"/>
      <c r="DT12" s="403"/>
      <c r="DU12" s="403"/>
      <c r="DV12" s="403"/>
      <c r="DW12" s="403"/>
    </row>
    <row r="13" spans="2:127" ht="13.75" customHeight="1" thickBot="1" x14ac:dyDescent="0.4">
      <c r="B13" s="373"/>
      <c r="C13" s="368"/>
      <c r="D13" s="369"/>
      <c r="E13" s="432" t="s">
        <v>113</v>
      </c>
      <c r="F13" s="425"/>
      <c r="G13" s="426"/>
      <c r="H13" s="15" t="s">
        <v>102</v>
      </c>
      <c r="I13" s="192" t="s">
        <v>102</v>
      </c>
      <c r="J13" s="15" t="s">
        <v>98</v>
      </c>
      <c r="K13" s="15" t="s">
        <v>98</v>
      </c>
      <c r="L13" s="192" t="s">
        <v>94</v>
      </c>
      <c r="M13" s="192" t="s">
        <v>94</v>
      </c>
      <c r="N13" s="192" t="s">
        <v>94</v>
      </c>
      <c r="O13" s="192" t="s">
        <v>94</v>
      </c>
      <c r="P13" s="192" t="s">
        <v>94</v>
      </c>
      <c r="Q13" s="192" t="s">
        <v>94</v>
      </c>
      <c r="R13" s="379" t="s">
        <v>94</v>
      </c>
      <c r="Y13" s="15" t="s">
        <v>102</v>
      </c>
      <c r="Z13" s="15" t="s">
        <v>98</v>
      </c>
      <c r="AA13" s="15" t="s">
        <v>98</v>
      </c>
      <c r="AB13" s="15" t="s">
        <v>98</v>
      </c>
      <c r="AC13" s="192" t="s">
        <v>98</v>
      </c>
      <c r="AD13" s="192" t="s">
        <v>94</v>
      </c>
      <c r="AE13" s="192" t="s">
        <v>94</v>
      </c>
      <c r="AF13" s="192" t="s">
        <v>94</v>
      </c>
      <c r="AG13" s="192" t="s">
        <v>94</v>
      </c>
      <c r="AH13" s="379" t="s">
        <v>94</v>
      </c>
      <c r="AK13" s="427" t="str">
        <f>IFERROR(IF(I13="---","",IF(Y13="---","No Target Set",IF(BV13=BK13,"On Target",IF(BV13&gt;BK13,"Behind",IF(BV13&lt;BK13,"On Target"))))),"")</f>
        <v>On Target</v>
      </c>
      <c r="AL13" s="427" t="str">
        <f>IFERROR(IF(J13="---","",IF(Z13="---","No Target Set",IF(BW13=BL13,"On Target",IF(BW13&gt;BL13,"Behind",IF(BW13&lt;BL13,"On Target"))))),"")</f>
        <v>On Target</v>
      </c>
      <c r="AM13" s="427" t="str">
        <f>IFERROR(IF(K13="---","",IF(AA13="---","No Target Set",IF(BX13=BM13,"On Target",IF(BX13&gt;BM13,"Behind",IF(BX13&lt;BM13,"On Target"))))),"")</f>
        <v>On Target</v>
      </c>
      <c r="AN13" s="427" t="str">
        <f>IFERROR(IF(L13="---","",IF(AB13="---","No Target Set",IF(BY13=BN13,"On Target",IF(BY13&gt;BN13,"Behind",IF(BY13&lt;BN13,"On Target"))))),"")</f>
        <v/>
      </c>
      <c r="AO13" s="427" t="str">
        <f>IFERROR(IF(M13="---","",IF(AC13="---","No Target Set",IF(BZ13=BO13,"On Target",IF(BZ13&gt;BO13,"Behind",IF(BZ13&lt;BO13,"On Target"))))),"")</f>
        <v/>
      </c>
      <c r="AP13" s="427" t="str">
        <f>IFERROR(IF(N13="---","",IF(AD13="---","No Target Set",IF(CA13=BP13,"On Target",IF(CA13&gt;BP13,"Behind",IF(CA13&lt;BP13,"On Target"))))),"")</f>
        <v/>
      </c>
      <c r="AQ13" s="427" t="str">
        <f>IFERROR(IF(O13="---","",IF(AE13="---","No Target Set",IF(CB13=BQ13,"On Target",IF(CB13&gt;BQ13,"Behind",IF(CB13&lt;BQ13,"On Target"))))),"")</f>
        <v/>
      </c>
      <c r="AR13" s="427" t="str">
        <f>IFERROR(IF(P13="---","",IF(AF13="---","No Target Set",IF(CC13=BR13,"On Target",IF(CC13&gt;BR13,"Behind",IF(CC13&lt;BR13,"On Target"))))),"")</f>
        <v/>
      </c>
      <c r="AS13" s="427" t="str">
        <f>IFERROR(IF(Q13="---","",IF(AG13="---","No Target Set",IF(CD13=BS13,"On Target",IF(CD13&gt;BS13,"Behind",IF(CD13&lt;BS13,"On Target"))))),"")</f>
        <v/>
      </c>
      <c r="AT13" s="427" t="str">
        <f>IFERROR(IF(R13="---","",IF(AH13="---","No Target Set",IF(CE13=BT13,"On Target",IF(CE13&gt;BT13,"Behind",IF(CE13&lt;BT13,"On Target"))))),"")</f>
        <v/>
      </c>
      <c r="AV13" s="428"/>
      <c r="AW13" s="222" t="s">
        <v>114</v>
      </c>
      <c r="AX13" s="383" t="str">
        <f>_xlfn.IFNA(LOOKUP(2,1/(H13:R13&lt;&gt;"---"),H13:R13),"---")</f>
        <v>≥80</v>
      </c>
      <c r="AY13" s="383">
        <f>VALUE(IF(AX13="---","",VLOOKUP(AX13,List16787[],2,FALSE)))</f>
        <v>1</v>
      </c>
      <c r="AZ13" s="383" t="str">
        <f>_xlfn.IFNA(LOOKUP(2,1/(H13:Q13&lt;&gt;"---"),X13:AF13),"---")</f>
        <v>≥80</v>
      </c>
      <c r="BA13" s="383">
        <f>VALUE(IF(AZ13="---","",VLOOKUP(AZ13,List16787[],2,FALSE)))</f>
        <v>1</v>
      </c>
      <c r="BB13" s="383" t="str">
        <f>_xlfn.IFNA(LOOKUP(2,1/(AK13:AT13&lt;&gt;""),AK13:AT13),"---")</f>
        <v>On Target</v>
      </c>
      <c r="BC13" s="383" t="str">
        <f>_xlfn.IFNA(LOOKUP(2,1/(H13:R13&lt;&gt;"---"),H$2:R$2),"---")</f>
        <v>Actual Year 3</v>
      </c>
      <c r="BE13" s="587" t="s">
        <v>94</v>
      </c>
      <c r="BI13" s="222" t="s">
        <v>114</v>
      </c>
      <c r="BJ13" s="383">
        <f>IF(H13="---","",IF(H13="","",(VLOOKUP(H13,List16787[],2,FALSE))))</f>
        <v>0.5</v>
      </c>
      <c r="BK13" s="383">
        <f>IF(I13="---","",IF(I13="","",(VLOOKUP(I13,List16787[],2,FALSE))))</f>
        <v>0.5</v>
      </c>
      <c r="BL13" s="383">
        <f>IF(J13="---","",IF(J13="","",(VLOOKUP(J13,List16787[],2,FALSE))))</f>
        <v>1</v>
      </c>
      <c r="BM13" s="383">
        <f>IF(K13="---","",IF(K13="","",(VLOOKUP(K13,List16787[],2,FALSE))))</f>
        <v>1</v>
      </c>
      <c r="BN13" s="383" t="str">
        <f>IF(L13="---","",IF(L13="","",(VLOOKUP(L13,List16787[],2,FALSE))))</f>
        <v/>
      </c>
      <c r="BO13" s="383" t="str">
        <f>IF(M13="---","",IF(M13="","",(VLOOKUP(M13,List16787[],2,FALSE))))</f>
        <v/>
      </c>
      <c r="BP13" s="383" t="str">
        <f>IF(N13="---","",IF(N13="","",(VLOOKUP(N13,List16787[],2,FALSE))))</f>
        <v/>
      </c>
      <c r="BQ13" s="383" t="str">
        <f>IF(O13="---","",IF(O13="","",(VLOOKUP(O13,List16787[],2,FALSE))))</f>
        <v/>
      </c>
      <c r="BR13" s="383" t="str">
        <f>IF(P13="---","",IF(P13="","",(VLOOKUP(P13,List16787[],2,FALSE))))</f>
        <v/>
      </c>
      <c r="BS13" s="383" t="str">
        <f>IF(Q13="---","",IF(Q13="","",(VLOOKUP(Q13,List16787[],2,FALSE))))</f>
        <v/>
      </c>
      <c r="BT13" s="383" t="str">
        <f>IF(R13="---","",IF(R13="","",(VLOOKUP(R13,List16787[],2,FALSE))))</f>
        <v/>
      </c>
      <c r="BU13" s="222" t="s">
        <v>114</v>
      </c>
      <c r="BV13" s="383">
        <f>IF(Y13="---","",IF(Y13="","",VLOOKUP(Y13,List16787[],2,FALSE)))</f>
        <v>0.5</v>
      </c>
      <c r="BW13" s="383">
        <f>IF(Z13="---","",IF(Z13="","",VLOOKUP(Z13,List16787[],2,FALSE)))</f>
        <v>1</v>
      </c>
      <c r="BX13" s="383">
        <f>IF(AA13="---","",IF(AA13="","",VLOOKUP(AA13,List16787[],2,FALSE)))</f>
        <v>1</v>
      </c>
      <c r="BY13" s="383">
        <f>IF(AB13="---","",IF(AB13="","",VLOOKUP(AB13,List16787[],2,FALSE)))</f>
        <v>1</v>
      </c>
      <c r="BZ13" s="383">
        <f>IF(AC13="---","",IF(AC13="","",VLOOKUP(AC13,List16787[],2,FALSE)))</f>
        <v>1</v>
      </c>
      <c r="CA13" s="383" t="str">
        <f>IF(AD13="---","",IF(AD13="","",VLOOKUP(AD13,List16787[],2,FALSE)))</f>
        <v/>
      </c>
      <c r="CB13" s="383" t="str">
        <f>IF(AE13="---","",IF(AE13="","",VLOOKUP(AE13,List16787[],2,FALSE)))</f>
        <v/>
      </c>
      <c r="CC13" s="383" t="str">
        <f>IF(AF13="---","",IF(AF13="","",VLOOKUP(AF13,List16787[],2,FALSE)))</f>
        <v/>
      </c>
      <c r="CD13" s="383" t="str">
        <f>IF(AG13="---","",IF(AG13="","",VLOOKUP(AG13,List16787[],2,FALSE)))</f>
        <v/>
      </c>
      <c r="CE13" s="383" t="str">
        <f>IF(AH13="---","",IF(AH13="","",VLOOKUP(AH13,List16787[],2,FALSE)))</f>
        <v/>
      </c>
      <c r="CF13" s="222" t="s">
        <v>114</v>
      </c>
      <c r="CG13" s="383">
        <f>IFERROR(
    IF(H13="---", "NA",
        IF(Y13="---", "NA",
            IF(BJ13 &gt; BK13,
                IF(BV13 &gt; BJ13, 1.1, 0.1),
                IF(BV13 &gt; BJ13, 1, 0)
            )
        )
    ),
    -1
)</f>
        <v>0</v>
      </c>
      <c r="CH13" s="383">
        <f>IFERROR(
    IF(I13="---", "NA",
        IF(Z13="---", "NA",IF(J13="---","NA",
            IF(BK13 &gt; BL13,
                IF(MIN(BV13, BK13) = BW13, 0.1,
                    IF(MIN(BV13, BK13) &lt; BW13, 1.1)
                ),
                IF(MIN(BV13, BK13) = BW13, 0,
                    IF(MIN(BV13, BK13) &lt; BW13, 1)
                )
            ))
        )
    ),
-5)</f>
        <v>1</v>
      </c>
      <c r="CI13" s="383">
        <f>IFERROR(
    IF(J13="---", "NA",
        IF(AA13="---", "NA",IF(K13="---","NA",
            IF(BL13 &gt; BM13,
                IF(MIN(BW13, BL13) = BX13, 0.1,
                    IF(MIN(BW13, BL13) &lt; BX13, 1.1)
                ),
                IF(MIN(BW13, BL13) = BX13, 0,
                    IF(MIN(BW13, BL13) &lt; BX13, 1)
                )
            ))
        )
    ),
-5)</f>
        <v>0</v>
      </c>
      <c r="CJ13" s="383" t="str">
        <f>IFERROR(
    IF(K13="---", "NA",
        IF(AB13="---", "NA",IF(L13="---","NA",
            IF(BM13 &gt; BN13,
                IF(MIN(BX13, BM13) = BY13, 0.1,
                    IF(MIN(BX13, BM13) &lt; BY13, 1.1)
                ),
                IF(MIN(BX13, BM13) = BY13, 0,
                    IF(MIN(BX13, BM13) &lt; BY13, 1)
                )
            ))
        )
    ),
-5)</f>
        <v>NA</v>
      </c>
      <c r="CK13" s="383" t="str">
        <f>IFERROR(
    IF(L13="---", "NA",
        IF(AC13="---", "NA",IF(M13="---","NA",
            IF(BN13 &gt; BO13,
                IF(MIN(BY13, BN13) = BZ13, 0.1,
                    IF(MIN(BY13, BN13) &lt; BZ13, 1.1)
                ),
                IF(MIN(BY13, BN13) = BZ13, 0,
                    IF(MIN(BY13, BN13) &lt; BZ13, 1)
                )
            ))
        )
    ),
-5)</f>
        <v>NA</v>
      </c>
      <c r="CL13" s="383" t="str">
        <f>IFERROR(
    IF(M13="---", "NA",
        IF(AD13="---", "NA",IF(N13="---","NA",
            IF(BO13 &gt; BP13,
                IF(MIN(BZ13, BO13) = CA13, 0.1,
                    IF(MIN(BZ13, BO13) &lt; CA13, 1.1)
                ),
                IF(MIN(BZ13, BO13) = CA13, 0,
                    IF(MIN(BZ13, BO13) &lt; CA13, 1)
                )
            ))
        )
    ),
-5)</f>
        <v>NA</v>
      </c>
      <c r="CM13" s="383" t="str">
        <f>IFERROR(
    IF(N13="---", "NA",
        IF(AE13="---", "NA",IF(O13="---","NA",
            IF(BP13 &gt; BQ13,
                IF(MIN(CA13, BP13) = CB13, 0.1,
                    IF(MIN(CA13, BP13) &lt; CB13, 1.1)
                ),
                IF(MIN(CA13, BP13) = CB13, 0,
                    IF(MIN(CA13, BP13) &lt; CB13, 1)
                )
            ))
        )
    ),
-5)</f>
        <v>NA</v>
      </c>
      <c r="CN13" s="383" t="str">
        <f>IFERROR(
    IF(O13="---", "NA",
        IF(AF13="---", "NA",IF(P13="---","NA",
            IF(BQ13 &gt; BR13,
                IF(MIN(CB13, BQ13) = CC13, 0.1,
                    IF(MIN(CB13, BQ13) &lt; CC13, 1.1)
                ),
                IF(MIN(CB13, BQ13) = CC13, 0,
                    IF(MIN(CB13, BQ13) &lt; CC13, 1)
                )
            ))
        )
    ),
-5)</f>
        <v>NA</v>
      </c>
      <c r="CO13" s="383" t="str">
        <f>IFERROR(
    IF(P13="---", "NA",
        IF(AG13="---", "NA",IF(Q13="---","NA",
            IF(BR13 &gt; BS13,
                IF(MIN(CC13, BR13) = CD13, 0.1,
                    IF(MIN(CC13, BR13) &lt; CD13, 1.1)
                ),
                IF(MIN(CC13, BR13) = CD13, 0,
                    IF(MIN(CC13, BR13) &lt; CD13, 1)
                )
            ))
        )
    ),
-5)</f>
        <v>NA</v>
      </c>
      <c r="CP13" s="383" t="str">
        <f>IFERROR(
    IF(Q13="---", "NA",
        IF(AH13="---", "NA",IF(R13="---","NA",
            IF(BS13 &gt; BT13,
                IF(MIN(CD13, BS13) = CE13, 0.1,
                    IF(MIN(CD13, BS13) &lt; CE13, 1.1)
                ),
                IF(MIN(CD13, BS13) = CE13, 0,
                    IF(MIN(CD13, BS13) &lt; CE13, 1)
                )
            ))
        )
    ),
-5)</f>
        <v>NA</v>
      </c>
      <c r="CQ13" s="222" t="s">
        <v>114</v>
      </c>
      <c r="CR13" s="383" t="str">
        <f>IF(AND(OR(CG13=1, CG13=1.1),BK13&gt;=BV13),"Achieved",IF(AND(OR(CG13=1, CG13=1.1),BK13&lt;BV13),"Not Achieved","NA"))</f>
        <v>NA</v>
      </c>
      <c r="CS13" s="383" t="str">
        <f>IF(AND(OR(CH13=1, CH13=1.1),BL13&gt;=BW13),"Achieved",IF(AND(OR(CH13=1, CH13=1.1),BL13&lt;BW13),"Not Achieved","NA"))</f>
        <v>Achieved</v>
      </c>
      <c r="CT13" s="383" t="str">
        <f>IF(AND(OR(CI13=1, CI13=1.1),BM13&gt;=BX13),"Achieved",IF(AND(OR(CI13=1, CI13=1.1),BM13&lt;BX13),"Not Achieved","NA"))</f>
        <v>NA</v>
      </c>
      <c r="CU13" s="383" t="str">
        <f>IF(AND(OR(CJ13=1, CJ13=1.1),BN13&gt;=BY13),"Achieved",IF(AND(OR(CJ13=1, CJ13=1.1),BN13&lt;BY13),"Not Achieved","NA"))</f>
        <v>NA</v>
      </c>
      <c r="CV13" s="383" t="str">
        <f>IF(AND(OR(CK13=1, CK13=1.1),BO13&gt;=BZ13),"Achieved",IF(AND(OR(CK13=1, CK13=1.1),BO13&lt;BZ13),"Not Achieved","NA"))</f>
        <v>NA</v>
      </c>
      <c r="CW13" s="383" t="str">
        <f>IF(AND(OR(CL13=1, CL13=1.1),BP13&gt;=CA13),"Achieved",IF(AND(OR(CL13=1, CL13=1.1),BP13&lt;CA13),"Not Achieved","NA"))</f>
        <v>NA</v>
      </c>
      <c r="CX13" s="383" t="str">
        <f>IF(AND(OR(CM13=1, CM13=1.1),BQ13&gt;=CB13),"Achieved",IF(AND(OR(CM13=1, CM13=1.1),BQ13&lt;CB13),"Not Achieved","NA"))</f>
        <v>NA</v>
      </c>
      <c r="CY13" s="383" t="str">
        <f>IF(AND(OR(CN13=1, CN13=1.1),BR13&gt;=CC13),"Achieved",IF(AND(OR(CN13=1, CN13=1.1),BR13&lt;CC13),"Not Achieved","NA"))</f>
        <v>NA</v>
      </c>
      <c r="CZ13" s="383" t="str">
        <f>IF(AND(OR(CO13=1, CO13=1.1),BS13&gt;=CD13),"Achieved",IF(AND(OR(CO13=1, CO13=1.1),BS13&lt;CD13),"Not Achieved","NA"))</f>
        <v>NA</v>
      </c>
      <c r="DA13" s="383" t="str">
        <f>IF(AND(OR(CP13=1, CP13=1.1),BT13&gt;=CE13),"Achieved",IF(AND(OR(CP13=1, CP13=1.1),BT13&lt;CE13),"Not Achieved","NA"))</f>
        <v>NA</v>
      </c>
      <c r="DI13" s="403"/>
      <c r="DJ13" s="403"/>
      <c r="DK13" s="403"/>
      <c r="DL13" s="403"/>
      <c r="DM13" s="403"/>
      <c r="DN13" s="403"/>
      <c r="DO13" s="403"/>
      <c r="DP13" s="403"/>
      <c r="DQ13" s="403"/>
      <c r="DR13" s="403"/>
      <c r="DS13" s="403"/>
      <c r="DT13" s="403"/>
      <c r="DU13" s="403"/>
      <c r="DV13" s="403"/>
      <c r="DW13" s="403"/>
    </row>
    <row r="14" spans="2:127" ht="13.75" customHeight="1" thickBot="1" x14ac:dyDescent="0.4">
      <c r="B14" s="373"/>
      <c r="C14" s="370"/>
      <c r="D14" s="371"/>
      <c r="E14" s="432" t="s">
        <v>115</v>
      </c>
      <c r="F14" s="425"/>
      <c r="G14" s="426"/>
      <c r="H14" s="192" t="s">
        <v>102</v>
      </c>
      <c r="I14" s="192" t="s">
        <v>102</v>
      </c>
      <c r="J14" s="15" t="s">
        <v>98</v>
      </c>
      <c r="K14" s="15" t="s">
        <v>98</v>
      </c>
      <c r="L14" s="192" t="s">
        <v>94</v>
      </c>
      <c r="M14" s="192" t="s">
        <v>94</v>
      </c>
      <c r="N14" s="192" t="s">
        <v>94</v>
      </c>
      <c r="O14" s="192" t="s">
        <v>94</v>
      </c>
      <c r="P14" s="192" t="s">
        <v>94</v>
      </c>
      <c r="Q14" s="192" t="s">
        <v>94</v>
      </c>
      <c r="R14" s="379" t="s">
        <v>94</v>
      </c>
      <c r="Y14" s="15" t="s">
        <v>102</v>
      </c>
      <c r="Z14" s="15" t="s">
        <v>98</v>
      </c>
      <c r="AA14" s="15" t="s">
        <v>98</v>
      </c>
      <c r="AB14" s="15" t="s">
        <v>98</v>
      </c>
      <c r="AC14" s="192" t="s">
        <v>98</v>
      </c>
      <c r="AD14" s="192" t="s">
        <v>94</v>
      </c>
      <c r="AE14" s="192" t="s">
        <v>94</v>
      </c>
      <c r="AF14" s="192" t="s">
        <v>94</v>
      </c>
      <c r="AG14" s="192" t="s">
        <v>94</v>
      </c>
      <c r="AH14" s="379" t="s">
        <v>94</v>
      </c>
      <c r="AK14" s="427" t="str">
        <f>IFERROR(IF(I14="---","",IF(Y14="---","No Target Set",IF(BV14=BK14,"On Target",IF(BV14&gt;BK14,"Behind",IF(BV14&lt;BK14,"On Target"))))),"")</f>
        <v>On Target</v>
      </c>
      <c r="AL14" s="427" t="str">
        <f>IFERROR(IF(J14="---","",IF(Z14="---","No Target Set",IF(BW14=BL14,"On Target",IF(BW14&gt;BL14,"Behind",IF(BW14&lt;BL14,"On Target"))))),"")</f>
        <v>On Target</v>
      </c>
      <c r="AM14" s="427" t="str">
        <f>IFERROR(IF(K14="---","",IF(AA14="---","No Target Set",IF(BX14=BM14,"On Target",IF(BX14&gt;BM14,"Behind",IF(BX14&lt;BM14,"On Target"))))),"")</f>
        <v>On Target</v>
      </c>
      <c r="AN14" s="427" t="str">
        <f>IFERROR(IF(L14="---","",IF(AB14="---","No Target Set",IF(BY14=BN14,"On Target",IF(BY14&gt;BN14,"Behind",IF(BY14&lt;BN14,"On Target"))))),"")</f>
        <v/>
      </c>
      <c r="AO14" s="427" t="str">
        <f>IFERROR(IF(M14="---","",IF(AC14="---","No Target Set",IF(BZ14=BO14,"On Target",IF(BZ14&gt;BO14,"Behind",IF(BZ14&lt;BO14,"On Target"))))),"")</f>
        <v/>
      </c>
      <c r="AP14" s="427" t="str">
        <f>IFERROR(IF(N14="---","",IF(AD14="---","No Target Set",IF(CA14=BP14,"On Target",IF(CA14&gt;BP14,"Behind",IF(CA14&lt;BP14,"On Target"))))),"")</f>
        <v/>
      </c>
      <c r="AQ14" s="427" t="str">
        <f>IFERROR(IF(O14="---","",IF(AE14="---","No Target Set",IF(CB14=BQ14,"On Target",IF(CB14&gt;BQ14,"Behind",IF(CB14&lt;BQ14,"On Target"))))),"")</f>
        <v/>
      </c>
      <c r="AR14" s="427" t="str">
        <f>IFERROR(IF(P14="---","",IF(AF14="---","No Target Set",IF(CC14=BR14,"On Target",IF(CC14&gt;BR14,"Behind",IF(CC14&lt;BR14,"On Target"))))),"")</f>
        <v/>
      </c>
      <c r="AS14" s="427" t="str">
        <f>IFERROR(IF(Q14="---","",IF(AG14="---","No Target Set",IF(CD14=BS14,"On Target",IF(CD14&gt;BS14,"Behind",IF(CD14&lt;BS14,"On Target"))))),"")</f>
        <v/>
      </c>
      <c r="AT14" s="427" t="str">
        <f>IFERROR(IF(R14="---","",IF(AH14="---","No Target Set",IF(CE14=BT14,"On Target",IF(CE14&gt;BT14,"Behind",IF(CE14&lt;BT14,"On Target"))))),"")</f>
        <v/>
      </c>
      <c r="AV14" s="428"/>
      <c r="AW14" s="222" t="s">
        <v>116</v>
      </c>
      <c r="AX14" s="383" t="str">
        <f>_xlfn.IFNA(LOOKUP(2,1/(H14:R14&lt;&gt;"---"),H14:R14),"---")</f>
        <v>≥80</v>
      </c>
      <c r="AY14" s="383">
        <f>VALUE(IF(AX14="---","",VLOOKUP(AX14,List16787[],2,FALSE)))</f>
        <v>1</v>
      </c>
      <c r="AZ14" s="383" t="str">
        <f>_xlfn.IFNA(LOOKUP(2,1/(H14:Q14&lt;&gt;"---"),X14:AF14),"---")</f>
        <v>≥80</v>
      </c>
      <c r="BA14" s="383">
        <f>VALUE(IF(AZ14="---","",VLOOKUP(AZ14,List16787[],2,FALSE)))</f>
        <v>1</v>
      </c>
      <c r="BB14" s="383" t="str">
        <f>_xlfn.IFNA(LOOKUP(2,1/(AK14:AT14&lt;&gt;""),AK14:AT14),"---")</f>
        <v>On Target</v>
      </c>
      <c r="BC14" s="383" t="str">
        <f>_xlfn.IFNA(LOOKUP(2,1/(H14:R14&lt;&gt;"---"),H$2:R$2),"---")</f>
        <v>Actual Year 3</v>
      </c>
      <c r="BE14" s="384" t="s">
        <v>233</v>
      </c>
      <c r="BI14" s="222" t="s">
        <v>116</v>
      </c>
      <c r="BJ14" s="383">
        <f>IF(H14="---","",IF(H14="","",(VLOOKUP(H14,List16787[],2,FALSE))))</f>
        <v>0.5</v>
      </c>
      <c r="BK14" s="383">
        <f>IF(I14="---","",IF(I14="","",(VLOOKUP(I14,List16787[],2,FALSE))))</f>
        <v>0.5</v>
      </c>
      <c r="BL14" s="383">
        <f>IF(J14="---","",IF(J14="","",(VLOOKUP(J14,List16787[],2,FALSE))))</f>
        <v>1</v>
      </c>
      <c r="BM14" s="383">
        <f>IF(K14="---","",IF(K14="","",(VLOOKUP(K14,List16787[],2,FALSE))))</f>
        <v>1</v>
      </c>
      <c r="BN14" s="383" t="str">
        <f>IF(L14="---","",IF(L14="","",(VLOOKUP(L14,List16787[],2,FALSE))))</f>
        <v/>
      </c>
      <c r="BO14" s="383" t="str">
        <f>IF(M14="---","",IF(M14="","",(VLOOKUP(M14,List16787[],2,FALSE))))</f>
        <v/>
      </c>
      <c r="BP14" s="383" t="str">
        <f>IF(N14="---","",IF(N14="","",(VLOOKUP(N14,List16787[],2,FALSE))))</f>
        <v/>
      </c>
      <c r="BQ14" s="383" t="str">
        <f>IF(O14="---","",IF(O14="","",(VLOOKUP(O14,List16787[],2,FALSE))))</f>
        <v/>
      </c>
      <c r="BR14" s="383" t="str">
        <f>IF(P14="---","",IF(P14="","",(VLOOKUP(P14,List16787[],2,FALSE))))</f>
        <v/>
      </c>
      <c r="BS14" s="383" t="str">
        <f>IF(Q14="---","",IF(Q14="","",(VLOOKUP(Q14,List16787[],2,FALSE))))</f>
        <v/>
      </c>
      <c r="BT14" s="383" t="str">
        <f>IF(R14="---","",IF(R14="","",(VLOOKUP(R14,List16787[],2,FALSE))))</f>
        <v/>
      </c>
      <c r="BU14" s="222" t="s">
        <v>116</v>
      </c>
      <c r="BV14" s="383">
        <f>IF(Y14="---","",IF(Y14="","",VLOOKUP(Y14,List16787[],2,FALSE)))</f>
        <v>0.5</v>
      </c>
      <c r="BW14" s="383">
        <f>IF(Z14="---","",IF(Z14="","",VLOOKUP(Z14,List16787[],2,FALSE)))</f>
        <v>1</v>
      </c>
      <c r="BX14" s="383">
        <f>IF(AA14="---","",IF(AA14="","",VLOOKUP(AA14,List16787[],2,FALSE)))</f>
        <v>1</v>
      </c>
      <c r="BY14" s="383">
        <f>IF(AB14="---","",IF(AB14="","",VLOOKUP(AB14,List16787[],2,FALSE)))</f>
        <v>1</v>
      </c>
      <c r="BZ14" s="383">
        <f>IF(AC14="---","",IF(AC14="","",VLOOKUP(AC14,List16787[],2,FALSE)))</f>
        <v>1</v>
      </c>
      <c r="CA14" s="383" t="str">
        <f>IF(AD14="---","",IF(AD14="","",VLOOKUP(AD14,List16787[],2,FALSE)))</f>
        <v/>
      </c>
      <c r="CB14" s="383" t="str">
        <f>IF(AE14="---","",IF(AE14="","",VLOOKUP(AE14,List16787[],2,FALSE)))</f>
        <v/>
      </c>
      <c r="CC14" s="383" t="str">
        <f>IF(AF14="---","",IF(AF14="","",VLOOKUP(AF14,List16787[],2,FALSE)))</f>
        <v/>
      </c>
      <c r="CD14" s="383" t="str">
        <f>IF(AG14="---","",IF(AG14="","",VLOOKUP(AG14,List16787[],2,FALSE)))</f>
        <v/>
      </c>
      <c r="CE14" s="383" t="str">
        <f>IF(AH14="---","",IF(AH14="","",VLOOKUP(AH14,List16787[],2,FALSE)))</f>
        <v/>
      </c>
      <c r="CF14" s="222" t="s">
        <v>116</v>
      </c>
      <c r="CG14" s="383">
        <f>IFERROR(
    IF(H14="---", "NA",
        IF(Y14="---", "NA",
            IF(BJ14 &gt; BK14,
                IF(BV14 &gt; BJ14, 1.1, 0.1),
                IF(BV14 &gt; BJ14, 1, 0)
            )
        )
    ),
    -1
)</f>
        <v>0</v>
      </c>
      <c r="CH14" s="383">
        <f>IFERROR(
    IF(I14="---", "NA",
        IF(Z14="---", "NA",IF(J14="---","NA",
            IF(BK14 &gt; BL14,
                IF(MIN(BV14, BK14) = BW14, 0.1,
                    IF(MIN(BV14, BK14) &lt; BW14, 1.1)
                ),
                IF(MIN(BV14, BK14) = BW14, 0,
                    IF(MIN(BV14, BK14) &lt; BW14, 1)
                )
            ))
        )
    ),
-5)</f>
        <v>1</v>
      </c>
      <c r="CI14" s="383">
        <f>IFERROR(
    IF(J14="---", "NA",
        IF(AA14="---", "NA",IF(K14="---","NA",
            IF(BL14 &gt; BM14,
                IF(MIN(BW14, BL14) = BX14, 0.1,
                    IF(MIN(BW14, BL14) &lt; BX14, 1.1)
                ),
                IF(MIN(BW14, BL14) = BX14, 0,
                    IF(MIN(BW14, BL14) &lt; BX14, 1)
                )
            ))
        )
    ),
-5)</f>
        <v>0</v>
      </c>
      <c r="CJ14" s="383" t="str">
        <f>IFERROR(
    IF(K14="---", "NA",
        IF(AB14="---", "NA",IF(L14="---","NA",
            IF(BM14 &gt; BN14,
                IF(MIN(BX14, BM14) = BY14, 0.1,
                    IF(MIN(BX14, BM14) &lt; BY14, 1.1)
                ),
                IF(MIN(BX14, BM14) = BY14, 0,
                    IF(MIN(BX14, BM14) &lt; BY14, 1)
                )
            ))
        )
    ),
-5)</f>
        <v>NA</v>
      </c>
      <c r="CK14" s="383" t="str">
        <f>IFERROR(
    IF(L14="---", "NA",
        IF(AC14="---", "NA",IF(M14="---","NA",
            IF(BN14 &gt; BO14,
                IF(MIN(BY14, BN14) = BZ14, 0.1,
                    IF(MIN(BY14, BN14) &lt; BZ14, 1.1)
                ),
                IF(MIN(BY14, BN14) = BZ14, 0,
                    IF(MIN(BY14, BN14) &lt; BZ14, 1)
                )
            ))
        )
    ),
-5)</f>
        <v>NA</v>
      </c>
      <c r="CL14" s="383" t="str">
        <f>IFERROR(
    IF(M14="---", "NA",
        IF(AD14="---", "NA",IF(N14="---","NA",
            IF(BO14 &gt; BP14,
                IF(MIN(BZ14, BO14) = CA14, 0.1,
                    IF(MIN(BZ14, BO14) &lt; CA14, 1.1)
                ),
                IF(MIN(BZ14, BO14) = CA14, 0,
                    IF(MIN(BZ14, BO14) &lt; CA14, 1)
                )
            ))
        )
    ),
-5)</f>
        <v>NA</v>
      </c>
      <c r="CM14" s="383" t="str">
        <f>IFERROR(
    IF(N14="---", "NA",
        IF(AE14="---", "NA",IF(O14="---","NA",
            IF(BP14 &gt; BQ14,
                IF(MIN(CA14, BP14) = CB14, 0.1,
                    IF(MIN(CA14, BP14) &lt; CB14, 1.1)
                ),
                IF(MIN(CA14, BP14) = CB14, 0,
                    IF(MIN(CA14, BP14) &lt; CB14, 1)
                )
            ))
        )
    ),
-5)</f>
        <v>NA</v>
      </c>
      <c r="CN14" s="383" t="str">
        <f>IFERROR(
    IF(O14="---", "NA",
        IF(AF14="---", "NA",IF(P14="---","NA",
            IF(BQ14 &gt; BR14,
                IF(MIN(CB14, BQ14) = CC14, 0.1,
                    IF(MIN(CB14, BQ14) &lt; CC14, 1.1)
                ),
                IF(MIN(CB14, BQ14) = CC14, 0,
                    IF(MIN(CB14, BQ14) &lt; CC14, 1)
                )
            ))
        )
    ),
-5)</f>
        <v>NA</v>
      </c>
      <c r="CO14" s="383" t="str">
        <f>IFERROR(
    IF(P14="---", "NA",
        IF(AG14="---", "NA",IF(Q14="---","NA",
            IF(BR14 &gt; BS14,
                IF(MIN(CC14, BR14) = CD14, 0.1,
                    IF(MIN(CC14, BR14) &lt; CD14, 1.1)
                ),
                IF(MIN(CC14, BR14) = CD14, 0,
                    IF(MIN(CC14, BR14) &lt; CD14, 1)
                )
            ))
        )
    ),
-5)</f>
        <v>NA</v>
      </c>
      <c r="CP14" s="383" t="str">
        <f>IFERROR(
    IF(Q14="---", "NA",
        IF(AH14="---", "NA",IF(R14="---","NA",
            IF(BS14 &gt; BT14,
                IF(MIN(CD14, BS14) = CE14, 0.1,
                    IF(MIN(CD14, BS14) &lt; CE14, 1.1)
                ),
                IF(MIN(CD14, BS14) = CE14, 0,
                    IF(MIN(CD14, BS14) &lt; CE14, 1)
                )
            ))
        )
    ),
-5)</f>
        <v>NA</v>
      </c>
      <c r="CQ14" s="222" t="s">
        <v>116</v>
      </c>
      <c r="CR14" s="383" t="str">
        <f>IF(AND(OR(CG14=1, CG14=1.1),BK14&gt;=BV14),"Achieved",IF(AND(OR(CG14=1, CG14=1.1),BK14&lt;BV14),"Not Achieved","NA"))</f>
        <v>NA</v>
      </c>
      <c r="CS14" s="383" t="str">
        <f>IF(AND(OR(CH14=1, CH14=1.1),BL14&gt;=BW14),"Achieved",IF(AND(OR(CH14=1, CH14=1.1),BL14&lt;BW14),"Not Achieved","NA"))</f>
        <v>Achieved</v>
      </c>
      <c r="CT14" s="383" t="str">
        <f>IF(AND(OR(CI14=1, CI14=1.1),BM14&gt;=BX14),"Achieved",IF(AND(OR(CI14=1, CI14=1.1),BM14&lt;BX14),"Not Achieved","NA"))</f>
        <v>NA</v>
      </c>
      <c r="CU14" s="383" t="str">
        <f>IF(AND(OR(CJ14=1, CJ14=1.1),BN14&gt;=BY14),"Achieved",IF(AND(OR(CJ14=1, CJ14=1.1),BN14&lt;BY14),"Not Achieved","NA"))</f>
        <v>NA</v>
      </c>
      <c r="CV14" s="383" t="str">
        <f>IF(AND(OR(CK14=1, CK14=1.1),BO14&gt;=BZ14),"Achieved",IF(AND(OR(CK14=1, CK14=1.1),BO14&lt;BZ14),"Not Achieved","NA"))</f>
        <v>NA</v>
      </c>
      <c r="CW14" s="383" t="str">
        <f>IF(AND(OR(CL14=1, CL14=1.1),BP14&gt;=CA14),"Achieved",IF(AND(OR(CL14=1, CL14=1.1),BP14&lt;CA14),"Not Achieved","NA"))</f>
        <v>NA</v>
      </c>
      <c r="CX14" s="383" t="str">
        <f>IF(AND(OR(CM14=1, CM14=1.1),BQ14&gt;=CB14),"Achieved",IF(AND(OR(CM14=1, CM14=1.1),BQ14&lt;CB14),"Not Achieved","NA"))</f>
        <v>NA</v>
      </c>
      <c r="CY14" s="383" t="str">
        <f>IF(AND(OR(CN14=1, CN14=1.1),BR14&gt;=CC14),"Achieved",IF(AND(OR(CN14=1, CN14=1.1),BR14&lt;CC14),"Not Achieved","NA"))</f>
        <v>NA</v>
      </c>
      <c r="CZ14" s="383" t="str">
        <f>IF(AND(OR(CO14=1, CO14=1.1),BS14&gt;=CD14),"Achieved",IF(AND(OR(CO14=1, CO14=1.1),BS14&lt;CD14),"Not Achieved","NA"))</f>
        <v>NA</v>
      </c>
      <c r="DA14" s="383" t="str">
        <f>IF(AND(OR(CP14=1, CP14=1.1),BT14&gt;=CE14),"Achieved",IF(AND(OR(CP14=1, CP14=1.1),BT14&lt;CE14),"Not Achieved","NA"))</f>
        <v>NA</v>
      </c>
      <c r="DI14" s="403"/>
      <c r="DJ14" s="403"/>
      <c r="DK14" s="403"/>
      <c r="DL14" s="403"/>
      <c r="DM14" s="403"/>
      <c r="DN14" s="403"/>
      <c r="DO14" s="403"/>
      <c r="DP14" s="403"/>
      <c r="DQ14" s="403"/>
      <c r="DR14" s="403"/>
      <c r="DS14" s="403"/>
      <c r="DT14" s="403"/>
      <c r="DU14" s="403"/>
      <c r="DV14" s="403"/>
      <c r="DW14" s="403"/>
    </row>
    <row r="15" spans="2:127" ht="13.75" customHeight="1" thickBot="1" x14ac:dyDescent="0.4">
      <c r="B15" s="373"/>
      <c r="C15" s="366" t="s">
        <v>117</v>
      </c>
      <c r="D15" s="367"/>
      <c r="E15" s="432" t="s">
        <v>118</v>
      </c>
      <c r="F15" s="425"/>
      <c r="G15" s="426"/>
      <c r="H15" s="192" t="s">
        <v>102</v>
      </c>
      <c r="I15" s="192" t="s">
        <v>102</v>
      </c>
      <c r="J15" s="15" t="s">
        <v>102</v>
      </c>
      <c r="K15" s="15" t="s">
        <v>102</v>
      </c>
      <c r="L15" s="192" t="s">
        <v>94</v>
      </c>
      <c r="M15" s="192" t="s">
        <v>94</v>
      </c>
      <c r="N15" s="192" t="s">
        <v>94</v>
      </c>
      <c r="O15" s="192" t="s">
        <v>94</v>
      </c>
      <c r="P15" s="192" t="s">
        <v>94</v>
      </c>
      <c r="Q15" s="192" t="s">
        <v>94</v>
      </c>
      <c r="R15" s="379" t="s">
        <v>94</v>
      </c>
      <c r="Y15" s="15" t="s">
        <v>102</v>
      </c>
      <c r="Z15" s="15" t="s">
        <v>102</v>
      </c>
      <c r="AA15" s="15" t="s">
        <v>102</v>
      </c>
      <c r="AB15" s="15" t="s">
        <v>98</v>
      </c>
      <c r="AC15" s="192" t="s">
        <v>98</v>
      </c>
      <c r="AD15" s="192" t="s">
        <v>94</v>
      </c>
      <c r="AE15" s="192" t="s">
        <v>94</v>
      </c>
      <c r="AF15" s="192" t="s">
        <v>94</v>
      </c>
      <c r="AG15" s="192" t="s">
        <v>94</v>
      </c>
      <c r="AH15" s="379" t="s">
        <v>94</v>
      </c>
      <c r="AK15" s="427" t="str">
        <f>IFERROR(IF(I15="---","",IF(Y15="---","No Target Set",IF(BV15=BK15,"On Target",IF(BV15&gt;BK15,"Behind",IF(BV15&lt;BK15,"On Target"))))),"")</f>
        <v>On Target</v>
      </c>
      <c r="AL15" s="427" t="str">
        <f>IFERROR(IF(J15="---","",IF(Z15="---","No Target Set",IF(BW15=BL15,"On Target",IF(BW15&gt;BL15,"Behind",IF(BW15&lt;BL15,"On Target"))))),"")</f>
        <v>On Target</v>
      </c>
      <c r="AM15" s="427" t="str">
        <f>IFERROR(IF(K15="---","",IF(AA15="---","No Target Set",IF(BX15=BM15,"On Target",IF(BX15&gt;BM15,"Behind",IF(BX15&lt;BM15,"On Target"))))),"")</f>
        <v>On Target</v>
      </c>
      <c r="AN15" s="427" t="str">
        <f>IFERROR(IF(L15="---","",IF(AB15="---","No Target Set",IF(BY15=BN15,"On Target",IF(BY15&gt;BN15,"Behind",IF(BY15&lt;BN15,"On Target"))))),"")</f>
        <v/>
      </c>
      <c r="AO15" s="427" t="str">
        <f>IFERROR(IF(M15="---","",IF(AC15="---","No Target Set",IF(BZ15=BO15,"On Target",IF(BZ15&gt;BO15,"Behind",IF(BZ15&lt;BO15,"On Target"))))),"")</f>
        <v/>
      </c>
      <c r="AP15" s="427" t="str">
        <f>IFERROR(IF(N15="---","",IF(AD15="---","No Target Set",IF(CA15=BP15,"On Target",IF(CA15&gt;BP15,"Behind",IF(CA15&lt;BP15,"On Target"))))),"")</f>
        <v/>
      </c>
      <c r="AQ15" s="427" t="str">
        <f>IFERROR(IF(O15="---","",IF(AE15="---","No Target Set",IF(CB15=BQ15,"On Target",IF(CB15&gt;BQ15,"Behind",IF(CB15&lt;BQ15,"On Target"))))),"")</f>
        <v/>
      </c>
      <c r="AR15" s="427" t="str">
        <f>IFERROR(IF(P15="---","",IF(AF15="---","No Target Set",IF(CC15=BR15,"On Target",IF(CC15&gt;BR15,"Behind",IF(CC15&lt;BR15,"On Target"))))),"")</f>
        <v/>
      </c>
      <c r="AS15" s="427" t="str">
        <f>IFERROR(IF(Q15="---","",IF(AG15="---","No Target Set",IF(CD15=BS15,"On Target",IF(CD15&gt;BS15,"Behind",IF(CD15&lt;BS15,"On Target"))))),"")</f>
        <v/>
      </c>
      <c r="AT15" s="427" t="str">
        <f>IFERROR(IF(R15="---","",IF(AH15="---","No Target Set",IF(CE15=BT15,"On Target",IF(CE15&gt;BT15,"Behind",IF(CE15&lt;BT15,"On Target"))))),"")</f>
        <v/>
      </c>
      <c r="AV15" s="428"/>
      <c r="AW15" s="222" t="s">
        <v>119</v>
      </c>
      <c r="AX15" s="383" t="str">
        <f>_xlfn.IFNA(LOOKUP(2,1/(H15:R15&lt;&gt;"---"),H15:R15),"---")</f>
        <v>60-79</v>
      </c>
      <c r="AY15" s="383">
        <f>VALUE(IF(AX15="---","",VLOOKUP(AX15,List16787[],2,FALSE)))</f>
        <v>0.5</v>
      </c>
      <c r="AZ15" s="383" t="str">
        <f>_xlfn.IFNA(LOOKUP(2,1/(H15:Q15&lt;&gt;"---"),X15:AF15),"---")</f>
        <v>60-79</v>
      </c>
      <c r="BA15" s="383">
        <f>VALUE(IF(AZ15="---","",VLOOKUP(AZ15,List16787[],2,FALSE)))</f>
        <v>0.5</v>
      </c>
      <c r="BB15" s="383" t="str">
        <f>_xlfn.IFNA(LOOKUP(2,1/(AK15:AT15&lt;&gt;""),AK15:AT15),"---")</f>
        <v>On Target</v>
      </c>
      <c r="BC15" s="383" t="str">
        <f>_xlfn.IFNA(LOOKUP(2,1/(H15:R15&lt;&gt;"---"),H$2:R$2),"---")</f>
        <v>Actual Year 3</v>
      </c>
      <c r="BE15" s="384" t="s">
        <v>234</v>
      </c>
      <c r="BI15" s="222" t="s">
        <v>119</v>
      </c>
      <c r="BJ15" s="383">
        <f>IF(H15="---","",IF(H15="","",(VLOOKUP(H15,List16787[],2,FALSE))))</f>
        <v>0.5</v>
      </c>
      <c r="BK15" s="383">
        <f>IF(I15="---","",IF(I15="","",(VLOOKUP(I15,List16787[],2,FALSE))))</f>
        <v>0.5</v>
      </c>
      <c r="BL15" s="383">
        <f>IF(J15="---","",IF(J15="","",(VLOOKUP(J15,List16787[],2,FALSE))))</f>
        <v>0.5</v>
      </c>
      <c r="BM15" s="383">
        <f>IF(K15="---","",IF(K15="","",(VLOOKUP(K15,List16787[],2,FALSE))))</f>
        <v>0.5</v>
      </c>
      <c r="BN15" s="383" t="str">
        <f>IF(L15="---","",IF(L15="","",(VLOOKUP(L15,List16787[],2,FALSE))))</f>
        <v/>
      </c>
      <c r="BO15" s="383" t="str">
        <f>IF(M15="---","",IF(M15="","",(VLOOKUP(M15,List16787[],2,FALSE))))</f>
        <v/>
      </c>
      <c r="BP15" s="383" t="str">
        <f>IF(N15="---","",IF(N15="","",(VLOOKUP(N15,List16787[],2,FALSE))))</f>
        <v/>
      </c>
      <c r="BQ15" s="383" t="str">
        <f>IF(O15="---","",IF(O15="","",(VLOOKUP(O15,List16787[],2,FALSE))))</f>
        <v/>
      </c>
      <c r="BR15" s="383" t="str">
        <f>IF(P15="---","",IF(P15="","",(VLOOKUP(P15,List16787[],2,FALSE))))</f>
        <v/>
      </c>
      <c r="BS15" s="383" t="str">
        <f>IF(Q15="---","",IF(Q15="","",(VLOOKUP(Q15,List16787[],2,FALSE))))</f>
        <v/>
      </c>
      <c r="BT15" s="383" t="str">
        <f>IF(R15="---","",IF(R15="","",(VLOOKUP(R15,List16787[],2,FALSE))))</f>
        <v/>
      </c>
      <c r="BU15" s="222" t="s">
        <v>119</v>
      </c>
      <c r="BV15" s="383">
        <f>IF(Y15="---","",IF(Y15="","",VLOOKUP(Y15,List16787[],2,FALSE)))</f>
        <v>0.5</v>
      </c>
      <c r="BW15" s="383">
        <f>IF(Z15="---","",IF(Z15="","",VLOOKUP(Z15,List16787[],2,FALSE)))</f>
        <v>0.5</v>
      </c>
      <c r="BX15" s="383">
        <f>IF(AA15="---","",IF(AA15="","",VLOOKUP(AA15,List16787[],2,FALSE)))</f>
        <v>0.5</v>
      </c>
      <c r="BY15" s="383">
        <f>IF(AB15="---","",IF(AB15="","",VLOOKUP(AB15,List16787[],2,FALSE)))</f>
        <v>1</v>
      </c>
      <c r="BZ15" s="383">
        <f>IF(AC15="---","",IF(AC15="","",VLOOKUP(AC15,List16787[],2,FALSE)))</f>
        <v>1</v>
      </c>
      <c r="CA15" s="383" t="str">
        <f>IF(AD15="---","",IF(AD15="","",VLOOKUP(AD15,List16787[],2,FALSE)))</f>
        <v/>
      </c>
      <c r="CB15" s="383" t="str">
        <f>IF(AE15="---","",IF(AE15="","",VLOOKUP(AE15,List16787[],2,FALSE)))</f>
        <v/>
      </c>
      <c r="CC15" s="383" t="str">
        <f>IF(AF15="---","",IF(AF15="","",VLOOKUP(AF15,List16787[],2,FALSE)))</f>
        <v/>
      </c>
      <c r="CD15" s="383" t="str">
        <f>IF(AG15="---","",IF(AG15="","",VLOOKUP(AG15,List16787[],2,FALSE)))</f>
        <v/>
      </c>
      <c r="CE15" s="383" t="str">
        <f>IF(AH15="---","",IF(AH15="","",VLOOKUP(AH15,List16787[],2,FALSE)))</f>
        <v/>
      </c>
      <c r="CF15" s="222" t="s">
        <v>119</v>
      </c>
      <c r="CG15" s="383">
        <f>IFERROR(
    IF(H15="---", "NA",
        IF(Y15="---", "NA",
            IF(BJ15 &gt; BK15,
                IF(BV15 &gt; BJ15, 1.1, 0.1),
                IF(BV15 &gt; BJ15, 1, 0)
            )
        )
    ),
    -1
)</f>
        <v>0</v>
      </c>
      <c r="CH15" s="383">
        <f>IFERROR(
    IF(I15="---", "NA",
        IF(Z15="---", "NA",IF(J15="---","NA",
            IF(BK15 &gt; BL15,
                IF(MIN(BV15, BK15) = BW15, 0.1,
                    IF(MIN(BV15, BK15) &lt; BW15, 1.1)
                ),
                IF(MIN(BV15, BK15) = BW15, 0,
                    IF(MIN(BV15, BK15) &lt; BW15, 1)
                )
            ))
        )
    ),
-5)</f>
        <v>0</v>
      </c>
      <c r="CI15" s="383">
        <f>IFERROR(
    IF(J15="---", "NA",
        IF(AA15="---", "NA",IF(K15="---","NA",
            IF(BL15 &gt; BM15,
                IF(MIN(BW15, BL15) = BX15, 0.1,
                    IF(MIN(BW15, BL15) &lt; BX15, 1.1)
                ),
                IF(MIN(BW15, BL15) = BX15, 0,
                    IF(MIN(BW15, BL15) &lt; BX15, 1)
                )
            ))
        )
    ),
-5)</f>
        <v>0</v>
      </c>
      <c r="CJ15" s="383" t="str">
        <f>IFERROR(
    IF(K15="---", "NA",
        IF(AB15="---", "NA",IF(L15="---","NA",
            IF(BM15 &gt; BN15,
                IF(MIN(BX15, BM15) = BY15, 0.1,
                    IF(MIN(BX15, BM15) &lt; BY15, 1.1)
                ),
                IF(MIN(BX15, BM15) = BY15, 0,
                    IF(MIN(BX15, BM15) &lt; BY15, 1)
                )
            ))
        )
    ),
-5)</f>
        <v>NA</v>
      </c>
      <c r="CK15" s="383" t="str">
        <f>IFERROR(
    IF(L15="---", "NA",
        IF(AC15="---", "NA",IF(M15="---","NA",
            IF(BN15 &gt; BO15,
                IF(MIN(BY15, BN15) = BZ15, 0.1,
                    IF(MIN(BY15, BN15) &lt; BZ15, 1.1)
                ),
                IF(MIN(BY15, BN15) = BZ15, 0,
                    IF(MIN(BY15, BN15) &lt; BZ15, 1)
                )
            ))
        )
    ),
-5)</f>
        <v>NA</v>
      </c>
      <c r="CL15" s="383" t="str">
        <f>IFERROR(
    IF(M15="---", "NA",
        IF(AD15="---", "NA",IF(N15="---","NA",
            IF(BO15 &gt; BP15,
                IF(MIN(BZ15, BO15) = CA15, 0.1,
                    IF(MIN(BZ15, BO15) &lt; CA15, 1.1)
                ),
                IF(MIN(BZ15, BO15) = CA15, 0,
                    IF(MIN(BZ15, BO15) &lt; CA15, 1)
                )
            ))
        )
    ),
-5)</f>
        <v>NA</v>
      </c>
      <c r="CM15" s="383" t="str">
        <f>IFERROR(
    IF(N15="---", "NA",
        IF(AE15="---", "NA",IF(O15="---","NA",
            IF(BP15 &gt; BQ15,
                IF(MIN(CA15, BP15) = CB15, 0.1,
                    IF(MIN(CA15, BP15) &lt; CB15, 1.1)
                ),
                IF(MIN(CA15, BP15) = CB15, 0,
                    IF(MIN(CA15, BP15) &lt; CB15, 1)
                )
            ))
        )
    ),
-5)</f>
        <v>NA</v>
      </c>
      <c r="CN15" s="383" t="str">
        <f>IFERROR(
    IF(O15="---", "NA",
        IF(AF15="---", "NA",IF(P15="---","NA",
            IF(BQ15 &gt; BR15,
                IF(MIN(CB15, BQ15) = CC15, 0.1,
                    IF(MIN(CB15, BQ15) &lt; CC15, 1.1)
                ),
                IF(MIN(CB15, BQ15) = CC15, 0,
                    IF(MIN(CB15, BQ15) &lt; CC15, 1)
                )
            ))
        )
    ),
-5)</f>
        <v>NA</v>
      </c>
      <c r="CO15" s="383" t="str">
        <f>IFERROR(
    IF(P15="---", "NA",
        IF(AG15="---", "NA",IF(Q15="---","NA",
            IF(BR15 &gt; BS15,
                IF(MIN(CC15, BR15) = CD15, 0.1,
                    IF(MIN(CC15, BR15) &lt; CD15, 1.1)
                ),
                IF(MIN(CC15, BR15) = CD15, 0,
                    IF(MIN(CC15, BR15) &lt; CD15, 1)
                )
            ))
        )
    ),
-5)</f>
        <v>NA</v>
      </c>
      <c r="CP15" s="383" t="str">
        <f>IFERROR(
    IF(Q15="---", "NA",
        IF(AH15="---", "NA",IF(R15="---","NA",
            IF(BS15 &gt; BT15,
                IF(MIN(CD15, BS15) = CE15, 0.1,
                    IF(MIN(CD15, BS15) &lt; CE15, 1.1)
                ),
                IF(MIN(CD15, BS15) = CE15, 0,
                    IF(MIN(CD15, BS15) &lt; CE15, 1)
                )
            ))
        )
    ),
-5)</f>
        <v>NA</v>
      </c>
      <c r="CQ15" s="222" t="s">
        <v>119</v>
      </c>
      <c r="CR15" s="383" t="str">
        <f>IF(AND(OR(CG15=1, CG15=1.1),BK15&gt;=BV15),"Achieved",IF(AND(OR(CG15=1, CG15=1.1),BK15&lt;BV15),"Not Achieved","NA"))</f>
        <v>NA</v>
      </c>
      <c r="CS15" s="383" t="str">
        <f>IF(AND(OR(CH15=1, CH15=1.1),BL15&gt;=BW15),"Achieved",IF(AND(OR(CH15=1, CH15=1.1),BL15&lt;BW15),"Not Achieved","NA"))</f>
        <v>NA</v>
      </c>
      <c r="CT15" s="383" t="str">
        <f>IF(AND(OR(CI15=1, CI15=1.1),BM15&gt;=BX15),"Achieved",IF(AND(OR(CI15=1, CI15=1.1),BM15&lt;BX15),"Not Achieved","NA"))</f>
        <v>NA</v>
      </c>
      <c r="CU15" s="383" t="str">
        <f>IF(AND(OR(CJ15=1, CJ15=1.1),BN15&gt;=BY15),"Achieved",IF(AND(OR(CJ15=1, CJ15=1.1),BN15&lt;BY15),"Not Achieved","NA"))</f>
        <v>NA</v>
      </c>
      <c r="CV15" s="383" t="str">
        <f>IF(AND(OR(CK15=1, CK15=1.1),BO15&gt;=BZ15),"Achieved",IF(AND(OR(CK15=1, CK15=1.1),BO15&lt;BZ15),"Not Achieved","NA"))</f>
        <v>NA</v>
      </c>
      <c r="CW15" s="383" t="str">
        <f>IF(AND(OR(CL15=1, CL15=1.1),BP15&gt;=CA15),"Achieved",IF(AND(OR(CL15=1, CL15=1.1),BP15&lt;CA15),"Not Achieved","NA"))</f>
        <v>NA</v>
      </c>
      <c r="CX15" s="383" t="str">
        <f>IF(AND(OR(CM15=1, CM15=1.1),BQ15&gt;=CB15),"Achieved",IF(AND(OR(CM15=1, CM15=1.1),BQ15&lt;CB15),"Not Achieved","NA"))</f>
        <v>NA</v>
      </c>
      <c r="CY15" s="383" t="str">
        <f>IF(AND(OR(CN15=1, CN15=1.1),BR15&gt;=CC15),"Achieved",IF(AND(OR(CN15=1, CN15=1.1),BR15&lt;CC15),"Not Achieved","NA"))</f>
        <v>NA</v>
      </c>
      <c r="CZ15" s="383" t="str">
        <f>IF(AND(OR(CO15=1, CO15=1.1),BS15&gt;=CD15),"Achieved",IF(AND(OR(CO15=1, CO15=1.1),BS15&lt;CD15),"Not Achieved","NA"))</f>
        <v>NA</v>
      </c>
      <c r="DA15" s="383" t="str">
        <f>IF(AND(OR(CP15=1, CP15=1.1),BT15&gt;=CE15),"Achieved",IF(AND(OR(CP15=1, CP15=1.1),BT15&lt;CE15),"Not Achieved","NA"))</f>
        <v>NA</v>
      </c>
      <c r="DI15" s="403"/>
      <c r="DJ15" s="403"/>
      <c r="DK15" s="403"/>
      <c r="DL15" s="403"/>
      <c r="DM15" s="403"/>
      <c r="DN15" s="403"/>
      <c r="DO15" s="403"/>
      <c r="DP15" s="403"/>
      <c r="DQ15" s="403"/>
      <c r="DR15" s="403"/>
      <c r="DS15" s="403"/>
      <c r="DT15" s="403"/>
      <c r="DU15" s="403"/>
      <c r="DV15" s="403"/>
      <c r="DW15" s="403"/>
    </row>
    <row r="16" spans="2:127" ht="13.75" customHeight="1" thickBot="1" x14ac:dyDescent="0.4">
      <c r="B16" s="373"/>
      <c r="C16" s="368"/>
      <c r="D16" s="369"/>
      <c r="E16" s="432" t="s">
        <v>120</v>
      </c>
      <c r="F16" s="425"/>
      <c r="G16" s="426"/>
      <c r="H16" s="15" t="s">
        <v>102</v>
      </c>
      <c r="I16" s="192" t="s">
        <v>102</v>
      </c>
      <c r="J16" s="15" t="s">
        <v>102</v>
      </c>
      <c r="K16" s="15" t="s">
        <v>102</v>
      </c>
      <c r="L16" s="192" t="s">
        <v>94</v>
      </c>
      <c r="M16" s="192" t="s">
        <v>94</v>
      </c>
      <c r="N16" s="192" t="s">
        <v>94</v>
      </c>
      <c r="O16" s="192" t="s">
        <v>94</v>
      </c>
      <c r="P16" s="192" t="s">
        <v>94</v>
      </c>
      <c r="Q16" s="192" t="s">
        <v>94</v>
      </c>
      <c r="R16" s="379" t="s">
        <v>94</v>
      </c>
      <c r="Y16" s="15" t="s">
        <v>102</v>
      </c>
      <c r="Z16" s="15" t="s">
        <v>102</v>
      </c>
      <c r="AA16" s="15" t="s">
        <v>102</v>
      </c>
      <c r="AB16" s="15" t="s">
        <v>98</v>
      </c>
      <c r="AC16" s="192" t="s">
        <v>98</v>
      </c>
      <c r="AD16" s="192" t="s">
        <v>94</v>
      </c>
      <c r="AE16" s="192" t="s">
        <v>94</v>
      </c>
      <c r="AF16" s="192" t="s">
        <v>94</v>
      </c>
      <c r="AG16" s="192" t="s">
        <v>94</v>
      </c>
      <c r="AH16" s="379" t="s">
        <v>94</v>
      </c>
      <c r="AK16" s="427" t="str">
        <f>IFERROR(IF(I16="---","",IF(Y16="---","No Target Set",IF(BV16=BK16,"On Target",IF(BV16&gt;BK16,"Behind",IF(BV16&lt;BK16,"On Target"))))),"")</f>
        <v>On Target</v>
      </c>
      <c r="AL16" s="427" t="str">
        <f>IFERROR(IF(J16="---","",IF(Z16="---","No Target Set",IF(BW16=BL16,"On Target",IF(BW16&gt;BL16,"Behind",IF(BW16&lt;BL16,"On Target"))))),"")</f>
        <v>On Target</v>
      </c>
      <c r="AM16" s="427" t="str">
        <f>IFERROR(IF(K16="---","",IF(AA16="---","No Target Set",IF(BX16=BM16,"On Target",IF(BX16&gt;BM16,"Behind",IF(BX16&lt;BM16,"On Target"))))),"")</f>
        <v>On Target</v>
      </c>
      <c r="AN16" s="427" t="str">
        <f>IFERROR(IF(L16="---","",IF(AB16="---","No Target Set",IF(BY16=BN16,"On Target",IF(BY16&gt;BN16,"Behind",IF(BY16&lt;BN16,"On Target"))))),"")</f>
        <v/>
      </c>
      <c r="AO16" s="427" t="str">
        <f>IFERROR(IF(M16="---","",IF(AC16="---","No Target Set",IF(BZ16=BO16,"On Target",IF(BZ16&gt;BO16,"Behind",IF(BZ16&lt;BO16,"On Target"))))),"")</f>
        <v/>
      </c>
      <c r="AP16" s="427" t="str">
        <f>IFERROR(IF(N16="---","",IF(AD16="---","No Target Set",IF(CA16=BP16,"On Target",IF(CA16&gt;BP16,"Behind",IF(CA16&lt;BP16,"On Target"))))),"")</f>
        <v/>
      </c>
      <c r="AQ16" s="427" t="str">
        <f>IFERROR(IF(O16="---","",IF(AE16="---","No Target Set",IF(CB16=BQ16,"On Target",IF(CB16&gt;BQ16,"Behind",IF(CB16&lt;BQ16,"On Target"))))),"")</f>
        <v/>
      </c>
      <c r="AR16" s="427" t="str">
        <f>IFERROR(IF(P16="---","",IF(AF16="---","No Target Set",IF(CC16=BR16,"On Target",IF(CC16&gt;BR16,"Behind",IF(CC16&lt;BR16,"On Target"))))),"")</f>
        <v/>
      </c>
      <c r="AS16" s="427" t="str">
        <f>IFERROR(IF(Q16="---","",IF(AG16="---","No Target Set",IF(CD16=BS16,"On Target",IF(CD16&gt;BS16,"Behind",IF(CD16&lt;BS16,"On Target"))))),"")</f>
        <v/>
      </c>
      <c r="AT16" s="427" t="str">
        <f>IFERROR(IF(R16="---","",IF(AH16="---","No Target Set",IF(CE16=BT16,"On Target",IF(CE16&gt;BT16,"Behind",IF(CE16&lt;BT16,"On Target"))))),"")</f>
        <v/>
      </c>
      <c r="AV16" s="428"/>
      <c r="AW16" s="222" t="s">
        <v>121</v>
      </c>
      <c r="AX16" s="383" t="str">
        <f>_xlfn.IFNA(LOOKUP(2,1/(H16:R16&lt;&gt;"---"),H16:R16),"---")</f>
        <v>60-79</v>
      </c>
      <c r="AY16" s="383">
        <f>VALUE(IF(AX16="---","",VLOOKUP(AX16,List16787[],2,FALSE)))</f>
        <v>0.5</v>
      </c>
      <c r="AZ16" s="383" t="str">
        <f>_xlfn.IFNA(LOOKUP(2,1/(H16:Q16&lt;&gt;"---"),X16:AF16),"---")</f>
        <v>60-79</v>
      </c>
      <c r="BA16" s="383">
        <f>VALUE(IF(AZ16="---","",VLOOKUP(AZ16,List16787[],2,FALSE)))</f>
        <v>0.5</v>
      </c>
      <c r="BB16" s="383" t="str">
        <f>_xlfn.IFNA(LOOKUP(2,1/(AK16:AT16&lt;&gt;""),AK16:AT16),"---")</f>
        <v>On Target</v>
      </c>
      <c r="BC16" s="383" t="str">
        <f>_xlfn.IFNA(LOOKUP(2,1/(H16:R16&lt;&gt;"---"),H$2:R$2),"---")</f>
        <v>Actual Year 3</v>
      </c>
      <c r="BI16" s="222" t="s">
        <v>121</v>
      </c>
      <c r="BJ16" s="383">
        <f>IF(H16="---","",IF(H16="","",(VLOOKUP(H16,List16787[],2,FALSE))))</f>
        <v>0.5</v>
      </c>
      <c r="BK16" s="383">
        <f>IF(I16="---","",IF(I16="","",(VLOOKUP(I16,List16787[],2,FALSE))))</f>
        <v>0.5</v>
      </c>
      <c r="BL16" s="383">
        <f>IF(J16="---","",IF(J16="","",(VLOOKUP(J16,List16787[],2,FALSE))))</f>
        <v>0.5</v>
      </c>
      <c r="BM16" s="383">
        <f>IF(K16="---","",IF(K16="","",(VLOOKUP(K16,List16787[],2,FALSE))))</f>
        <v>0.5</v>
      </c>
      <c r="BN16" s="383" t="str">
        <f>IF(L16="---","",IF(L16="","",(VLOOKUP(L16,List16787[],2,FALSE))))</f>
        <v/>
      </c>
      <c r="BO16" s="383" t="str">
        <f>IF(M16="---","",IF(M16="","",(VLOOKUP(M16,List16787[],2,FALSE))))</f>
        <v/>
      </c>
      <c r="BP16" s="383" t="str">
        <f>IF(N16="---","",IF(N16="","",(VLOOKUP(N16,List16787[],2,FALSE))))</f>
        <v/>
      </c>
      <c r="BQ16" s="383" t="str">
        <f>IF(O16="---","",IF(O16="","",(VLOOKUP(O16,List16787[],2,FALSE))))</f>
        <v/>
      </c>
      <c r="BR16" s="383" t="str">
        <f>IF(P16="---","",IF(P16="","",(VLOOKUP(P16,List16787[],2,FALSE))))</f>
        <v/>
      </c>
      <c r="BS16" s="383" t="str">
        <f>IF(Q16="---","",IF(Q16="","",(VLOOKUP(Q16,List16787[],2,FALSE))))</f>
        <v/>
      </c>
      <c r="BT16" s="383" t="str">
        <f>IF(R16="---","",IF(R16="","",(VLOOKUP(R16,List16787[],2,FALSE))))</f>
        <v/>
      </c>
      <c r="BU16" s="222" t="s">
        <v>121</v>
      </c>
      <c r="BV16" s="383">
        <f>IF(Y16="---","",IF(Y16="","",VLOOKUP(Y16,List16787[],2,FALSE)))</f>
        <v>0.5</v>
      </c>
      <c r="BW16" s="383">
        <f>IF(Z16="---","",IF(Z16="","",VLOOKUP(Z16,List16787[],2,FALSE)))</f>
        <v>0.5</v>
      </c>
      <c r="BX16" s="383">
        <f>IF(AA16="---","",IF(AA16="","",VLOOKUP(AA16,List16787[],2,FALSE)))</f>
        <v>0.5</v>
      </c>
      <c r="BY16" s="383">
        <f>IF(AB16="---","",IF(AB16="","",VLOOKUP(AB16,List16787[],2,FALSE)))</f>
        <v>1</v>
      </c>
      <c r="BZ16" s="383">
        <f>IF(AC16="---","",IF(AC16="","",VLOOKUP(AC16,List16787[],2,FALSE)))</f>
        <v>1</v>
      </c>
      <c r="CA16" s="383" t="str">
        <f>IF(AD16="---","",IF(AD16="","",VLOOKUP(AD16,List16787[],2,FALSE)))</f>
        <v/>
      </c>
      <c r="CB16" s="383" t="str">
        <f>IF(AE16="---","",IF(AE16="","",VLOOKUP(AE16,List16787[],2,FALSE)))</f>
        <v/>
      </c>
      <c r="CC16" s="383" t="str">
        <f>IF(AF16="---","",IF(AF16="","",VLOOKUP(AF16,List16787[],2,FALSE)))</f>
        <v/>
      </c>
      <c r="CD16" s="383" t="str">
        <f>IF(AG16="---","",IF(AG16="","",VLOOKUP(AG16,List16787[],2,FALSE)))</f>
        <v/>
      </c>
      <c r="CE16" s="383" t="str">
        <f>IF(AH16="---","",IF(AH16="","",VLOOKUP(AH16,List16787[],2,FALSE)))</f>
        <v/>
      </c>
      <c r="CF16" s="222" t="s">
        <v>121</v>
      </c>
      <c r="CG16" s="383">
        <f>IFERROR(
    IF(H16="---", "NA",
        IF(Y16="---", "NA",
            IF(BJ16 &gt; BK16,
                IF(BV16 &gt; BJ16, 1.1, 0.1),
                IF(BV16 &gt; BJ16, 1, 0)
            )
        )
    ),
    -1
)</f>
        <v>0</v>
      </c>
      <c r="CH16" s="383">
        <f>IFERROR(
    IF(I16="---", "NA",
        IF(Z16="---", "NA",IF(J16="---","NA",
            IF(BK16 &gt; BL16,
                IF(MIN(BV16, BK16) = BW16, 0.1,
                    IF(MIN(BV16, BK16) &lt; BW16, 1.1)
                ),
                IF(MIN(BV16, BK16) = BW16, 0,
                    IF(MIN(BV16, BK16) &lt; BW16, 1)
                )
            ))
        )
    ),
-5)</f>
        <v>0</v>
      </c>
      <c r="CI16" s="383">
        <f>IFERROR(
    IF(J16="---", "NA",
        IF(AA16="---", "NA",IF(K16="---","NA",
            IF(BL16 &gt; BM16,
                IF(MIN(BW16, BL16) = BX16, 0.1,
                    IF(MIN(BW16, BL16) &lt; BX16, 1.1)
                ),
                IF(MIN(BW16, BL16) = BX16, 0,
                    IF(MIN(BW16, BL16) &lt; BX16, 1)
                )
            ))
        )
    ),
-5)</f>
        <v>0</v>
      </c>
      <c r="CJ16" s="383" t="str">
        <f>IFERROR(
    IF(K16="---", "NA",
        IF(AB16="---", "NA",IF(L16="---","NA",
            IF(BM16 &gt; BN16,
                IF(MIN(BX16, BM16) = BY16, 0.1,
                    IF(MIN(BX16, BM16) &lt; BY16, 1.1)
                ),
                IF(MIN(BX16, BM16) = BY16, 0,
                    IF(MIN(BX16, BM16) &lt; BY16, 1)
                )
            ))
        )
    ),
-5)</f>
        <v>NA</v>
      </c>
      <c r="CK16" s="383" t="str">
        <f>IFERROR(
    IF(L16="---", "NA",
        IF(AC16="---", "NA",IF(M16="---","NA",
            IF(BN16 &gt; BO16,
                IF(MIN(BY16, BN16) = BZ16, 0.1,
                    IF(MIN(BY16, BN16) &lt; BZ16, 1.1)
                ),
                IF(MIN(BY16, BN16) = BZ16, 0,
                    IF(MIN(BY16, BN16) &lt; BZ16, 1)
                )
            ))
        )
    ),
-5)</f>
        <v>NA</v>
      </c>
      <c r="CL16" s="383" t="str">
        <f>IFERROR(
    IF(M16="---", "NA",
        IF(AD16="---", "NA",IF(N16="---","NA",
            IF(BO16 &gt; BP16,
                IF(MIN(BZ16, BO16) = CA16, 0.1,
                    IF(MIN(BZ16, BO16) &lt; CA16, 1.1)
                ),
                IF(MIN(BZ16, BO16) = CA16, 0,
                    IF(MIN(BZ16, BO16) &lt; CA16, 1)
                )
            ))
        )
    ),
-5)</f>
        <v>NA</v>
      </c>
      <c r="CM16" s="383" t="str">
        <f>IFERROR(
    IF(N16="---", "NA",
        IF(AE16="---", "NA",IF(O16="---","NA",
            IF(BP16 &gt; BQ16,
                IF(MIN(CA16, BP16) = CB16, 0.1,
                    IF(MIN(CA16, BP16) &lt; CB16, 1.1)
                ),
                IF(MIN(CA16, BP16) = CB16, 0,
                    IF(MIN(CA16, BP16) &lt; CB16, 1)
                )
            ))
        )
    ),
-5)</f>
        <v>NA</v>
      </c>
      <c r="CN16" s="383" t="str">
        <f>IFERROR(
    IF(O16="---", "NA",
        IF(AF16="---", "NA",IF(P16="---","NA",
            IF(BQ16 &gt; BR16,
                IF(MIN(CB16, BQ16) = CC16, 0.1,
                    IF(MIN(CB16, BQ16) &lt; CC16, 1.1)
                ),
                IF(MIN(CB16, BQ16) = CC16, 0,
                    IF(MIN(CB16, BQ16) &lt; CC16, 1)
                )
            ))
        )
    ),
-5)</f>
        <v>NA</v>
      </c>
      <c r="CO16" s="383" t="str">
        <f>IFERROR(
    IF(P16="---", "NA",
        IF(AG16="---", "NA",IF(Q16="---","NA",
            IF(BR16 &gt; BS16,
                IF(MIN(CC16, BR16) = CD16, 0.1,
                    IF(MIN(CC16, BR16) &lt; CD16, 1.1)
                ),
                IF(MIN(CC16, BR16) = CD16, 0,
                    IF(MIN(CC16, BR16) &lt; CD16, 1)
                )
            ))
        )
    ),
-5)</f>
        <v>NA</v>
      </c>
      <c r="CP16" s="383" t="str">
        <f>IFERROR(
    IF(Q16="---", "NA",
        IF(AH16="---", "NA",IF(R16="---","NA",
            IF(BS16 &gt; BT16,
                IF(MIN(CD16, BS16) = CE16, 0.1,
                    IF(MIN(CD16, BS16) &lt; CE16, 1.1)
                ),
                IF(MIN(CD16, BS16) = CE16, 0,
                    IF(MIN(CD16, BS16) &lt; CE16, 1)
                )
            ))
        )
    ),
-5)</f>
        <v>NA</v>
      </c>
      <c r="CQ16" s="222" t="s">
        <v>121</v>
      </c>
      <c r="CR16" s="383" t="str">
        <f>IF(AND(OR(CG16=1, CG16=1.1),BK16&gt;=BV16),"Achieved",IF(AND(OR(CG16=1, CG16=1.1),BK16&lt;BV16),"Not Achieved","NA"))</f>
        <v>NA</v>
      </c>
      <c r="CS16" s="383" t="str">
        <f>IF(AND(OR(CH16=1, CH16=1.1),BL16&gt;=BW16),"Achieved",IF(AND(OR(CH16=1, CH16=1.1),BL16&lt;BW16),"Not Achieved","NA"))</f>
        <v>NA</v>
      </c>
      <c r="CT16" s="383" t="str">
        <f>IF(AND(OR(CI16=1, CI16=1.1),BM16&gt;=BX16),"Achieved",IF(AND(OR(CI16=1, CI16=1.1),BM16&lt;BX16),"Not Achieved","NA"))</f>
        <v>NA</v>
      </c>
      <c r="CU16" s="383" t="str">
        <f>IF(AND(OR(CJ16=1, CJ16=1.1),BN16&gt;=BY16),"Achieved",IF(AND(OR(CJ16=1, CJ16=1.1),BN16&lt;BY16),"Not Achieved","NA"))</f>
        <v>NA</v>
      </c>
      <c r="CV16" s="383" t="str">
        <f>IF(AND(OR(CK16=1, CK16=1.1),BO16&gt;=BZ16),"Achieved",IF(AND(OR(CK16=1, CK16=1.1),BO16&lt;BZ16),"Not Achieved","NA"))</f>
        <v>NA</v>
      </c>
      <c r="CW16" s="383" t="str">
        <f>IF(AND(OR(CL16=1, CL16=1.1),BP16&gt;=CA16),"Achieved",IF(AND(OR(CL16=1, CL16=1.1),BP16&lt;CA16),"Not Achieved","NA"))</f>
        <v>NA</v>
      </c>
      <c r="CX16" s="383" t="str">
        <f>IF(AND(OR(CM16=1, CM16=1.1),BQ16&gt;=CB16),"Achieved",IF(AND(OR(CM16=1, CM16=1.1),BQ16&lt;CB16),"Not Achieved","NA"))</f>
        <v>NA</v>
      </c>
      <c r="CY16" s="383" t="str">
        <f>IF(AND(OR(CN16=1, CN16=1.1),BR16&gt;=CC16),"Achieved",IF(AND(OR(CN16=1, CN16=1.1),BR16&lt;CC16),"Not Achieved","NA"))</f>
        <v>NA</v>
      </c>
      <c r="CZ16" s="383" t="str">
        <f>IF(AND(OR(CO16=1, CO16=1.1),BS16&gt;=CD16),"Achieved",IF(AND(OR(CO16=1, CO16=1.1),BS16&lt;CD16),"Not Achieved","NA"))</f>
        <v>NA</v>
      </c>
      <c r="DA16" s="383" t="str">
        <f>IF(AND(OR(CP16=1, CP16=1.1),BT16&gt;=CE16),"Achieved",IF(AND(OR(CP16=1, CP16=1.1),BT16&lt;CE16),"Not Achieved","NA"))</f>
        <v>NA</v>
      </c>
      <c r="DI16" s="403"/>
      <c r="DJ16" s="403"/>
      <c r="DK16" s="403"/>
      <c r="DL16" s="403"/>
      <c r="DM16" s="403"/>
      <c r="DN16" s="403"/>
      <c r="DO16" s="403"/>
      <c r="DP16" s="403"/>
      <c r="DQ16" s="403"/>
      <c r="DR16" s="403"/>
      <c r="DS16" s="403"/>
      <c r="DT16" s="403"/>
      <c r="DU16" s="403"/>
      <c r="DV16" s="403"/>
      <c r="DW16" s="403"/>
    </row>
    <row r="17" spans="2:127" ht="13.75" customHeight="1" thickBot="1" x14ac:dyDescent="0.4">
      <c r="B17" s="373"/>
      <c r="C17" s="370"/>
      <c r="D17" s="371"/>
      <c r="E17" s="432" t="s">
        <v>122</v>
      </c>
      <c r="F17" s="425"/>
      <c r="G17" s="426"/>
      <c r="H17" s="192" t="s">
        <v>102</v>
      </c>
      <c r="I17" s="192" t="s">
        <v>102</v>
      </c>
      <c r="J17" s="15" t="s">
        <v>102</v>
      </c>
      <c r="K17" s="15" t="s">
        <v>102</v>
      </c>
      <c r="L17" s="192" t="s">
        <v>94</v>
      </c>
      <c r="M17" s="192" t="s">
        <v>94</v>
      </c>
      <c r="N17" s="192" t="s">
        <v>94</v>
      </c>
      <c r="O17" s="192" t="s">
        <v>94</v>
      </c>
      <c r="P17" s="192" t="s">
        <v>94</v>
      </c>
      <c r="Q17" s="192" t="s">
        <v>94</v>
      </c>
      <c r="R17" s="379" t="s">
        <v>94</v>
      </c>
      <c r="Y17" s="15" t="s">
        <v>102</v>
      </c>
      <c r="Z17" s="15" t="s">
        <v>102</v>
      </c>
      <c r="AA17" s="15" t="s">
        <v>102</v>
      </c>
      <c r="AB17" s="15" t="s">
        <v>102</v>
      </c>
      <c r="AC17" s="192" t="s">
        <v>98</v>
      </c>
      <c r="AD17" s="192" t="s">
        <v>94</v>
      </c>
      <c r="AE17" s="192" t="s">
        <v>94</v>
      </c>
      <c r="AF17" s="192" t="s">
        <v>94</v>
      </c>
      <c r="AG17" s="192" t="s">
        <v>94</v>
      </c>
      <c r="AH17" s="379" t="s">
        <v>94</v>
      </c>
      <c r="AK17" s="427" t="str">
        <f>IFERROR(IF(I17="---","",IF(Y17="---","No Target Set",IF(BV17=BK17,"On Target",IF(BV17&gt;BK17,"Behind",IF(BV17&lt;BK17,"On Target"))))),"")</f>
        <v>On Target</v>
      </c>
      <c r="AL17" s="427" t="str">
        <f>IFERROR(IF(J17="---","",IF(Z17="---","No Target Set",IF(BW17=BL17,"On Target",IF(BW17&gt;BL17,"Behind",IF(BW17&lt;BL17,"On Target"))))),"")</f>
        <v>On Target</v>
      </c>
      <c r="AM17" s="427" t="str">
        <f>IFERROR(IF(K17="---","",IF(AA17="---","No Target Set",IF(BX17=BM17,"On Target",IF(BX17&gt;BM17,"Behind",IF(BX17&lt;BM17,"On Target"))))),"")</f>
        <v>On Target</v>
      </c>
      <c r="AN17" s="427" t="str">
        <f>IFERROR(IF(L17="---","",IF(AB17="---","No Target Set",IF(BY17=BN17,"On Target",IF(BY17&gt;BN17,"Behind",IF(BY17&lt;BN17,"On Target"))))),"")</f>
        <v/>
      </c>
      <c r="AO17" s="427" t="str">
        <f>IFERROR(IF(M17="---","",IF(AC17="---","No Target Set",IF(BZ17=BO17,"On Target",IF(BZ17&gt;BO17,"Behind",IF(BZ17&lt;BO17,"On Target"))))),"")</f>
        <v/>
      </c>
      <c r="AP17" s="427" t="str">
        <f>IFERROR(IF(N17="---","",IF(AD17="---","No Target Set",IF(CA17=BP17,"On Target",IF(CA17&gt;BP17,"Behind",IF(CA17&lt;BP17,"On Target"))))),"")</f>
        <v/>
      </c>
      <c r="AQ17" s="427" t="str">
        <f>IFERROR(IF(O17="---","",IF(AE17="---","No Target Set",IF(CB17=BQ17,"On Target",IF(CB17&gt;BQ17,"Behind",IF(CB17&lt;BQ17,"On Target"))))),"")</f>
        <v/>
      </c>
      <c r="AR17" s="427" t="str">
        <f>IFERROR(IF(P17="---","",IF(AF17="---","No Target Set",IF(CC17=BR17,"On Target",IF(CC17&gt;BR17,"Behind",IF(CC17&lt;BR17,"On Target"))))),"")</f>
        <v/>
      </c>
      <c r="AS17" s="427" t="str">
        <f>IFERROR(IF(Q17="---","",IF(AG17="---","No Target Set",IF(CD17=BS17,"On Target",IF(CD17&gt;BS17,"Behind",IF(CD17&lt;BS17,"On Target"))))),"")</f>
        <v/>
      </c>
      <c r="AT17" s="427" t="str">
        <f>IFERROR(IF(R17="---","",IF(AH17="---","No Target Set",IF(CE17=BT17,"On Target",IF(CE17&gt;BT17,"Behind",IF(CE17&lt;BT17,"On Target"))))),"")</f>
        <v/>
      </c>
      <c r="AV17" s="428"/>
      <c r="AW17" s="222" t="s">
        <v>123</v>
      </c>
      <c r="AX17" s="383" t="str">
        <f>_xlfn.IFNA(LOOKUP(2,1/(H17:R17&lt;&gt;"---"),H17:R17),"---")</f>
        <v>60-79</v>
      </c>
      <c r="AY17" s="383">
        <f>VALUE(IF(AX17="---","",VLOOKUP(AX17,List16787[],2,FALSE)))</f>
        <v>0.5</v>
      </c>
      <c r="AZ17" s="383" t="str">
        <f>_xlfn.IFNA(LOOKUP(2,1/(H17:Q17&lt;&gt;"---"),X17:AF17),"---")</f>
        <v>60-79</v>
      </c>
      <c r="BA17" s="383">
        <f>VALUE(IF(AZ17="---","",VLOOKUP(AZ17,List16787[],2,FALSE)))</f>
        <v>0.5</v>
      </c>
      <c r="BB17" s="383" t="str">
        <f>_xlfn.IFNA(LOOKUP(2,1/(AK17:AT17&lt;&gt;""),AK17:AT17),"---")</f>
        <v>On Target</v>
      </c>
      <c r="BC17" s="383" t="str">
        <f>_xlfn.IFNA(LOOKUP(2,1/(H17:R17&lt;&gt;"---"),H$2:R$2),"---")</f>
        <v>Actual Year 3</v>
      </c>
      <c r="BI17" s="222" t="s">
        <v>123</v>
      </c>
      <c r="BJ17" s="383">
        <f>IF(H17="---","",IF(H17="","",(VLOOKUP(H17,List16787[],2,FALSE))))</f>
        <v>0.5</v>
      </c>
      <c r="BK17" s="383">
        <f>IF(I17="---","",IF(I17="","",(VLOOKUP(I17,List16787[],2,FALSE))))</f>
        <v>0.5</v>
      </c>
      <c r="BL17" s="383">
        <f>IF(J17="---","",IF(J17="","",(VLOOKUP(J17,List16787[],2,FALSE))))</f>
        <v>0.5</v>
      </c>
      <c r="BM17" s="383">
        <f>IF(K17="---","",IF(K17="","",(VLOOKUP(K17,List16787[],2,FALSE))))</f>
        <v>0.5</v>
      </c>
      <c r="BN17" s="383" t="str">
        <f>IF(L17="---","",IF(L17="","",(VLOOKUP(L17,List16787[],2,FALSE))))</f>
        <v/>
      </c>
      <c r="BO17" s="383" t="str">
        <f>IF(M17="---","",IF(M17="","",(VLOOKUP(M17,List16787[],2,FALSE))))</f>
        <v/>
      </c>
      <c r="BP17" s="383" t="str">
        <f>IF(N17="---","",IF(N17="","",(VLOOKUP(N17,List16787[],2,FALSE))))</f>
        <v/>
      </c>
      <c r="BQ17" s="383" t="str">
        <f>IF(O17="---","",IF(O17="","",(VLOOKUP(O17,List16787[],2,FALSE))))</f>
        <v/>
      </c>
      <c r="BR17" s="383" t="str">
        <f>IF(P17="---","",IF(P17="","",(VLOOKUP(P17,List16787[],2,FALSE))))</f>
        <v/>
      </c>
      <c r="BS17" s="383" t="str">
        <f>IF(Q17="---","",IF(Q17="","",(VLOOKUP(Q17,List16787[],2,FALSE))))</f>
        <v/>
      </c>
      <c r="BT17" s="383" t="str">
        <f>IF(R17="---","",IF(R17="","",(VLOOKUP(R17,List16787[],2,FALSE))))</f>
        <v/>
      </c>
      <c r="BU17" s="222" t="s">
        <v>123</v>
      </c>
      <c r="BV17" s="383">
        <f>IF(Y17="---","",IF(Y17="","",VLOOKUP(Y17,List16787[],2,FALSE)))</f>
        <v>0.5</v>
      </c>
      <c r="BW17" s="383">
        <f>IF(Z17="---","",IF(Z17="","",VLOOKUP(Z17,List16787[],2,FALSE)))</f>
        <v>0.5</v>
      </c>
      <c r="BX17" s="383">
        <f>IF(AA17="---","",IF(AA17="","",VLOOKUP(AA17,List16787[],2,FALSE)))</f>
        <v>0.5</v>
      </c>
      <c r="BY17" s="383">
        <f>IF(AB17="---","",IF(AB17="","",VLOOKUP(AB17,List16787[],2,FALSE)))</f>
        <v>0.5</v>
      </c>
      <c r="BZ17" s="383">
        <f>IF(AC17="---","",IF(AC17="","",VLOOKUP(AC17,List16787[],2,FALSE)))</f>
        <v>1</v>
      </c>
      <c r="CA17" s="383" t="str">
        <f>IF(AD17="---","",IF(AD17="","",VLOOKUP(AD17,List16787[],2,FALSE)))</f>
        <v/>
      </c>
      <c r="CB17" s="383" t="str">
        <f>IF(AE17="---","",IF(AE17="","",VLOOKUP(AE17,List16787[],2,FALSE)))</f>
        <v/>
      </c>
      <c r="CC17" s="383" t="str">
        <f>IF(AF17="---","",IF(AF17="","",VLOOKUP(AF17,List16787[],2,FALSE)))</f>
        <v/>
      </c>
      <c r="CD17" s="383" t="str">
        <f>IF(AG17="---","",IF(AG17="","",VLOOKUP(AG17,List16787[],2,FALSE)))</f>
        <v/>
      </c>
      <c r="CE17" s="383" t="str">
        <f>IF(AH17="---","",IF(AH17="","",VLOOKUP(AH17,List16787[],2,FALSE)))</f>
        <v/>
      </c>
      <c r="CF17" s="222" t="s">
        <v>123</v>
      </c>
      <c r="CG17" s="383">
        <f>IFERROR(
    IF(H17="---", "NA",
        IF(Y17="---", "NA",
            IF(BJ17 &gt; BK17,
                IF(BV17 &gt; BJ17, 1.1, 0.1),
                IF(BV17 &gt; BJ17, 1, 0)
            )
        )
    ),
    -1
)</f>
        <v>0</v>
      </c>
      <c r="CH17" s="383">
        <f>IFERROR(
    IF(I17="---", "NA",
        IF(Z17="---", "NA",IF(J17="---","NA",
            IF(BK17 &gt; BL17,
                IF(MIN(BV17, BK17) = BW17, 0.1,
                    IF(MIN(BV17, BK17) &lt; BW17, 1.1)
                ),
                IF(MIN(BV17, BK17) = BW17, 0,
                    IF(MIN(BV17, BK17) &lt; BW17, 1)
                )
            ))
        )
    ),
-5)</f>
        <v>0</v>
      </c>
      <c r="CI17" s="383">
        <f>IFERROR(
    IF(J17="---", "NA",
        IF(AA17="---", "NA",IF(K17="---","NA",
            IF(BL17 &gt; BM17,
                IF(MIN(BW17, BL17) = BX17, 0.1,
                    IF(MIN(BW17, BL17) &lt; BX17, 1.1)
                ),
                IF(MIN(BW17, BL17) = BX17, 0,
                    IF(MIN(BW17, BL17) &lt; BX17, 1)
                )
            ))
        )
    ),
-5)</f>
        <v>0</v>
      </c>
      <c r="CJ17" s="383" t="str">
        <f>IFERROR(
    IF(K17="---", "NA",
        IF(AB17="---", "NA",IF(L17="---","NA",
            IF(BM17 &gt; BN17,
                IF(MIN(BX17, BM17) = BY17, 0.1,
                    IF(MIN(BX17, BM17) &lt; BY17, 1.1)
                ),
                IF(MIN(BX17, BM17) = BY17, 0,
                    IF(MIN(BX17, BM17) &lt; BY17, 1)
                )
            ))
        )
    ),
-5)</f>
        <v>NA</v>
      </c>
      <c r="CK17" s="383" t="str">
        <f>IFERROR(
    IF(L17="---", "NA",
        IF(AC17="---", "NA",IF(M17="---","NA",
            IF(BN17 &gt; BO17,
                IF(MIN(BY17, BN17) = BZ17, 0.1,
                    IF(MIN(BY17, BN17) &lt; BZ17, 1.1)
                ),
                IF(MIN(BY17, BN17) = BZ17, 0,
                    IF(MIN(BY17, BN17) &lt; BZ17, 1)
                )
            ))
        )
    ),
-5)</f>
        <v>NA</v>
      </c>
      <c r="CL17" s="383" t="str">
        <f>IFERROR(
    IF(M17="---", "NA",
        IF(AD17="---", "NA",IF(N17="---","NA",
            IF(BO17 &gt; BP17,
                IF(MIN(BZ17, BO17) = CA17, 0.1,
                    IF(MIN(BZ17, BO17) &lt; CA17, 1.1)
                ),
                IF(MIN(BZ17, BO17) = CA17, 0,
                    IF(MIN(BZ17, BO17) &lt; CA17, 1)
                )
            ))
        )
    ),
-5)</f>
        <v>NA</v>
      </c>
      <c r="CM17" s="383" t="str">
        <f>IFERROR(
    IF(N17="---", "NA",
        IF(AE17="---", "NA",IF(O17="---","NA",
            IF(BP17 &gt; BQ17,
                IF(MIN(CA17, BP17) = CB17, 0.1,
                    IF(MIN(CA17, BP17) &lt; CB17, 1.1)
                ),
                IF(MIN(CA17, BP17) = CB17, 0,
                    IF(MIN(CA17, BP17) &lt; CB17, 1)
                )
            ))
        )
    ),
-5)</f>
        <v>NA</v>
      </c>
      <c r="CN17" s="383" t="str">
        <f>IFERROR(
    IF(O17="---", "NA",
        IF(AF17="---", "NA",IF(P17="---","NA",
            IF(BQ17 &gt; BR17,
                IF(MIN(CB17, BQ17) = CC17, 0.1,
                    IF(MIN(CB17, BQ17) &lt; CC17, 1.1)
                ),
                IF(MIN(CB17, BQ17) = CC17, 0,
                    IF(MIN(CB17, BQ17) &lt; CC17, 1)
                )
            ))
        )
    ),
-5)</f>
        <v>NA</v>
      </c>
      <c r="CO17" s="383" t="str">
        <f>IFERROR(
    IF(P17="---", "NA",
        IF(AG17="---", "NA",IF(Q17="---","NA",
            IF(BR17 &gt; BS17,
                IF(MIN(CC17, BR17) = CD17, 0.1,
                    IF(MIN(CC17, BR17) &lt; CD17, 1.1)
                ),
                IF(MIN(CC17, BR17) = CD17, 0,
                    IF(MIN(CC17, BR17) &lt; CD17, 1)
                )
            ))
        )
    ),
-5)</f>
        <v>NA</v>
      </c>
      <c r="CP17" s="383" t="str">
        <f>IFERROR(
    IF(Q17="---", "NA",
        IF(AH17="---", "NA",IF(R17="---","NA",
            IF(BS17 &gt; BT17,
                IF(MIN(CD17, BS17) = CE17, 0.1,
                    IF(MIN(CD17, BS17) &lt; CE17, 1.1)
                ),
                IF(MIN(CD17, BS17) = CE17, 0,
                    IF(MIN(CD17, BS17) &lt; CE17, 1)
                )
            ))
        )
    ),
-5)</f>
        <v>NA</v>
      </c>
      <c r="CQ17" s="222" t="s">
        <v>123</v>
      </c>
      <c r="CR17" s="383" t="str">
        <f>IF(AND(OR(CG17=1, CG17=1.1),BK17&gt;=BV17),"Achieved",IF(AND(OR(CG17=1, CG17=1.1),BK17&lt;BV17),"Not Achieved","NA"))</f>
        <v>NA</v>
      </c>
      <c r="CS17" s="383" t="str">
        <f>IF(AND(OR(CH17=1, CH17=1.1),BL17&gt;=BW17),"Achieved",IF(AND(OR(CH17=1, CH17=1.1),BL17&lt;BW17),"Not Achieved","NA"))</f>
        <v>NA</v>
      </c>
      <c r="CT17" s="383" t="str">
        <f>IF(AND(OR(CI17=1, CI17=1.1),BM17&gt;=BX17),"Achieved",IF(AND(OR(CI17=1, CI17=1.1),BM17&lt;BX17),"Not Achieved","NA"))</f>
        <v>NA</v>
      </c>
      <c r="CU17" s="383" t="str">
        <f>IF(AND(OR(CJ17=1, CJ17=1.1),BN17&gt;=BY17),"Achieved",IF(AND(OR(CJ17=1, CJ17=1.1),BN17&lt;BY17),"Not Achieved","NA"))</f>
        <v>NA</v>
      </c>
      <c r="CV17" s="383" t="str">
        <f>IF(AND(OR(CK17=1, CK17=1.1),BO17&gt;=BZ17),"Achieved",IF(AND(OR(CK17=1, CK17=1.1),BO17&lt;BZ17),"Not Achieved","NA"))</f>
        <v>NA</v>
      </c>
      <c r="CW17" s="383" t="str">
        <f>IF(AND(OR(CL17=1, CL17=1.1),BP17&gt;=CA17),"Achieved",IF(AND(OR(CL17=1, CL17=1.1),BP17&lt;CA17),"Not Achieved","NA"))</f>
        <v>NA</v>
      </c>
      <c r="CX17" s="383" t="str">
        <f>IF(AND(OR(CM17=1, CM17=1.1),BQ17&gt;=CB17),"Achieved",IF(AND(OR(CM17=1, CM17=1.1),BQ17&lt;CB17),"Not Achieved","NA"))</f>
        <v>NA</v>
      </c>
      <c r="CY17" s="383" t="str">
        <f>IF(AND(OR(CN17=1, CN17=1.1),BR17&gt;=CC17),"Achieved",IF(AND(OR(CN17=1, CN17=1.1),BR17&lt;CC17),"Not Achieved","NA"))</f>
        <v>NA</v>
      </c>
      <c r="CZ17" s="383" t="str">
        <f>IF(AND(OR(CO17=1, CO17=1.1),BS17&gt;=CD17),"Achieved",IF(AND(OR(CO17=1, CO17=1.1),BS17&lt;CD17),"Not Achieved","NA"))</f>
        <v>NA</v>
      </c>
      <c r="DA17" s="383" t="str">
        <f>IF(AND(OR(CP17=1, CP17=1.1),BT17&gt;=CE17),"Achieved",IF(AND(OR(CP17=1, CP17=1.1),BT17&lt;CE17),"Not Achieved","NA"))</f>
        <v>NA</v>
      </c>
      <c r="DI17" s="403"/>
      <c r="DJ17" s="403"/>
      <c r="DK17" s="403"/>
      <c r="DL17" s="403"/>
      <c r="DM17" s="403"/>
      <c r="DN17" s="403"/>
      <c r="DO17" s="403"/>
      <c r="DP17" s="403"/>
      <c r="DQ17" s="403"/>
      <c r="DR17" s="403"/>
      <c r="DS17" s="403"/>
      <c r="DT17" s="403"/>
      <c r="DU17" s="403"/>
      <c r="DV17" s="403"/>
      <c r="DW17" s="403"/>
    </row>
    <row r="18" spans="2:127" ht="13.75" customHeight="1" thickBot="1" x14ac:dyDescent="0.4">
      <c r="B18" s="373"/>
      <c r="C18" s="366" t="s">
        <v>124</v>
      </c>
      <c r="D18" s="367"/>
      <c r="E18" s="432" t="s">
        <v>125</v>
      </c>
      <c r="F18" s="425"/>
      <c r="G18" s="426"/>
      <c r="H18" s="192" t="s">
        <v>105</v>
      </c>
      <c r="I18" s="192" t="s">
        <v>105</v>
      </c>
      <c r="J18" s="15" t="s">
        <v>102</v>
      </c>
      <c r="K18" s="15" t="s">
        <v>102</v>
      </c>
      <c r="L18" s="192" t="s">
        <v>94</v>
      </c>
      <c r="M18" s="192" t="s">
        <v>94</v>
      </c>
      <c r="N18" s="192" t="s">
        <v>94</v>
      </c>
      <c r="O18" s="192" t="s">
        <v>94</v>
      </c>
      <c r="P18" s="192" t="s">
        <v>94</v>
      </c>
      <c r="Q18" s="192" t="s">
        <v>94</v>
      </c>
      <c r="R18" s="379" t="s">
        <v>94</v>
      </c>
      <c r="Y18" s="15" t="s">
        <v>105</v>
      </c>
      <c r="Z18" s="15" t="s">
        <v>102</v>
      </c>
      <c r="AA18" s="15" t="s">
        <v>102</v>
      </c>
      <c r="AB18" s="15" t="s">
        <v>102</v>
      </c>
      <c r="AC18" s="192" t="s">
        <v>98</v>
      </c>
      <c r="AD18" s="192" t="s">
        <v>94</v>
      </c>
      <c r="AE18" s="192" t="s">
        <v>94</v>
      </c>
      <c r="AF18" s="192" t="s">
        <v>94</v>
      </c>
      <c r="AG18" s="192" t="s">
        <v>94</v>
      </c>
      <c r="AH18" s="379" t="s">
        <v>94</v>
      </c>
      <c r="AK18" s="427" t="str">
        <f>IFERROR(IF(I18="---","",IF(Y18="---","No Target Set",IF(BV18=BK18,"On Target",IF(BV18&gt;BK18,"Behind",IF(BV18&lt;BK18,"On Target"))))),"")</f>
        <v>On Target</v>
      </c>
      <c r="AL18" s="427" t="str">
        <f>IFERROR(IF(J18="---","",IF(Z18="---","No Target Set",IF(BW18=BL18,"On Target",IF(BW18&gt;BL18,"Behind",IF(BW18&lt;BL18,"On Target"))))),"")</f>
        <v>On Target</v>
      </c>
      <c r="AM18" s="427" t="str">
        <f>IFERROR(IF(K18="---","",IF(AA18="---","No Target Set",IF(BX18=BM18,"On Target",IF(BX18&gt;BM18,"Behind",IF(BX18&lt;BM18,"On Target"))))),"")</f>
        <v>On Target</v>
      </c>
      <c r="AN18" s="427" t="str">
        <f>IFERROR(IF(L18="---","",IF(AB18="---","No Target Set",IF(BY18=BN18,"On Target",IF(BY18&gt;BN18,"Behind",IF(BY18&lt;BN18,"On Target"))))),"")</f>
        <v/>
      </c>
      <c r="AO18" s="427" t="str">
        <f>IFERROR(IF(M18="---","",IF(AC18="---","No Target Set",IF(BZ18=BO18,"On Target",IF(BZ18&gt;BO18,"Behind",IF(BZ18&lt;BO18,"On Target"))))),"")</f>
        <v/>
      </c>
      <c r="AP18" s="427" t="str">
        <f>IFERROR(IF(N18="---","",IF(AD18="---","No Target Set",IF(CA18=BP18,"On Target",IF(CA18&gt;BP18,"Behind",IF(CA18&lt;BP18,"On Target"))))),"")</f>
        <v/>
      </c>
      <c r="AQ18" s="427" t="str">
        <f>IFERROR(IF(O18="---","",IF(AE18="---","No Target Set",IF(CB18=BQ18,"On Target",IF(CB18&gt;BQ18,"Behind",IF(CB18&lt;BQ18,"On Target"))))),"")</f>
        <v/>
      </c>
      <c r="AR18" s="427" t="str">
        <f>IFERROR(IF(P18="---","",IF(AF18="---","No Target Set",IF(CC18=BR18,"On Target",IF(CC18&gt;BR18,"Behind",IF(CC18&lt;BR18,"On Target"))))),"")</f>
        <v/>
      </c>
      <c r="AS18" s="427" t="str">
        <f>IFERROR(IF(Q18="---","",IF(AG18="---","No Target Set",IF(CD18=BS18,"On Target",IF(CD18&gt;BS18,"Behind",IF(CD18&lt;BS18,"On Target"))))),"")</f>
        <v/>
      </c>
      <c r="AT18" s="427" t="str">
        <f>IFERROR(IF(R18="---","",IF(AH18="---","No Target Set",IF(CE18=BT18,"On Target",IF(CE18&gt;BT18,"Behind",IF(CE18&lt;BT18,"On Target"))))),"")</f>
        <v/>
      </c>
      <c r="AV18" s="428"/>
      <c r="AW18" s="222" t="s">
        <v>126</v>
      </c>
      <c r="AX18" s="383" t="str">
        <f>_xlfn.IFNA(LOOKUP(2,1/(H18:R18&lt;&gt;"---"),H18:R18),"---")</f>
        <v>60-79</v>
      </c>
      <c r="AY18" s="383">
        <f>VALUE(IF(AX18="---","",VLOOKUP(AX18,List16787[],2,FALSE)))</f>
        <v>0.5</v>
      </c>
      <c r="AZ18" s="383" t="str">
        <f>_xlfn.IFNA(LOOKUP(2,1/(H18:Q18&lt;&gt;"---"),X18:AF18),"---")</f>
        <v>60-79</v>
      </c>
      <c r="BA18" s="383">
        <f>VALUE(IF(AZ18="---","",VLOOKUP(AZ18,List16787[],2,FALSE)))</f>
        <v>0.5</v>
      </c>
      <c r="BB18" s="383" t="str">
        <f>_xlfn.IFNA(LOOKUP(2,1/(AK18:AT18&lt;&gt;""),AK18:AT18),"---")</f>
        <v>On Target</v>
      </c>
      <c r="BC18" s="383" t="str">
        <f>_xlfn.IFNA(LOOKUP(2,1/(H18:R18&lt;&gt;"---"),H$2:R$2),"---")</f>
        <v>Actual Year 3</v>
      </c>
      <c r="BI18" s="222" t="s">
        <v>126</v>
      </c>
      <c r="BJ18" s="383">
        <f>IF(H18="---","",IF(H18="","",(VLOOKUP(H18,List16787[],2,FALSE))))</f>
        <v>0</v>
      </c>
      <c r="BK18" s="383">
        <f>IF(I18="---","",IF(I18="","",(VLOOKUP(I18,List16787[],2,FALSE))))</f>
        <v>0</v>
      </c>
      <c r="BL18" s="383">
        <f>IF(J18="---","",IF(J18="","",(VLOOKUP(J18,List16787[],2,FALSE))))</f>
        <v>0.5</v>
      </c>
      <c r="BM18" s="383">
        <f>IF(K18="---","",IF(K18="","",(VLOOKUP(K18,List16787[],2,FALSE))))</f>
        <v>0.5</v>
      </c>
      <c r="BN18" s="383" t="str">
        <f>IF(L18="---","",IF(L18="","",(VLOOKUP(L18,List16787[],2,FALSE))))</f>
        <v/>
      </c>
      <c r="BO18" s="383" t="str">
        <f>IF(M18="---","",IF(M18="","",(VLOOKUP(M18,List16787[],2,FALSE))))</f>
        <v/>
      </c>
      <c r="BP18" s="383" t="str">
        <f>IF(N18="---","",IF(N18="","",(VLOOKUP(N18,List16787[],2,FALSE))))</f>
        <v/>
      </c>
      <c r="BQ18" s="383" t="str">
        <f>IF(O18="---","",IF(O18="","",(VLOOKUP(O18,List16787[],2,FALSE))))</f>
        <v/>
      </c>
      <c r="BR18" s="383" t="str">
        <f>IF(P18="---","",IF(P18="","",(VLOOKUP(P18,List16787[],2,FALSE))))</f>
        <v/>
      </c>
      <c r="BS18" s="383" t="str">
        <f>IF(Q18="---","",IF(Q18="","",(VLOOKUP(Q18,List16787[],2,FALSE))))</f>
        <v/>
      </c>
      <c r="BT18" s="383" t="str">
        <f>IF(R18="---","",IF(R18="","",(VLOOKUP(R18,List16787[],2,FALSE))))</f>
        <v/>
      </c>
      <c r="BU18" s="222" t="s">
        <v>126</v>
      </c>
      <c r="BV18" s="383">
        <f>IF(Y18="---","",IF(Y18="","",VLOOKUP(Y18,List16787[],2,FALSE)))</f>
        <v>0</v>
      </c>
      <c r="BW18" s="383">
        <f>IF(Z18="---","",IF(Z18="","",VLOOKUP(Z18,List16787[],2,FALSE)))</f>
        <v>0.5</v>
      </c>
      <c r="BX18" s="383">
        <f>IF(AA18="---","",IF(AA18="","",VLOOKUP(AA18,List16787[],2,FALSE)))</f>
        <v>0.5</v>
      </c>
      <c r="BY18" s="383">
        <f>IF(AB18="---","",IF(AB18="","",VLOOKUP(AB18,List16787[],2,FALSE)))</f>
        <v>0.5</v>
      </c>
      <c r="BZ18" s="383">
        <f>IF(AC18="---","",IF(AC18="","",VLOOKUP(AC18,List16787[],2,FALSE)))</f>
        <v>1</v>
      </c>
      <c r="CA18" s="383" t="str">
        <f>IF(AD18="---","",IF(AD18="","",VLOOKUP(AD18,List16787[],2,FALSE)))</f>
        <v/>
      </c>
      <c r="CB18" s="383" t="str">
        <f>IF(AE18="---","",IF(AE18="","",VLOOKUP(AE18,List16787[],2,FALSE)))</f>
        <v/>
      </c>
      <c r="CC18" s="383" t="str">
        <f>IF(AF18="---","",IF(AF18="","",VLOOKUP(AF18,List16787[],2,FALSE)))</f>
        <v/>
      </c>
      <c r="CD18" s="383" t="str">
        <f>IF(AG18="---","",IF(AG18="","",VLOOKUP(AG18,List16787[],2,FALSE)))</f>
        <v/>
      </c>
      <c r="CE18" s="383" t="str">
        <f>IF(AH18="---","",IF(AH18="","",VLOOKUP(AH18,List16787[],2,FALSE)))</f>
        <v/>
      </c>
      <c r="CF18" s="222" t="s">
        <v>126</v>
      </c>
      <c r="CG18" s="383">
        <f>IFERROR(
    IF(H18="---", "NA",
        IF(Y18="---", "NA",
            IF(BJ18 &gt; BK18,
                IF(BV18 &gt; BJ18, 1.1, 0.1),
                IF(BV18 &gt; BJ18, 1, 0)
            )
        )
    ),
    -1
)</f>
        <v>0</v>
      </c>
      <c r="CH18" s="383">
        <f>IFERROR(
    IF(I18="---", "NA",
        IF(Z18="---", "NA",IF(J18="---","NA",
            IF(BK18 &gt; BL18,
                IF(MIN(BV18, BK18) = BW18, 0.1,
                    IF(MIN(BV18, BK18) &lt; BW18, 1.1)
                ),
                IF(MIN(BV18, BK18) = BW18, 0,
                    IF(MIN(BV18, BK18) &lt; BW18, 1)
                )
            ))
        )
    ),
-5)</f>
        <v>1</v>
      </c>
      <c r="CI18" s="383">
        <f>IFERROR(
    IF(J18="---", "NA",
        IF(AA18="---", "NA",IF(K18="---","NA",
            IF(BL18 &gt; BM18,
                IF(MIN(BW18, BL18) = BX18, 0.1,
                    IF(MIN(BW18, BL18) &lt; BX18, 1.1)
                ),
                IF(MIN(BW18, BL18) = BX18, 0,
                    IF(MIN(BW18, BL18) &lt; BX18, 1)
                )
            ))
        )
    ),
-5)</f>
        <v>0</v>
      </c>
      <c r="CJ18" s="383" t="str">
        <f>IFERROR(
    IF(K18="---", "NA",
        IF(AB18="---", "NA",IF(L18="---","NA",
            IF(BM18 &gt; BN18,
                IF(MIN(BX18, BM18) = BY18, 0.1,
                    IF(MIN(BX18, BM18) &lt; BY18, 1.1)
                ),
                IF(MIN(BX18, BM18) = BY18, 0,
                    IF(MIN(BX18, BM18) &lt; BY18, 1)
                )
            ))
        )
    ),
-5)</f>
        <v>NA</v>
      </c>
      <c r="CK18" s="383" t="str">
        <f>IFERROR(
    IF(L18="---", "NA",
        IF(AC18="---", "NA",IF(M18="---","NA",
            IF(BN18 &gt; BO18,
                IF(MIN(BY18, BN18) = BZ18, 0.1,
                    IF(MIN(BY18, BN18) &lt; BZ18, 1.1)
                ),
                IF(MIN(BY18, BN18) = BZ18, 0,
                    IF(MIN(BY18, BN18) &lt; BZ18, 1)
                )
            ))
        )
    ),
-5)</f>
        <v>NA</v>
      </c>
      <c r="CL18" s="383" t="str">
        <f>IFERROR(
    IF(M18="---", "NA",
        IF(AD18="---", "NA",IF(N18="---","NA",
            IF(BO18 &gt; BP18,
                IF(MIN(BZ18, BO18) = CA18, 0.1,
                    IF(MIN(BZ18, BO18) &lt; CA18, 1.1)
                ),
                IF(MIN(BZ18, BO18) = CA18, 0,
                    IF(MIN(BZ18, BO18) &lt; CA18, 1)
                )
            ))
        )
    ),
-5)</f>
        <v>NA</v>
      </c>
      <c r="CM18" s="383" t="str">
        <f>IFERROR(
    IF(N18="---", "NA",
        IF(AE18="---", "NA",IF(O18="---","NA",
            IF(BP18 &gt; BQ18,
                IF(MIN(CA18, BP18) = CB18, 0.1,
                    IF(MIN(CA18, BP18) &lt; CB18, 1.1)
                ),
                IF(MIN(CA18, BP18) = CB18, 0,
                    IF(MIN(CA18, BP18) &lt; CB18, 1)
                )
            ))
        )
    ),
-5)</f>
        <v>NA</v>
      </c>
      <c r="CN18" s="383" t="str">
        <f>IFERROR(
    IF(O18="---", "NA",
        IF(AF18="---", "NA",IF(P18="---","NA",
            IF(BQ18 &gt; BR18,
                IF(MIN(CB18, BQ18) = CC18, 0.1,
                    IF(MIN(CB18, BQ18) &lt; CC18, 1.1)
                ),
                IF(MIN(CB18, BQ18) = CC18, 0,
                    IF(MIN(CB18, BQ18) &lt; CC18, 1)
                )
            ))
        )
    ),
-5)</f>
        <v>NA</v>
      </c>
      <c r="CO18" s="383" t="str">
        <f>IFERROR(
    IF(P18="---", "NA",
        IF(AG18="---", "NA",IF(Q18="---","NA",
            IF(BR18 &gt; BS18,
                IF(MIN(CC18, BR18) = CD18, 0.1,
                    IF(MIN(CC18, BR18) &lt; CD18, 1.1)
                ),
                IF(MIN(CC18, BR18) = CD18, 0,
                    IF(MIN(CC18, BR18) &lt; CD18, 1)
                )
            ))
        )
    ),
-5)</f>
        <v>NA</v>
      </c>
      <c r="CP18" s="383" t="str">
        <f>IFERROR(
    IF(Q18="---", "NA",
        IF(AH18="---", "NA",IF(R18="---","NA",
            IF(BS18 &gt; BT18,
                IF(MIN(CD18, BS18) = CE18, 0.1,
                    IF(MIN(CD18, BS18) &lt; CE18, 1.1)
                ),
                IF(MIN(CD18, BS18) = CE18, 0,
                    IF(MIN(CD18, BS18) &lt; CE18, 1)
                )
            ))
        )
    ),
-5)</f>
        <v>NA</v>
      </c>
      <c r="CQ18" s="222" t="s">
        <v>126</v>
      </c>
      <c r="CR18" s="383" t="str">
        <f>IF(AND(OR(CG18=1, CG18=1.1),BK18&gt;=BV18),"Achieved",IF(AND(OR(CG18=1, CG18=1.1),BK18&lt;BV18),"Not Achieved","NA"))</f>
        <v>NA</v>
      </c>
      <c r="CS18" s="383" t="str">
        <f>IF(AND(OR(CH18=1, CH18=1.1),BL18&gt;=BW18),"Achieved",IF(AND(OR(CH18=1, CH18=1.1),BL18&lt;BW18),"Not Achieved","NA"))</f>
        <v>Achieved</v>
      </c>
      <c r="CT18" s="383" t="str">
        <f>IF(AND(OR(CI18=1, CI18=1.1),BM18&gt;=BX18),"Achieved",IF(AND(OR(CI18=1, CI18=1.1),BM18&lt;BX18),"Not Achieved","NA"))</f>
        <v>NA</v>
      </c>
      <c r="CU18" s="383" t="str">
        <f>IF(AND(OR(CJ18=1, CJ18=1.1),BN18&gt;=BY18),"Achieved",IF(AND(OR(CJ18=1, CJ18=1.1),BN18&lt;BY18),"Not Achieved","NA"))</f>
        <v>NA</v>
      </c>
      <c r="CV18" s="383" t="str">
        <f>IF(AND(OR(CK18=1, CK18=1.1),BO18&gt;=BZ18),"Achieved",IF(AND(OR(CK18=1, CK18=1.1),BO18&lt;BZ18),"Not Achieved","NA"))</f>
        <v>NA</v>
      </c>
      <c r="CW18" s="383" t="str">
        <f>IF(AND(OR(CL18=1, CL18=1.1),BP18&gt;=CA18),"Achieved",IF(AND(OR(CL18=1, CL18=1.1),BP18&lt;CA18),"Not Achieved","NA"))</f>
        <v>NA</v>
      </c>
      <c r="CX18" s="383" t="str">
        <f>IF(AND(OR(CM18=1, CM18=1.1),BQ18&gt;=CB18),"Achieved",IF(AND(OR(CM18=1, CM18=1.1),BQ18&lt;CB18),"Not Achieved","NA"))</f>
        <v>NA</v>
      </c>
      <c r="CY18" s="383" t="str">
        <f>IF(AND(OR(CN18=1, CN18=1.1),BR18&gt;=CC18),"Achieved",IF(AND(OR(CN18=1, CN18=1.1),BR18&lt;CC18),"Not Achieved","NA"))</f>
        <v>NA</v>
      </c>
      <c r="CZ18" s="383" t="str">
        <f>IF(AND(OR(CO18=1, CO18=1.1),BS18&gt;=CD18),"Achieved",IF(AND(OR(CO18=1, CO18=1.1),BS18&lt;CD18),"Not Achieved","NA"))</f>
        <v>NA</v>
      </c>
      <c r="DA18" s="383" t="str">
        <f>IF(AND(OR(CP18=1, CP18=1.1),BT18&gt;=CE18),"Achieved",IF(AND(OR(CP18=1, CP18=1.1),BT18&lt;CE18),"Not Achieved","NA"))</f>
        <v>NA</v>
      </c>
      <c r="DI18" s="403"/>
      <c r="DJ18" s="403"/>
      <c r="DK18" s="403"/>
      <c r="DL18" s="403"/>
      <c r="DM18" s="403"/>
      <c r="DN18" s="403"/>
      <c r="DO18" s="403"/>
      <c r="DP18" s="403"/>
      <c r="DQ18" s="403"/>
      <c r="DR18" s="403"/>
      <c r="DS18" s="403"/>
      <c r="DT18" s="403"/>
      <c r="DU18" s="403"/>
      <c r="DV18" s="403"/>
      <c r="DW18" s="403"/>
    </row>
    <row r="19" spans="2:127" ht="13.75" customHeight="1" thickBot="1" x14ac:dyDescent="0.4">
      <c r="B19" s="373"/>
      <c r="C19" s="368"/>
      <c r="D19" s="369"/>
      <c r="E19" s="432" t="s">
        <v>127</v>
      </c>
      <c r="F19" s="425"/>
      <c r="G19" s="426"/>
      <c r="H19" s="15" t="s">
        <v>102</v>
      </c>
      <c r="I19" s="192" t="s">
        <v>102</v>
      </c>
      <c r="J19" s="15" t="s">
        <v>98</v>
      </c>
      <c r="K19" s="15" t="s">
        <v>98</v>
      </c>
      <c r="L19" s="192" t="s">
        <v>94</v>
      </c>
      <c r="M19" s="192" t="s">
        <v>94</v>
      </c>
      <c r="N19" s="192" t="s">
        <v>94</v>
      </c>
      <c r="O19" s="192" t="s">
        <v>94</v>
      </c>
      <c r="P19" s="192" t="s">
        <v>94</v>
      </c>
      <c r="Q19" s="192" t="s">
        <v>94</v>
      </c>
      <c r="R19" s="379" t="s">
        <v>94</v>
      </c>
      <c r="Y19" s="15" t="s">
        <v>102</v>
      </c>
      <c r="Z19" s="15" t="s">
        <v>98</v>
      </c>
      <c r="AA19" s="15" t="s">
        <v>98</v>
      </c>
      <c r="AB19" s="15" t="s">
        <v>98</v>
      </c>
      <c r="AC19" s="192" t="s">
        <v>98</v>
      </c>
      <c r="AD19" s="192" t="s">
        <v>94</v>
      </c>
      <c r="AE19" s="192" t="s">
        <v>94</v>
      </c>
      <c r="AF19" s="192" t="s">
        <v>94</v>
      </c>
      <c r="AG19" s="192" t="s">
        <v>94</v>
      </c>
      <c r="AH19" s="379" t="s">
        <v>94</v>
      </c>
      <c r="AK19" s="427" t="str">
        <f>IFERROR(IF(I19="---","",IF(Y19="---","No Target Set",IF(BV19=BK19,"On Target",IF(BV19&gt;BK19,"Behind",IF(BV19&lt;BK19,"On Target"))))),"")</f>
        <v>On Target</v>
      </c>
      <c r="AL19" s="427" t="str">
        <f>IFERROR(IF(J19="---","",IF(Z19="---","No Target Set",IF(BW19=BL19,"On Target",IF(BW19&gt;BL19,"Behind",IF(BW19&lt;BL19,"On Target"))))),"")</f>
        <v>On Target</v>
      </c>
      <c r="AM19" s="427" t="str">
        <f>IFERROR(IF(K19="---","",IF(AA19="---","No Target Set",IF(BX19=BM19,"On Target",IF(BX19&gt;BM19,"Behind",IF(BX19&lt;BM19,"On Target"))))),"")</f>
        <v>On Target</v>
      </c>
      <c r="AN19" s="427" t="str">
        <f>IFERROR(IF(L19="---","",IF(AB19="---","No Target Set",IF(BY19=BN19,"On Target",IF(BY19&gt;BN19,"Behind",IF(BY19&lt;BN19,"On Target"))))),"")</f>
        <v/>
      </c>
      <c r="AO19" s="427" t="str">
        <f>IFERROR(IF(M19="---","",IF(AC19="---","No Target Set",IF(BZ19=BO19,"On Target",IF(BZ19&gt;BO19,"Behind",IF(BZ19&lt;BO19,"On Target"))))),"")</f>
        <v/>
      </c>
      <c r="AP19" s="427" t="str">
        <f>IFERROR(IF(N19="---","",IF(AD19="---","No Target Set",IF(CA19=BP19,"On Target",IF(CA19&gt;BP19,"Behind",IF(CA19&lt;BP19,"On Target"))))),"")</f>
        <v/>
      </c>
      <c r="AQ19" s="427" t="str">
        <f>IFERROR(IF(O19="---","",IF(AE19="---","No Target Set",IF(CB19=BQ19,"On Target",IF(CB19&gt;BQ19,"Behind",IF(CB19&lt;BQ19,"On Target"))))),"")</f>
        <v/>
      </c>
      <c r="AR19" s="427" t="str">
        <f>IFERROR(IF(P19="---","",IF(AF19="---","No Target Set",IF(CC19=BR19,"On Target",IF(CC19&gt;BR19,"Behind",IF(CC19&lt;BR19,"On Target"))))),"")</f>
        <v/>
      </c>
      <c r="AS19" s="427" t="str">
        <f>IFERROR(IF(Q19="---","",IF(AG19="---","No Target Set",IF(CD19=BS19,"On Target",IF(CD19&gt;BS19,"Behind",IF(CD19&lt;BS19,"On Target"))))),"")</f>
        <v/>
      </c>
      <c r="AT19" s="427" t="str">
        <f>IFERROR(IF(R19="---","",IF(AH19="---","No Target Set",IF(CE19=BT19,"On Target",IF(CE19&gt;BT19,"Behind",IF(CE19&lt;BT19,"On Target"))))),"")</f>
        <v/>
      </c>
      <c r="AV19" s="428"/>
      <c r="AW19" s="222" t="s">
        <v>128</v>
      </c>
      <c r="AX19" s="383" t="str">
        <f>_xlfn.IFNA(LOOKUP(2,1/(H19:R19&lt;&gt;"---"),H19:R19),"---")</f>
        <v>≥80</v>
      </c>
      <c r="AY19" s="383">
        <f>VALUE(IF(AX19="---","",VLOOKUP(AX19,List16787[],2,FALSE)))</f>
        <v>1</v>
      </c>
      <c r="AZ19" s="383" t="str">
        <f>_xlfn.IFNA(LOOKUP(2,1/(H19:Q19&lt;&gt;"---"),X19:AF19),"---")</f>
        <v>≥80</v>
      </c>
      <c r="BA19" s="383">
        <f>VALUE(IF(AZ19="---","",VLOOKUP(AZ19,List16787[],2,FALSE)))</f>
        <v>1</v>
      </c>
      <c r="BB19" s="383" t="str">
        <f>_xlfn.IFNA(LOOKUP(2,1/(AK19:AT19&lt;&gt;""),AK19:AT19),"---")</f>
        <v>On Target</v>
      </c>
      <c r="BC19" s="383" t="str">
        <f>_xlfn.IFNA(LOOKUP(2,1/(H19:R19&lt;&gt;"---"),H$2:R$2),"---")</f>
        <v>Actual Year 3</v>
      </c>
      <c r="BI19" s="222" t="s">
        <v>128</v>
      </c>
      <c r="BJ19" s="383">
        <f>IF(H19="---","",IF(H19="","",(VLOOKUP(H19,List16787[],2,FALSE))))</f>
        <v>0.5</v>
      </c>
      <c r="BK19" s="383">
        <f>IF(I19="---","",IF(I19="","",(VLOOKUP(I19,List16787[],2,FALSE))))</f>
        <v>0.5</v>
      </c>
      <c r="BL19" s="383">
        <f>IF(J19="---","",IF(J19="","",(VLOOKUP(J19,List16787[],2,FALSE))))</f>
        <v>1</v>
      </c>
      <c r="BM19" s="383">
        <f>IF(K19="---","",IF(K19="","",(VLOOKUP(K19,List16787[],2,FALSE))))</f>
        <v>1</v>
      </c>
      <c r="BN19" s="383" t="str">
        <f>IF(L19="---","",IF(L19="","",(VLOOKUP(L19,List16787[],2,FALSE))))</f>
        <v/>
      </c>
      <c r="BO19" s="383" t="str">
        <f>IF(M19="---","",IF(M19="","",(VLOOKUP(M19,List16787[],2,FALSE))))</f>
        <v/>
      </c>
      <c r="BP19" s="383" t="str">
        <f>IF(N19="---","",IF(N19="","",(VLOOKUP(N19,List16787[],2,FALSE))))</f>
        <v/>
      </c>
      <c r="BQ19" s="383" t="str">
        <f>IF(O19="---","",IF(O19="","",(VLOOKUP(O19,List16787[],2,FALSE))))</f>
        <v/>
      </c>
      <c r="BR19" s="383" t="str">
        <f>IF(P19="---","",IF(P19="","",(VLOOKUP(P19,List16787[],2,FALSE))))</f>
        <v/>
      </c>
      <c r="BS19" s="383" t="str">
        <f>IF(Q19="---","",IF(Q19="","",(VLOOKUP(Q19,List16787[],2,FALSE))))</f>
        <v/>
      </c>
      <c r="BT19" s="383" t="str">
        <f>IF(R19="---","",IF(R19="","",(VLOOKUP(R19,List16787[],2,FALSE))))</f>
        <v/>
      </c>
      <c r="BU19" s="222" t="s">
        <v>128</v>
      </c>
      <c r="BV19" s="383">
        <f>IF(Y19="---","",IF(Y19="","",VLOOKUP(Y19,List16787[],2,FALSE)))</f>
        <v>0.5</v>
      </c>
      <c r="BW19" s="383">
        <f>IF(Z19="---","",IF(Z19="","",VLOOKUP(Z19,List16787[],2,FALSE)))</f>
        <v>1</v>
      </c>
      <c r="BX19" s="383">
        <f>IF(AA19="---","",IF(AA19="","",VLOOKUP(AA19,List16787[],2,FALSE)))</f>
        <v>1</v>
      </c>
      <c r="BY19" s="383">
        <f>IF(AB19="---","",IF(AB19="","",VLOOKUP(AB19,List16787[],2,FALSE)))</f>
        <v>1</v>
      </c>
      <c r="BZ19" s="383">
        <f>IF(AC19="---","",IF(AC19="","",VLOOKUP(AC19,List16787[],2,FALSE)))</f>
        <v>1</v>
      </c>
      <c r="CA19" s="383" t="str">
        <f>IF(AD19="---","",IF(AD19="","",VLOOKUP(AD19,List16787[],2,FALSE)))</f>
        <v/>
      </c>
      <c r="CB19" s="383" t="str">
        <f>IF(AE19="---","",IF(AE19="","",VLOOKUP(AE19,List16787[],2,FALSE)))</f>
        <v/>
      </c>
      <c r="CC19" s="383" t="str">
        <f>IF(AF19="---","",IF(AF19="","",VLOOKUP(AF19,List16787[],2,FALSE)))</f>
        <v/>
      </c>
      <c r="CD19" s="383" t="str">
        <f>IF(AG19="---","",IF(AG19="","",VLOOKUP(AG19,List16787[],2,FALSE)))</f>
        <v/>
      </c>
      <c r="CE19" s="383" t="str">
        <f>IF(AH19="---","",IF(AH19="","",VLOOKUP(AH19,List16787[],2,FALSE)))</f>
        <v/>
      </c>
      <c r="CF19" s="222" t="s">
        <v>128</v>
      </c>
      <c r="CG19" s="383">
        <f>IFERROR(
    IF(H19="---", "NA",
        IF(Y19="---", "NA",
            IF(BJ19 &gt; BK19,
                IF(BV19 &gt; BJ19, 1.1, 0.1),
                IF(BV19 &gt; BJ19, 1, 0)
            )
        )
    ),
    -1
)</f>
        <v>0</v>
      </c>
      <c r="CH19" s="383">
        <f>IFERROR(
    IF(I19="---", "NA",
        IF(Z19="---", "NA",IF(J19="---","NA",
            IF(BK19 &gt; BL19,
                IF(MIN(BV19, BK19) = BW19, 0.1,
                    IF(MIN(BV19, BK19) &lt; BW19, 1.1)
                ),
                IF(MIN(BV19, BK19) = BW19, 0,
                    IF(MIN(BV19, BK19) &lt; BW19, 1)
                )
            ))
        )
    ),
-5)</f>
        <v>1</v>
      </c>
      <c r="CI19" s="383">
        <f>IFERROR(
    IF(J19="---", "NA",
        IF(AA19="---", "NA",IF(K19="---","NA",
            IF(BL19 &gt; BM19,
                IF(MIN(BW19, BL19) = BX19, 0.1,
                    IF(MIN(BW19, BL19) &lt; BX19, 1.1)
                ),
                IF(MIN(BW19, BL19) = BX19, 0,
                    IF(MIN(BW19, BL19) &lt; BX19, 1)
                )
            ))
        )
    ),
-5)</f>
        <v>0</v>
      </c>
      <c r="CJ19" s="383" t="str">
        <f>IFERROR(
    IF(K19="---", "NA",
        IF(AB19="---", "NA",IF(L19="---","NA",
            IF(BM19 &gt; BN19,
                IF(MIN(BX19, BM19) = BY19, 0.1,
                    IF(MIN(BX19, BM19) &lt; BY19, 1.1)
                ),
                IF(MIN(BX19, BM19) = BY19, 0,
                    IF(MIN(BX19, BM19) &lt; BY19, 1)
                )
            ))
        )
    ),
-5)</f>
        <v>NA</v>
      </c>
      <c r="CK19" s="383" t="str">
        <f>IFERROR(
    IF(L19="---", "NA",
        IF(AC19="---", "NA",IF(M19="---","NA",
            IF(BN19 &gt; BO19,
                IF(MIN(BY19, BN19) = BZ19, 0.1,
                    IF(MIN(BY19, BN19) &lt; BZ19, 1.1)
                ),
                IF(MIN(BY19, BN19) = BZ19, 0,
                    IF(MIN(BY19, BN19) &lt; BZ19, 1)
                )
            ))
        )
    ),
-5)</f>
        <v>NA</v>
      </c>
      <c r="CL19" s="383" t="str">
        <f>IFERROR(
    IF(M19="---", "NA",
        IF(AD19="---", "NA",IF(N19="---","NA",
            IF(BO19 &gt; BP19,
                IF(MIN(BZ19, BO19) = CA19, 0.1,
                    IF(MIN(BZ19, BO19) &lt; CA19, 1.1)
                ),
                IF(MIN(BZ19, BO19) = CA19, 0,
                    IF(MIN(BZ19, BO19) &lt; CA19, 1)
                )
            ))
        )
    ),
-5)</f>
        <v>NA</v>
      </c>
      <c r="CM19" s="383" t="str">
        <f>IFERROR(
    IF(N19="---", "NA",
        IF(AE19="---", "NA",IF(O19="---","NA",
            IF(BP19 &gt; BQ19,
                IF(MIN(CA19, BP19) = CB19, 0.1,
                    IF(MIN(CA19, BP19) &lt; CB19, 1.1)
                ),
                IF(MIN(CA19, BP19) = CB19, 0,
                    IF(MIN(CA19, BP19) &lt; CB19, 1)
                )
            ))
        )
    ),
-5)</f>
        <v>NA</v>
      </c>
      <c r="CN19" s="383" t="str">
        <f>IFERROR(
    IF(O19="---", "NA",
        IF(AF19="---", "NA",IF(P19="---","NA",
            IF(BQ19 &gt; BR19,
                IF(MIN(CB19, BQ19) = CC19, 0.1,
                    IF(MIN(CB19, BQ19) &lt; CC19, 1.1)
                ),
                IF(MIN(CB19, BQ19) = CC19, 0,
                    IF(MIN(CB19, BQ19) &lt; CC19, 1)
                )
            ))
        )
    ),
-5)</f>
        <v>NA</v>
      </c>
      <c r="CO19" s="383" t="str">
        <f>IFERROR(
    IF(P19="---", "NA",
        IF(AG19="---", "NA",IF(Q19="---","NA",
            IF(BR19 &gt; BS19,
                IF(MIN(CC19, BR19) = CD19, 0.1,
                    IF(MIN(CC19, BR19) &lt; CD19, 1.1)
                ),
                IF(MIN(CC19, BR19) = CD19, 0,
                    IF(MIN(CC19, BR19) &lt; CD19, 1)
                )
            ))
        )
    ),
-5)</f>
        <v>NA</v>
      </c>
      <c r="CP19" s="383" t="str">
        <f>IFERROR(
    IF(Q19="---", "NA",
        IF(AH19="---", "NA",IF(R19="---","NA",
            IF(BS19 &gt; BT19,
                IF(MIN(CD19, BS19) = CE19, 0.1,
                    IF(MIN(CD19, BS19) &lt; CE19, 1.1)
                ),
                IF(MIN(CD19, BS19) = CE19, 0,
                    IF(MIN(CD19, BS19) &lt; CE19, 1)
                )
            ))
        )
    ),
-5)</f>
        <v>NA</v>
      </c>
      <c r="CQ19" s="222" t="s">
        <v>128</v>
      </c>
      <c r="CR19" s="383" t="str">
        <f>IF(AND(OR(CG19=1, CG19=1.1),BK19&gt;=BV19),"Achieved",IF(AND(OR(CG19=1, CG19=1.1),BK19&lt;BV19),"Not Achieved","NA"))</f>
        <v>NA</v>
      </c>
      <c r="CS19" s="383" t="str">
        <f>IF(AND(OR(CH19=1, CH19=1.1),BL19&gt;=BW19),"Achieved",IF(AND(OR(CH19=1, CH19=1.1),BL19&lt;BW19),"Not Achieved","NA"))</f>
        <v>Achieved</v>
      </c>
      <c r="CT19" s="383" t="str">
        <f>IF(AND(OR(CI19=1, CI19=1.1),BM19&gt;=BX19),"Achieved",IF(AND(OR(CI19=1, CI19=1.1),BM19&lt;BX19),"Not Achieved","NA"))</f>
        <v>NA</v>
      </c>
      <c r="CU19" s="383" t="str">
        <f>IF(AND(OR(CJ19=1, CJ19=1.1),BN19&gt;=BY19),"Achieved",IF(AND(OR(CJ19=1, CJ19=1.1),BN19&lt;BY19),"Not Achieved","NA"))</f>
        <v>NA</v>
      </c>
      <c r="CV19" s="383" t="str">
        <f>IF(AND(OR(CK19=1, CK19=1.1),BO19&gt;=BZ19),"Achieved",IF(AND(OR(CK19=1, CK19=1.1),BO19&lt;BZ19),"Not Achieved","NA"))</f>
        <v>NA</v>
      </c>
      <c r="CW19" s="383" t="str">
        <f>IF(AND(OR(CL19=1, CL19=1.1),BP19&gt;=CA19),"Achieved",IF(AND(OR(CL19=1, CL19=1.1),BP19&lt;CA19),"Not Achieved","NA"))</f>
        <v>NA</v>
      </c>
      <c r="CX19" s="383" t="str">
        <f>IF(AND(OR(CM19=1, CM19=1.1),BQ19&gt;=CB19),"Achieved",IF(AND(OR(CM19=1, CM19=1.1),BQ19&lt;CB19),"Not Achieved","NA"))</f>
        <v>NA</v>
      </c>
      <c r="CY19" s="383" t="str">
        <f>IF(AND(OR(CN19=1, CN19=1.1),BR19&gt;=CC19),"Achieved",IF(AND(OR(CN19=1, CN19=1.1),BR19&lt;CC19),"Not Achieved","NA"))</f>
        <v>NA</v>
      </c>
      <c r="CZ19" s="383" t="str">
        <f>IF(AND(OR(CO19=1, CO19=1.1),BS19&gt;=CD19),"Achieved",IF(AND(OR(CO19=1, CO19=1.1),BS19&lt;CD19),"Not Achieved","NA"))</f>
        <v>NA</v>
      </c>
      <c r="DA19" s="383" t="str">
        <f>IF(AND(OR(CP19=1, CP19=1.1),BT19&gt;=CE19),"Achieved",IF(AND(OR(CP19=1, CP19=1.1),BT19&lt;CE19),"Not Achieved","NA"))</f>
        <v>NA</v>
      </c>
      <c r="DI19" s="403"/>
      <c r="DJ19" s="403"/>
      <c r="DK19" s="403"/>
      <c r="DL19" s="403"/>
      <c r="DM19" s="403"/>
      <c r="DN19" s="403"/>
      <c r="DO19" s="403"/>
      <c r="DP19" s="403"/>
      <c r="DQ19" s="403"/>
      <c r="DR19" s="403"/>
      <c r="DS19" s="403"/>
      <c r="DT19" s="403"/>
      <c r="DU19" s="403"/>
      <c r="DV19" s="403"/>
      <c r="DW19" s="403"/>
    </row>
    <row r="20" spans="2:127" s="385" customFormat="1" ht="13.75" customHeight="1" thickBot="1" x14ac:dyDescent="0.4">
      <c r="B20" s="373"/>
      <c r="C20" s="370"/>
      <c r="D20" s="371"/>
      <c r="E20" s="432" t="s">
        <v>129</v>
      </c>
      <c r="F20" s="425"/>
      <c r="G20" s="426"/>
      <c r="H20" s="192" t="s">
        <v>102</v>
      </c>
      <c r="I20" s="192" t="s">
        <v>102</v>
      </c>
      <c r="J20" s="15" t="s">
        <v>98</v>
      </c>
      <c r="K20" s="15" t="s">
        <v>98</v>
      </c>
      <c r="L20" s="192" t="s">
        <v>94</v>
      </c>
      <c r="M20" s="192" t="s">
        <v>94</v>
      </c>
      <c r="N20" s="192" t="s">
        <v>94</v>
      </c>
      <c r="O20" s="192" t="s">
        <v>94</v>
      </c>
      <c r="P20" s="192" t="s">
        <v>94</v>
      </c>
      <c r="Q20" s="192" t="s">
        <v>94</v>
      </c>
      <c r="R20" s="379" t="s">
        <v>94</v>
      </c>
      <c r="S20" s="384"/>
      <c r="T20" s="384"/>
      <c r="U20" s="384"/>
      <c r="V20" s="384"/>
      <c r="W20" s="384"/>
      <c r="X20" s="384"/>
      <c r="Y20" s="15" t="s">
        <v>102</v>
      </c>
      <c r="Z20" s="15" t="s">
        <v>98</v>
      </c>
      <c r="AA20" s="15" t="s">
        <v>98</v>
      </c>
      <c r="AB20" s="15" t="s">
        <v>98</v>
      </c>
      <c r="AC20" s="192" t="s">
        <v>98</v>
      </c>
      <c r="AD20" s="192" t="s">
        <v>94</v>
      </c>
      <c r="AE20" s="192" t="s">
        <v>94</v>
      </c>
      <c r="AF20" s="192" t="s">
        <v>94</v>
      </c>
      <c r="AG20" s="192" t="s">
        <v>94</v>
      </c>
      <c r="AH20" s="379" t="s">
        <v>94</v>
      </c>
      <c r="AK20" s="427" t="str">
        <f>IFERROR(IF(I20="---","",IF(Y20="---","No Target Set",IF(BV20=BK20,"On Target",IF(BV20&gt;BK20,"Behind",IF(BV20&lt;BK20,"On Target"))))),"")</f>
        <v>On Target</v>
      </c>
      <c r="AL20" s="427" t="str">
        <f>IFERROR(IF(J20="---","",IF(Z20="---","No Target Set",IF(BW20=BL20,"On Target",IF(BW20&gt;BL20,"Behind",IF(BW20&lt;BL20,"On Target"))))),"")</f>
        <v>On Target</v>
      </c>
      <c r="AM20" s="427" t="str">
        <f>IFERROR(IF(K20="---","",IF(AA20="---","No Target Set",IF(BX20=BM20,"On Target",IF(BX20&gt;BM20,"Behind",IF(BX20&lt;BM20,"On Target"))))),"")</f>
        <v>On Target</v>
      </c>
      <c r="AN20" s="427" t="str">
        <f>IFERROR(IF(L20="---","",IF(AB20="---","No Target Set",IF(BY20=BN20,"On Target",IF(BY20&gt;BN20,"Behind",IF(BY20&lt;BN20,"On Target"))))),"")</f>
        <v/>
      </c>
      <c r="AO20" s="427" t="str">
        <f>IFERROR(IF(M20="---","",IF(AC20="---","No Target Set",IF(BZ20=BO20,"On Target",IF(BZ20&gt;BO20,"Behind",IF(BZ20&lt;BO20,"On Target"))))),"")</f>
        <v/>
      </c>
      <c r="AP20" s="427" t="str">
        <f>IFERROR(IF(N20="---","",IF(AD20="---","No Target Set",IF(CA20=BP20,"On Target",IF(CA20&gt;BP20,"Behind",IF(CA20&lt;BP20,"On Target"))))),"")</f>
        <v/>
      </c>
      <c r="AQ20" s="427" t="str">
        <f>IFERROR(IF(O20="---","",IF(AE20="---","No Target Set",IF(CB20=BQ20,"On Target",IF(CB20&gt;BQ20,"Behind",IF(CB20&lt;BQ20,"On Target"))))),"")</f>
        <v/>
      </c>
      <c r="AR20" s="427" t="str">
        <f>IFERROR(IF(P20="---","",IF(AF20="---","No Target Set",IF(CC20=BR20,"On Target",IF(CC20&gt;BR20,"Behind",IF(CC20&lt;BR20,"On Target"))))),"")</f>
        <v/>
      </c>
      <c r="AS20" s="427" t="str">
        <f>IFERROR(IF(Q20="---","",IF(AG20="---","No Target Set",IF(CD20=BS20,"On Target",IF(CD20&gt;BS20,"Behind",IF(CD20&lt;BS20,"On Target"))))),"")</f>
        <v/>
      </c>
      <c r="AT20" s="427" t="str">
        <f>IFERROR(IF(R20="---","",IF(AH20="---","No Target Set",IF(CE20=BT20,"On Target",IF(CE20&gt;BT20,"Behind",IF(CE20&lt;BT20,"On Target"))))),"")</f>
        <v/>
      </c>
      <c r="AU20" s="384"/>
      <c r="AV20" s="428"/>
      <c r="AW20" s="222" t="s">
        <v>130</v>
      </c>
      <c r="AX20" s="383" t="str">
        <f>_xlfn.IFNA(LOOKUP(2,1/(H20:R20&lt;&gt;"---"),H20:R20),"---")</f>
        <v>≥80</v>
      </c>
      <c r="AY20" s="383">
        <f>VALUE(IF(AX20="---","",VLOOKUP(AX20,List16787[],2,FALSE)))</f>
        <v>1</v>
      </c>
      <c r="AZ20" s="383" t="str">
        <f>_xlfn.IFNA(LOOKUP(2,1/(H20:Q20&lt;&gt;"---"),X20:AF20),"---")</f>
        <v>≥80</v>
      </c>
      <c r="BA20" s="383">
        <f>VALUE(IF(AZ20="---","",VLOOKUP(AZ20,List16787[],2,FALSE)))</f>
        <v>1</v>
      </c>
      <c r="BB20" s="383" t="str">
        <f>_xlfn.IFNA(LOOKUP(2,1/(AK20:AT20&lt;&gt;""),AK20:AT20),"---")</f>
        <v>On Target</v>
      </c>
      <c r="BC20" s="383" t="str">
        <f>_xlfn.IFNA(LOOKUP(2,1/(H20:R20&lt;&gt;"---"),H$2:R$2),"---")</f>
        <v>Actual Year 3</v>
      </c>
      <c r="BD20" s="384"/>
      <c r="BE20" s="384"/>
      <c r="BF20" s="384"/>
      <c r="BG20" s="384"/>
      <c r="BH20" s="384"/>
      <c r="BI20" s="222" t="s">
        <v>130</v>
      </c>
      <c r="BJ20" s="383">
        <f>IF(H20="---","",IF(H20="","",(VLOOKUP(H20,List16787[],2,FALSE))))</f>
        <v>0.5</v>
      </c>
      <c r="BK20" s="383">
        <f>IF(I20="---","",IF(I20="","",(VLOOKUP(I20,List16787[],2,FALSE))))</f>
        <v>0.5</v>
      </c>
      <c r="BL20" s="383">
        <f>IF(J20="---","",IF(J20="","",(VLOOKUP(J20,List16787[],2,FALSE))))</f>
        <v>1</v>
      </c>
      <c r="BM20" s="383">
        <f>IF(K20="---","",IF(K20="","",(VLOOKUP(K20,List16787[],2,FALSE))))</f>
        <v>1</v>
      </c>
      <c r="BN20" s="383" t="str">
        <f>IF(L20="---","",IF(L20="","",(VLOOKUP(L20,List16787[],2,FALSE))))</f>
        <v/>
      </c>
      <c r="BO20" s="383" t="str">
        <f>IF(M20="---","",IF(M20="","",(VLOOKUP(M20,List16787[],2,FALSE))))</f>
        <v/>
      </c>
      <c r="BP20" s="383" t="str">
        <f>IF(N20="---","",IF(N20="","",(VLOOKUP(N20,List16787[],2,FALSE))))</f>
        <v/>
      </c>
      <c r="BQ20" s="383" t="str">
        <f>IF(O20="---","",IF(O20="","",(VLOOKUP(O20,List16787[],2,FALSE))))</f>
        <v/>
      </c>
      <c r="BR20" s="383" t="str">
        <f>IF(P20="---","",IF(P20="","",(VLOOKUP(P20,List16787[],2,FALSE))))</f>
        <v/>
      </c>
      <c r="BS20" s="383" t="str">
        <f>IF(Q20="---","",IF(Q20="","",(VLOOKUP(Q20,List16787[],2,FALSE))))</f>
        <v/>
      </c>
      <c r="BT20" s="383" t="str">
        <f>IF(R20="---","",IF(R20="","",(VLOOKUP(R20,List16787[],2,FALSE))))</f>
        <v/>
      </c>
      <c r="BU20" s="222" t="s">
        <v>130</v>
      </c>
      <c r="BV20" s="383">
        <f>IF(Y20="---","",IF(Y20="","",VLOOKUP(Y20,List16787[],2,FALSE)))</f>
        <v>0.5</v>
      </c>
      <c r="BW20" s="383">
        <f>IF(Z20="---","",IF(Z20="","",VLOOKUP(Z20,List16787[],2,FALSE)))</f>
        <v>1</v>
      </c>
      <c r="BX20" s="383">
        <f>IF(AA20="---","",IF(AA20="","",VLOOKUP(AA20,List16787[],2,FALSE)))</f>
        <v>1</v>
      </c>
      <c r="BY20" s="383">
        <f>IF(AB20="---","",IF(AB20="","",VLOOKUP(AB20,List16787[],2,FALSE)))</f>
        <v>1</v>
      </c>
      <c r="BZ20" s="383">
        <f>IF(AC20="---","",IF(AC20="","",VLOOKUP(AC20,List16787[],2,FALSE)))</f>
        <v>1</v>
      </c>
      <c r="CA20" s="383" t="str">
        <f>IF(AD20="---","",IF(AD20="","",VLOOKUP(AD20,List16787[],2,FALSE)))</f>
        <v/>
      </c>
      <c r="CB20" s="383" t="str">
        <f>IF(AE20="---","",IF(AE20="","",VLOOKUP(AE20,List16787[],2,FALSE)))</f>
        <v/>
      </c>
      <c r="CC20" s="383" t="str">
        <f>IF(AF20="---","",IF(AF20="","",VLOOKUP(AF20,List16787[],2,FALSE)))</f>
        <v/>
      </c>
      <c r="CD20" s="383" t="str">
        <f>IF(AG20="---","",IF(AG20="","",VLOOKUP(AG20,List16787[],2,FALSE)))</f>
        <v/>
      </c>
      <c r="CE20" s="383" t="str">
        <f>IF(AH20="---","",IF(AH20="","",VLOOKUP(AH20,List16787[],2,FALSE)))</f>
        <v/>
      </c>
      <c r="CF20" s="222" t="s">
        <v>130</v>
      </c>
      <c r="CG20" s="383">
        <f>IFERROR(
    IF(H20="---", "NA",
        IF(Y20="---", "NA",
            IF(BJ20 &gt; BK20,
                IF(BV20 &gt; BJ20, 1.1, 0.1),
                IF(BV20 &gt; BJ20, 1, 0)
            )
        )
    ),
    -1
)</f>
        <v>0</v>
      </c>
      <c r="CH20" s="383">
        <f>IFERROR(
    IF(I20="---", "NA",
        IF(Z20="---", "NA",IF(J20="---","NA",
            IF(BK20 &gt; BL20,
                IF(MIN(BV20, BK20) = BW20, 0.1,
                    IF(MIN(BV20, BK20) &lt; BW20, 1.1)
                ),
                IF(MIN(BV20, BK20) = BW20, 0,
                    IF(MIN(BV20, BK20) &lt; BW20, 1)
                )
            ))
        )
    ),
-5)</f>
        <v>1</v>
      </c>
      <c r="CI20" s="383">
        <f>IFERROR(
    IF(J20="---", "NA",
        IF(AA20="---", "NA",IF(K20="---","NA",
            IF(BL20 &gt; BM20,
                IF(MIN(BW20, BL20) = BX20, 0.1,
                    IF(MIN(BW20, BL20) &lt; BX20, 1.1)
                ),
                IF(MIN(BW20, BL20) = BX20, 0,
                    IF(MIN(BW20, BL20) &lt; BX20, 1)
                )
            ))
        )
    ),
-5)</f>
        <v>0</v>
      </c>
      <c r="CJ20" s="383" t="str">
        <f>IFERROR(
    IF(K20="---", "NA",
        IF(AB20="---", "NA",IF(L20="---","NA",
            IF(BM20 &gt; BN20,
                IF(MIN(BX20, BM20) = BY20, 0.1,
                    IF(MIN(BX20, BM20) &lt; BY20, 1.1)
                ),
                IF(MIN(BX20, BM20) = BY20, 0,
                    IF(MIN(BX20, BM20) &lt; BY20, 1)
                )
            ))
        )
    ),
-5)</f>
        <v>NA</v>
      </c>
      <c r="CK20" s="383" t="str">
        <f>IFERROR(
    IF(L20="---", "NA",
        IF(AC20="---", "NA",IF(M20="---","NA",
            IF(BN20 &gt; BO20,
                IF(MIN(BY20, BN20) = BZ20, 0.1,
                    IF(MIN(BY20, BN20) &lt; BZ20, 1.1)
                ),
                IF(MIN(BY20, BN20) = BZ20, 0,
                    IF(MIN(BY20, BN20) &lt; BZ20, 1)
                )
            ))
        )
    ),
-5)</f>
        <v>NA</v>
      </c>
      <c r="CL20" s="383" t="str">
        <f>IFERROR(
    IF(M20="---", "NA",
        IF(AD20="---", "NA",IF(N20="---","NA",
            IF(BO20 &gt; BP20,
                IF(MIN(BZ20, BO20) = CA20, 0.1,
                    IF(MIN(BZ20, BO20) &lt; CA20, 1.1)
                ),
                IF(MIN(BZ20, BO20) = CA20, 0,
                    IF(MIN(BZ20, BO20) &lt; CA20, 1)
                )
            ))
        )
    ),
-5)</f>
        <v>NA</v>
      </c>
      <c r="CM20" s="383" t="str">
        <f>IFERROR(
    IF(N20="---", "NA",
        IF(AE20="---", "NA",IF(O20="---","NA",
            IF(BP20 &gt; BQ20,
                IF(MIN(CA20, BP20) = CB20, 0.1,
                    IF(MIN(CA20, BP20) &lt; CB20, 1.1)
                ),
                IF(MIN(CA20, BP20) = CB20, 0,
                    IF(MIN(CA20, BP20) &lt; CB20, 1)
                )
            ))
        )
    ),
-5)</f>
        <v>NA</v>
      </c>
      <c r="CN20" s="383" t="str">
        <f>IFERROR(
    IF(O20="---", "NA",
        IF(AF20="---", "NA",IF(P20="---","NA",
            IF(BQ20 &gt; BR20,
                IF(MIN(CB20, BQ20) = CC20, 0.1,
                    IF(MIN(CB20, BQ20) &lt; CC20, 1.1)
                ),
                IF(MIN(CB20, BQ20) = CC20, 0,
                    IF(MIN(CB20, BQ20) &lt; CC20, 1)
                )
            ))
        )
    ),
-5)</f>
        <v>NA</v>
      </c>
      <c r="CO20" s="383" t="str">
        <f>IFERROR(
    IF(P20="---", "NA",
        IF(AG20="---", "NA",IF(Q20="---","NA",
            IF(BR20 &gt; BS20,
                IF(MIN(CC20, BR20) = CD20, 0.1,
                    IF(MIN(CC20, BR20) &lt; CD20, 1.1)
                ),
                IF(MIN(CC20, BR20) = CD20, 0,
                    IF(MIN(CC20, BR20) &lt; CD20, 1)
                )
            ))
        )
    ),
-5)</f>
        <v>NA</v>
      </c>
      <c r="CP20" s="383" t="str">
        <f>IFERROR(
    IF(Q20="---", "NA",
        IF(AH20="---", "NA",IF(R20="---","NA",
            IF(BS20 &gt; BT20,
                IF(MIN(CD20, BS20) = CE20, 0.1,
                    IF(MIN(CD20, BS20) &lt; CE20, 1.1)
                ),
                IF(MIN(CD20, BS20) = CE20, 0,
                    IF(MIN(CD20, BS20) &lt; CE20, 1)
                )
            ))
        )
    ),
-5)</f>
        <v>NA</v>
      </c>
      <c r="CQ20" s="222" t="s">
        <v>130</v>
      </c>
      <c r="CR20" s="383" t="str">
        <f>IF(AND(OR(CG20=1, CG20=1.1),BK20&gt;=BV20),"Achieved",IF(AND(OR(CG20=1, CG20=1.1),BK20&lt;BV20),"Not Achieved","NA"))</f>
        <v>NA</v>
      </c>
      <c r="CS20" s="383" t="str">
        <f>IF(AND(OR(CH20=1, CH20=1.1),BL20&gt;=BW20),"Achieved",IF(AND(OR(CH20=1, CH20=1.1),BL20&lt;BW20),"Not Achieved","NA"))</f>
        <v>Achieved</v>
      </c>
      <c r="CT20" s="383" t="str">
        <f>IF(AND(OR(CI20=1, CI20=1.1),BM20&gt;=BX20),"Achieved",IF(AND(OR(CI20=1, CI20=1.1),BM20&lt;BX20),"Not Achieved","NA"))</f>
        <v>NA</v>
      </c>
      <c r="CU20" s="383" t="str">
        <f>IF(AND(OR(CJ20=1, CJ20=1.1),BN20&gt;=BY20),"Achieved",IF(AND(OR(CJ20=1, CJ20=1.1),BN20&lt;BY20),"Not Achieved","NA"))</f>
        <v>NA</v>
      </c>
      <c r="CV20" s="383" t="str">
        <f>IF(AND(OR(CK20=1, CK20=1.1),BO20&gt;=BZ20),"Achieved",IF(AND(OR(CK20=1, CK20=1.1),BO20&lt;BZ20),"Not Achieved","NA"))</f>
        <v>NA</v>
      </c>
      <c r="CW20" s="383" t="str">
        <f>IF(AND(OR(CL20=1, CL20=1.1),BP20&gt;=CA20),"Achieved",IF(AND(OR(CL20=1, CL20=1.1),BP20&lt;CA20),"Not Achieved","NA"))</f>
        <v>NA</v>
      </c>
      <c r="CX20" s="383" t="str">
        <f>IF(AND(OR(CM20=1, CM20=1.1),BQ20&gt;=CB20),"Achieved",IF(AND(OR(CM20=1, CM20=1.1),BQ20&lt;CB20),"Not Achieved","NA"))</f>
        <v>NA</v>
      </c>
      <c r="CY20" s="383" t="str">
        <f>IF(AND(OR(CN20=1, CN20=1.1),BR20&gt;=CC20),"Achieved",IF(AND(OR(CN20=1, CN20=1.1),BR20&lt;CC20),"Not Achieved","NA"))</f>
        <v>NA</v>
      </c>
      <c r="CZ20" s="383" t="str">
        <f>IF(AND(OR(CO20=1, CO20=1.1),BS20&gt;=CD20),"Achieved",IF(AND(OR(CO20=1, CO20=1.1),BS20&lt;CD20),"Not Achieved","NA"))</f>
        <v>NA</v>
      </c>
      <c r="DA20" s="383" t="str">
        <f>IF(AND(OR(CP20=1, CP20=1.1),BT20&gt;=CE20),"Achieved",IF(AND(OR(CP20=1, CP20=1.1),BT20&lt;CE20),"Not Achieved","NA"))</f>
        <v>NA</v>
      </c>
      <c r="DI20" s="433"/>
      <c r="DJ20" s="433"/>
      <c r="DK20" s="433"/>
      <c r="DL20" s="433"/>
      <c r="DM20" s="433"/>
      <c r="DN20" s="433"/>
      <c r="DO20" s="433"/>
      <c r="DP20" s="433"/>
      <c r="DQ20" s="433"/>
      <c r="DR20" s="433"/>
      <c r="DS20" s="433"/>
      <c r="DT20" s="433"/>
      <c r="DU20" s="433"/>
      <c r="DV20" s="433"/>
      <c r="DW20" s="433"/>
    </row>
    <row r="21" spans="2:127" s="385" customFormat="1" ht="13.75" customHeight="1" thickBot="1" x14ac:dyDescent="0.4">
      <c r="B21" s="373"/>
      <c r="C21" s="366" t="s">
        <v>131</v>
      </c>
      <c r="D21" s="367"/>
      <c r="E21" s="432" t="s">
        <v>132</v>
      </c>
      <c r="F21" s="425"/>
      <c r="G21" s="426"/>
      <c r="H21" s="192" t="s">
        <v>102</v>
      </c>
      <c r="I21" s="192" t="s">
        <v>102</v>
      </c>
      <c r="J21" s="15" t="s">
        <v>98</v>
      </c>
      <c r="K21" s="15" t="s">
        <v>98</v>
      </c>
      <c r="L21" s="192" t="s">
        <v>94</v>
      </c>
      <c r="M21" s="192" t="s">
        <v>94</v>
      </c>
      <c r="N21" s="192" t="s">
        <v>94</v>
      </c>
      <c r="O21" s="192" t="s">
        <v>94</v>
      </c>
      <c r="P21" s="192" t="s">
        <v>94</v>
      </c>
      <c r="Q21" s="192" t="s">
        <v>94</v>
      </c>
      <c r="R21" s="379" t="s">
        <v>94</v>
      </c>
      <c r="S21" s="384"/>
      <c r="T21" s="384"/>
      <c r="U21" s="384"/>
      <c r="V21" s="384"/>
      <c r="W21" s="384"/>
      <c r="X21" s="384"/>
      <c r="Y21" s="15" t="s">
        <v>102</v>
      </c>
      <c r="Z21" s="15" t="s">
        <v>102</v>
      </c>
      <c r="AA21" s="15" t="s">
        <v>102</v>
      </c>
      <c r="AB21" s="15" t="s">
        <v>102</v>
      </c>
      <c r="AC21" s="192" t="s">
        <v>98</v>
      </c>
      <c r="AD21" s="192" t="s">
        <v>94</v>
      </c>
      <c r="AE21" s="192" t="s">
        <v>94</v>
      </c>
      <c r="AF21" s="192" t="s">
        <v>94</v>
      </c>
      <c r="AG21" s="192" t="s">
        <v>94</v>
      </c>
      <c r="AH21" s="379" t="s">
        <v>94</v>
      </c>
      <c r="AK21" s="427" t="str">
        <f>IFERROR(IF(I21="---","",IF(Y21="---","No Target Set",IF(BV21=BK21,"On Target",IF(BV21&gt;BK21,"Behind",IF(BV21&lt;BK21,"On Target"))))),"")</f>
        <v>On Target</v>
      </c>
      <c r="AL21" s="427" t="str">
        <f>IFERROR(IF(J21="---","",IF(Z21="---","No Target Set",IF(BW21=BL21,"On Target",IF(BW21&gt;BL21,"Behind",IF(BW21&lt;BL21,"On Target"))))),"")</f>
        <v>On Target</v>
      </c>
      <c r="AM21" s="427" t="str">
        <f>IFERROR(IF(K21="---","",IF(AA21="---","No Target Set",IF(BX21=BM21,"On Target",IF(BX21&gt;BM21,"Behind",IF(BX21&lt;BM21,"On Target"))))),"")</f>
        <v>On Target</v>
      </c>
      <c r="AN21" s="427" t="str">
        <f>IFERROR(IF(L21="---","",IF(AB21="---","No Target Set",IF(BY21=BN21,"On Target",IF(BY21&gt;BN21,"Behind",IF(BY21&lt;BN21,"On Target"))))),"")</f>
        <v/>
      </c>
      <c r="AO21" s="427" t="str">
        <f>IFERROR(IF(M21="---","",IF(AC21="---","No Target Set",IF(BZ21=BO21,"On Target",IF(BZ21&gt;BO21,"Behind",IF(BZ21&lt;BO21,"On Target"))))),"")</f>
        <v/>
      </c>
      <c r="AP21" s="427" t="str">
        <f>IFERROR(IF(N21="---","",IF(AD21="---","No Target Set",IF(CA21=BP21,"On Target",IF(CA21&gt;BP21,"Behind",IF(CA21&lt;BP21,"On Target"))))),"")</f>
        <v/>
      </c>
      <c r="AQ21" s="427" t="str">
        <f>IFERROR(IF(O21="---","",IF(AE21="---","No Target Set",IF(CB21=BQ21,"On Target",IF(CB21&gt;BQ21,"Behind",IF(CB21&lt;BQ21,"On Target"))))),"")</f>
        <v/>
      </c>
      <c r="AR21" s="427" t="str">
        <f>IFERROR(IF(P21="---","",IF(AF21="---","No Target Set",IF(CC21=BR21,"On Target",IF(CC21&gt;BR21,"Behind",IF(CC21&lt;BR21,"On Target"))))),"")</f>
        <v/>
      </c>
      <c r="AS21" s="427" t="str">
        <f>IFERROR(IF(Q21="---","",IF(AG21="---","No Target Set",IF(CD21=BS21,"On Target",IF(CD21&gt;BS21,"Behind",IF(CD21&lt;BS21,"On Target"))))),"")</f>
        <v/>
      </c>
      <c r="AT21" s="427" t="str">
        <f>IFERROR(IF(R21="---","",IF(AH21="---","No Target Set",IF(CE21=BT21,"On Target",IF(CE21&gt;BT21,"Behind",IF(CE21&lt;BT21,"On Target"))))),"")</f>
        <v/>
      </c>
      <c r="AU21" s="384"/>
      <c r="AV21" s="428"/>
      <c r="AW21" s="222" t="s">
        <v>133</v>
      </c>
      <c r="AX21" s="383" t="str">
        <f>_xlfn.IFNA(LOOKUP(2,1/(H21:R21&lt;&gt;"---"),H21:R21),"---")</f>
        <v>≥80</v>
      </c>
      <c r="AY21" s="383">
        <f>VALUE(IF(AX21="---","",VLOOKUP(AX21,List16787[],2,FALSE)))</f>
        <v>1</v>
      </c>
      <c r="AZ21" s="383" t="str">
        <f>_xlfn.IFNA(LOOKUP(2,1/(H21:Q21&lt;&gt;"---"),X21:AF21),"---")</f>
        <v>60-79</v>
      </c>
      <c r="BA21" s="383">
        <f>VALUE(IF(AZ21="---","",VLOOKUP(AZ21,List16787[],2,FALSE)))</f>
        <v>0.5</v>
      </c>
      <c r="BB21" s="383" t="str">
        <f>_xlfn.IFNA(LOOKUP(2,1/(AK21:AT21&lt;&gt;""),AK21:AT21),"---")</f>
        <v>On Target</v>
      </c>
      <c r="BC21" s="383" t="str">
        <f>_xlfn.IFNA(LOOKUP(2,1/(H21:R21&lt;&gt;"---"),H$2:R$2),"---")</f>
        <v>Actual Year 3</v>
      </c>
      <c r="BD21" s="384"/>
      <c r="BE21" s="384"/>
      <c r="BF21" s="384"/>
      <c r="BG21" s="384"/>
      <c r="BH21" s="384"/>
      <c r="BI21" s="222" t="s">
        <v>133</v>
      </c>
      <c r="BJ21" s="383">
        <f>IF(H21="---","",IF(H21="","",(VLOOKUP(H21,List16787[],2,FALSE))))</f>
        <v>0.5</v>
      </c>
      <c r="BK21" s="383">
        <f>IF(I21="---","",IF(I21="","",(VLOOKUP(I21,List16787[],2,FALSE))))</f>
        <v>0.5</v>
      </c>
      <c r="BL21" s="383">
        <f>IF(J21="---","",IF(J21="","",(VLOOKUP(J21,List16787[],2,FALSE))))</f>
        <v>1</v>
      </c>
      <c r="BM21" s="383">
        <f>IF(K21="---","",IF(K21="","",(VLOOKUP(K21,List16787[],2,FALSE))))</f>
        <v>1</v>
      </c>
      <c r="BN21" s="383" t="str">
        <f>IF(L21="---","",IF(L21="","",(VLOOKUP(L21,List16787[],2,FALSE))))</f>
        <v/>
      </c>
      <c r="BO21" s="383" t="str">
        <f>IF(M21="---","",IF(M21="","",(VLOOKUP(M21,List16787[],2,FALSE))))</f>
        <v/>
      </c>
      <c r="BP21" s="383" t="str">
        <f>IF(N21="---","",IF(N21="","",(VLOOKUP(N21,List16787[],2,FALSE))))</f>
        <v/>
      </c>
      <c r="BQ21" s="383" t="str">
        <f>IF(O21="---","",IF(O21="","",(VLOOKUP(O21,List16787[],2,FALSE))))</f>
        <v/>
      </c>
      <c r="BR21" s="383" t="str">
        <f>IF(P21="---","",IF(P21="","",(VLOOKUP(P21,List16787[],2,FALSE))))</f>
        <v/>
      </c>
      <c r="BS21" s="383" t="str">
        <f>IF(Q21="---","",IF(Q21="","",(VLOOKUP(Q21,List16787[],2,FALSE))))</f>
        <v/>
      </c>
      <c r="BT21" s="383" t="str">
        <f>IF(R21="---","",IF(R21="","",(VLOOKUP(R21,List16787[],2,FALSE))))</f>
        <v/>
      </c>
      <c r="BU21" s="222" t="s">
        <v>133</v>
      </c>
      <c r="BV21" s="383">
        <f>IF(Y21="---","",IF(Y21="","",VLOOKUP(Y21,List16787[],2,FALSE)))</f>
        <v>0.5</v>
      </c>
      <c r="BW21" s="383">
        <f>IF(Z21="---","",IF(Z21="","",VLOOKUP(Z21,List16787[],2,FALSE)))</f>
        <v>0.5</v>
      </c>
      <c r="BX21" s="383">
        <f>IF(AA21="---","",IF(AA21="","",VLOOKUP(AA21,List16787[],2,FALSE)))</f>
        <v>0.5</v>
      </c>
      <c r="BY21" s="383">
        <f>IF(AB21="---","",IF(AB21="","",VLOOKUP(AB21,List16787[],2,FALSE)))</f>
        <v>0.5</v>
      </c>
      <c r="BZ21" s="383">
        <f>IF(AC21="---","",IF(AC21="","",VLOOKUP(AC21,List16787[],2,FALSE)))</f>
        <v>1</v>
      </c>
      <c r="CA21" s="383" t="str">
        <f>IF(AD21="---","",IF(AD21="","",VLOOKUP(AD21,List16787[],2,FALSE)))</f>
        <v/>
      </c>
      <c r="CB21" s="383" t="str">
        <f>IF(AE21="---","",IF(AE21="","",VLOOKUP(AE21,List16787[],2,FALSE)))</f>
        <v/>
      </c>
      <c r="CC21" s="383" t="str">
        <f>IF(AF21="---","",IF(AF21="","",VLOOKUP(AF21,List16787[],2,FALSE)))</f>
        <v/>
      </c>
      <c r="CD21" s="383" t="str">
        <f>IF(AG21="---","",IF(AG21="","",VLOOKUP(AG21,List16787[],2,FALSE)))</f>
        <v/>
      </c>
      <c r="CE21" s="383" t="str">
        <f>IF(AH21="---","",IF(AH21="","",VLOOKUP(AH21,List16787[],2,FALSE)))</f>
        <v/>
      </c>
      <c r="CF21" s="222" t="s">
        <v>133</v>
      </c>
      <c r="CG21" s="383">
        <f>IFERROR(
    IF(H21="---", "NA",
        IF(Y21="---", "NA",
            IF(BJ21 &gt; BK21,
                IF(BV21 &gt; BJ21, 1.1, 0.1),
                IF(BV21 &gt; BJ21, 1, 0)
            )
        )
    ),
    -1
)</f>
        <v>0</v>
      </c>
      <c r="CH21" s="383">
        <f>IFERROR(
    IF(I21="---", "NA",
        IF(Z21="---", "NA",IF(J21="---","NA",
            IF(BK21 &gt; BL21,
                IF(MIN(BV21, BK21) = BW21, 0.1,
                    IF(MIN(BV21, BK21) &lt; BW21, 1.1)
                ),
                IF(MIN(BV21, BK21) = BW21, 0,
                    IF(MIN(BV21, BK21) &lt; BW21, 1)
                )
            ))
        )
    ),
-5)</f>
        <v>0</v>
      </c>
      <c r="CI21" s="383">
        <f>IFERROR(
    IF(J21="---", "NA",
        IF(AA21="---", "NA",IF(K21="---","NA",
            IF(BL21 &gt; BM21,
                IF(MIN(BW21, BL21) = BX21, 0.1,
                    IF(MIN(BW21, BL21) &lt; BX21, 1.1)
                ),
                IF(MIN(BW21, BL21) = BX21, 0,
                    IF(MIN(BW21, BL21) &lt; BX21, 1)
                )
            ))
        )
    ),
-5)</f>
        <v>0</v>
      </c>
      <c r="CJ21" s="383" t="str">
        <f>IFERROR(
    IF(K21="---", "NA",
        IF(AB21="---", "NA",IF(L21="---","NA",
            IF(BM21 &gt; BN21,
                IF(MIN(BX21, BM21) = BY21, 0.1,
                    IF(MIN(BX21, BM21) &lt; BY21, 1.1)
                ),
                IF(MIN(BX21, BM21) = BY21, 0,
                    IF(MIN(BX21, BM21) &lt; BY21, 1)
                )
            ))
        )
    ),
-5)</f>
        <v>NA</v>
      </c>
      <c r="CK21" s="383" t="str">
        <f>IFERROR(
    IF(L21="---", "NA",
        IF(AC21="---", "NA",IF(M21="---","NA",
            IF(BN21 &gt; BO21,
                IF(MIN(BY21, BN21) = BZ21, 0.1,
                    IF(MIN(BY21, BN21) &lt; BZ21, 1.1)
                ),
                IF(MIN(BY21, BN21) = BZ21, 0,
                    IF(MIN(BY21, BN21) &lt; BZ21, 1)
                )
            ))
        )
    ),
-5)</f>
        <v>NA</v>
      </c>
      <c r="CL21" s="383" t="str">
        <f>IFERROR(
    IF(M21="---", "NA",
        IF(AD21="---", "NA",IF(N21="---","NA",
            IF(BO21 &gt; BP21,
                IF(MIN(BZ21, BO21) = CA21, 0.1,
                    IF(MIN(BZ21, BO21) &lt; CA21, 1.1)
                ),
                IF(MIN(BZ21, BO21) = CA21, 0,
                    IF(MIN(BZ21, BO21) &lt; CA21, 1)
                )
            ))
        )
    ),
-5)</f>
        <v>NA</v>
      </c>
      <c r="CM21" s="383" t="str">
        <f>IFERROR(
    IF(N21="---", "NA",
        IF(AE21="---", "NA",IF(O21="---","NA",
            IF(BP21 &gt; BQ21,
                IF(MIN(CA21, BP21) = CB21, 0.1,
                    IF(MIN(CA21, BP21) &lt; CB21, 1.1)
                ),
                IF(MIN(CA21, BP21) = CB21, 0,
                    IF(MIN(CA21, BP21) &lt; CB21, 1)
                )
            ))
        )
    ),
-5)</f>
        <v>NA</v>
      </c>
      <c r="CN21" s="383" t="str">
        <f>IFERROR(
    IF(O21="---", "NA",
        IF(AF21="---", "NA",IF(P21="---","NA",
            IF(BQ21 &gt; BR21,
                IF(MIN(CB21, BQ21) = CC21, 0.1,
                    IF(MIN(CB21, BQ21) &lt; CC21, 1.1)
                ),
                IF(MIN(CB21, BQ21) = CC21, 0,
                    IF(MIN(CB21, BQ21) &lt; CC21, 1)
                )
            ))
        )
    ),
-5)</f>
        <v>NA</v>
      </c>
      <c r="CO21" s="383" t="str">
        <f>IFERROR(
    IF(P21="---", "NA",
        IF(AG21="---", "NA",IF(Q21="---","NA",
            IF(BR21 &gt; BS21,
                IF(MIN(CC21, BR21) = CD21, 0.1,
                    IF(MIN(CC21, BR21) &lt; CD21, 1.1)
                ),
                IF(MIN(CC21, BR21) = CD21, 0,
                    IF(MIN(CC21, BR21) &lt; CD21, 1)
                )
            ))
        )
    ),
-5)</f>
        <v>NA</v>
      </c>
      <c r="CP21" s="383" t="str">
        <f>IFERROR(
    IF(Q21="---", "NA",
        IF(AH21="---", "NA",IF(R21="---","NA",
            IF(BS21 &gt; BT21,
                IF(MIN(CD21, BS21) = CE21, 0.1,
                    IF(MIN(CD21, BS21) &lt; CE21, 1.1)
                ),
                IF(MIN(CD21, BS21) = CE21, 0,
                    IF(MIN(CD21, BS21) &lt; CE21, 1)
                )
            ))
        )
    ),
-5)</f>
        <v>NA</v>
      </c>
      <c r="CQ21" s="222" t="s">
        <v>133</v>
      </c>
      <c r="CR21" s="383" t="str">
        <f>IF(AND(OR(CG21=1, CG21=1.1),BK21&gt;=BV21),"Achieved",IF(AND(OR(CG21=1, CG21=1.1),BK21&lt;BV21),"Not Achieved","NA"))</f>
        <v>NA</v>
      </c>
      <c r="CS21" s="383" t="str">
        <f>IF(AND(OR(CH21=1, CH21=1.1),BL21&gt;=BW21),"Achieved",IF(AND(OR(CH21=1, CH21=1.1),BL21&lt;BW21),"Not Achieved","NA"))</f>
        <v>NA</v>
      </c>
      <c r="CT21" s="383" t="str">
        <f>IF(AND(OR(CI21=1, CI21=1.1),BM21&gt;=BX21),"Achieved",IF(AND(OR(CI21=1, CI21=1.1),BM21&lt;BX21),"Not Achieved","NA"))</f>
        <v>NA</v>
      </c>
      <c r="CU21" s="383" t="str">
        <f>IF(AND(OR(CJ21=1, CJ21=1.1),BN21&gt;=BY21),"Achieved",IF(AND(OR(CJ21=1, CJ21=1.1),BN21&lt;BY21),"Not Achieved","NA"))</f>
        <v>NA</v>
      </c>
      <c r="CV21" s="383" t="str">
        <f>IF(AND(OR(CK21=1, CK21=1.1),BO21&gt;=BZ21),"Achieved",IF(AND(OR(CK21=1, CK21=1.1),BO21&lt;BZ21),"Not Achieved","NA"))</f>
        <v>NA</v>
      </c>
      <c r="CW21" s="383" t="str">
        <f>IF(AND(OR(CL21=1, CL21=1.1),BP21&gt;=CA21),"Achieved",IF(AND(OR(CL21=1, CL21=1.1),BP21&lt;CA21),"Not Achieved","NA"))</f>
        <v>NA</v>
      </c>
      <c r="CX21" s="383" t="str">
        <f>IF(AND(OR(CM21=1, CM21=1.1),BQ21&gt;=CB21),"Achieved",IF(AND(OR(CM21=1, CM21=1.1),BQ21&lt;CB21),"Not Achieved","NA"))</f>
        <v>NA</v>
      </c>
      <c r="CY21" s="383" t="str">
        <f>IF(AND(OR(CN21=1, CN21=1.1),BR21&gt;=CC21),"Achieved",IF(AND(OR(CN21=1, CN21=1.1),BR21&lt;CC21),"Not Achieved","NA"))</f>
        <v>NA</v>
      </c>
      <c r="CZ21" s="383" t="str">
        <f>IF(AND(OR(CO21=1, CO21=1.1),BS21&gt;=CD21),"Achieved",IF(AND(OR(CO21=1, CO21=1.1),BS21&lt;CD21),"Not Achieved","NA"))</f>
        <v>NA</v>
      </c>
      <c r="DA21" s="383" t="str">
        <f>IF(AND(OR(CP21=1, CP21=1.1),BT21&gt;=CE21),"Achieved",IF(AND(OR(CP21=1, CP21=1.1),BT21&lt;CE21),"Not Achieved","NA"))</f>
        <v>NA</v>
      </c>
      <c r="DI21" s="433"/>
      <c r="DJ21" s="433"/>
      <c r="DK21" s="433"/>
      <c r="DL21" s="433"/>
      <c r="DM21" s="433"/>
      <c r="DN21" s="433"/>
      <c r="DO21" s="433"/>
      <c r="DP21" s="433"/>
      <c r="DQ21" s="433"/>
      <c r="DR21" s="433"/>
      <c r="DS21" s="433"/>
      <c r="DT21" s="433"/>
      <c r="DU21" s="433"/>
      <c r="DV21" s="433"/>
      <c r="DW21" s="433"/>
    </row>
    <row r="22" spans="2:127" s="385" customFormat="1" ht="13.75" customHeight="1" thickBot="1" x14ac:dyDescent="0.4">
      <c r="B22" s="373"/>
      <c r="C22" s="368"/>
      <c r="D22" s="369"/>
      <c r="E22" s="432" t="s">
        <v>134</v>
      </c>
      <c r="F22" s="425"/>
      <c r="G22" s="426"/>
      <c r="H22" s="15" t="s">
        <v>102</v>
      </c>
      <c r="I22" s="192" t="s">
        <v>102</v>
      </c>
      <c r="J22" s="15" t="s">
        <v>98</v>
      </c>
      <c r="K22" s="15" t="s">
        <v>98</v>
      </c>
      <c r="L22" s="192" t="s">
        <v>94</v>
      </c>
      <c r="M22" s="192" t="s">
        <v>94</v>
      </c>
      <c r="N22" s="192" t="s">
        <v>94</v>
      </c>
      <c r="O22" s="192" t="s">
        <v>94</v>
      </c>
      <c r="P22" s="192" t="s">
        <v>94</v>
      </c>
      <c r="Q22" s="192" t="s">
        <v>94</v>
      </c>
      <c r="R22" s="379" t="s">
        <v>94</v>
      </c>
      <c r="S22" s="384"/>
      <c r="T22" s="384"/>
      <c r="U22" s="384"/>
      <c r="V22" s="384"/>
      <c r="W22" s="384"/>
      <c r="X22" s="384"/>
      <c r="Y22" s="15" t="s">
        <v>102</v>
      </c>
      <c r="Z22" s="15" t="s">
        <v>98</v>
      </c>
      <c r="AA22" s="15" t="s">
        <v>98</v>
      </c>
      <c r="AB22" s="15" t="s">
        <v>98</v>
      </c>
      <c r="AC22" s="192" t="s">
        <v>98</v>
      </c>
      <c r="AD22" s="192" t="s">
        <v>94</v>
      </c>
      <c r="AE22" s="192" t="s">
        <v>94</v>
      </c>
      <c r="AF22" s="192" t="s">
        <v>94</v>
      </c>
      <c r="AG22" s="192" t="s">
        <v>94</v>
      </c>
      <c r="AH22" s="379" t="s">
        <v>94</v>
      </c>
      <c r="AK22" s="427" t="str">
        <f>IFERROR(IF(I22="---","",IF(Y22="---","No Target Set",IF(BV22=BK22,"On Target",IF(BV22&gt;BK22,"Behind",IF(BV22&lt;BK22,"On Target"))))),"")</f>
        <v>On Target</v>
      </c>
      <c r="AL22" s="427" t="str">
        <f>IFERROR(IF(J22="---","",IF(Z22="---","No Target Set",IF(BW22=BL22,"On Target",IF(BW22&gt;BL22,"Behind",IF(BW22&lt;BL22,"On Target"))))),"")</f>
        <v>On Target</v>
      </c>
      <c r="AM22" s="427" t="str">
        <f>IFERROR(IF(K22="---","",IF(AA22="---","No Target Set",IF(BX22=BM22,"On Target",IF(BX22&gt;BM22,"Behind",IF(BX22&lt;BM22,"On Target"))))),"")</f>
        <v>On Target</v>
      </c>
      <c r="AN22" s="427" t="str">
        <f>IFERROR(IF(L22="---","",IF(AB22="---","No Target Set",IF(BY22=BN22,"On Target",IF(BY22&gt;BN22,"Behind",IF(BY22&lt;BN22,"On Target"))))),"")</f>
        <v/>
      </c>
      <c r="AO22" s="427" t="str">
        <f>IFERROR(IF(M22="---","",IF(AC22="---","No Target Set",IF(BZ22=BO22,"On Target",IF(BZ22&gt;BO22,"Behind",IF(BZ22&lt;BO22,"On Target"))))),"")</f>
        <v/>
      </c>
      <c r="AP22" s="427" t="str">
        <f>IFERROR(IF(N22="---","",IF(AD22="---","No Target Set",IF(CA22=BP22,"On Target",IF(CA22&gt;BP22,"Behind",IF(CA22&lt;BP22,"On Target"))))),"")</f>
        <v/>
      </c>
      <c r="AQ22" s="427" t="str">
        <f>IFERROR(IF(O22="---","",IF(AE22="---","No Target Set",IF(CB22=BQ22,"On Target",IF(CB22&gt;BQ22,"Behind",IF(CB22&lt;BQ22,"On Target"))))),"")</f>
        <v/>
      </c>
      <c r="AR22" s="427" t="str">
        <f>IFERROR(IF(P22="---","",IF(AF22="---","No Target Set",IF(CC22=BR22,"On Target",IF(CC22&gt;BR22,"Behind",IF(CC22&lt;BR22,"On Target"))))),"")</f>
        <v/>
      </c>
      <c r="AS22" s="427" t="str">
        <f>IFERROR(IF(Q22="---","",IF(AG22="---","No Target Set",IF(CD22=BS22,"On Target",IF(CD22&gt;BS22,"Behind",IF(CD22&lt;BS22,"On Target"))))),"")</f>
        <v/>
      </c>
      <c r="AT22" s="427" t="str">
        <f>IFERROR(IF(R22="---","",IF(AH22="---","No Target Set",IF(CE22=BT22,"On Target",IF(CE22&gt;BT22,"Behind",IF(CE22&lt;BT22,"On Target"))))),"")</f>
        <v/>
      </c>
      <c r="AU22" s="384"/>
      <c r="AV22" s="428"/>
      <c r="AW22" s="222" t="s">
        <v>135</v>
      </c>
      <c r="AX22" s="383" t="str">
        <f>_xlfn.IFNA(LOOKUP(2,1/(H22:R22&lt;&gt;"---"),H22:R22),"---")</f>
        <v>≥80</v>
      </c>
      <c r="AY22" s="383">
        <f>VALUE(IF(AX22="---","",VLOOKUP(AX22,List16787[],2,FALSE)))</f>
        <v>1</v>
      </c>
      <c r="AZ22" s="383" t="str">
        <f>_xlfn.IFNA(LOOKUP(2,1/(H22:Q22&lt;&gt;"---"),X22:AF22),"---")</f>
        <v>≥80</v>
      </c>
      <c r="BA22" s="383">
        <f>VALUE(IF(AZ22="---","",VLOOKUP(AZ22,List16787[],2,FALSE)))</f>
        <v>1</v>
      </c>
      <c r="BB22" s="383" t="str">
        <f>_xlfn.IFNA(LOOKUP(2,1/(AK22:AT22&lt;&gt;""),AK22:AT22),"---")</f>
        <v>On Target</v>
      </c>
      <c r="BC22" s="383" t="str">
        <f>_xlfn.IFNA(LOOKUP(2,1/(H22:R22&lt;&gt;"---"),H$2:R$2),"---")</f>
        <v>Actual Year 3</v>
      </c>
      <c r="BD22" s="384"/>
      <c r="BE22" s="384"/>
      <c r="BF22" s="384"/>
      <c r="BG22" s="384"/>
      <c r="BH22" s="384"/>
      <c r="BI22" s="222" t="s">
        <v>135</v>
      </c>
      <c r="BJ22" s="383">
        <f>IF(H22="---","",IF(H22="","",(VLOOKUP(H22,List16787[],2,FALSE))))</f>
        <v>0.5</v>
      </c>
      <c r="BK22" s="383">
        <f>IF(I22="---","",IF(I22="","",(VLOOKUP(I22,List16787[],2,FALSE))))</f>
        <v>0.5</v>
      </c>
      <c r="BL22" s="383">
        <f>IF(J22="---","",IF(J22="","",(VLOOKUP(J22,List16787[],2,FALSE))))</f>
        <v>1</v>
      </c>
      <c r="BM22" s="383">
        <f>IF(K22="---","",IF(K22="","",(VLOOKUP(K22,List16787[],2,FALSE))))</f>
        <v>1</v>
      </c>
      <c r="BN22" s="383" t="str">
        <f>IF(L22="---","",IF(L22="","",(VLOOKUP(L22,List16787[],2,FALSE))))</f>
        <v/>
      </c>
      <c r="BO22" s="383" t="str">
        <f>IF(M22="---","",IF(M22="","",(VLOOKUP(M22,List16787[],2,FALSE))))</f>
        <v/>
      </c>
      <c r="BP22" s="383" t="str">
        <f>IF(N22="---","",IF(N22="","",(VLOOKUP(N22,List16787[],2,FALSE))))</f>
        <v/>
      </c>
      <c r="BQ22" s="383" t="str">
        <f>IF(O22="---","",IF(O22="","",(VLOOKUP(O22,List16787[],2,FALSE))))</f>
        <v/>
      </c>
      <c r="BR22" s="383" t="str">
        <f>IF(P22="---","",IF(P22="","",(VLOOKUP(P22,List16787[],2,FALSE))))</f>
        <v/>
      </c>
      <c r="BS22" s="383" t="str">
        <f>IF(Q22="---","",IF(Q22="","",(VLOOKUP(Q22,List16787[],2,FALSE))))</f>
        <v/>
      </c>
      <c r="BT22" s="383" t="str">
        <f>IF(R22="---","",IF(R22="","",(VLOOKUP(R22,List16787[],2,FALSE))))</f>
        <v/>
      </c>
      <c r="BU22" s="222" t="s">
        <v>135</v>
      </c>
      <c r="BV22" s="383">
        <f>IF(Y22="---","",IF(Y22="","",VLOOKUP(Y22,List16787[],2,FALSE)))</f>
        <v>0.5</v>
      </c>
      <c r="BW22" s="383">
        <f>IF(Z22="---","",IF(Z22="","",VLOOKUP(Z22,List16787[],2,FALSE)))</f>
        <v>1</v>
      </c>
      <c r="BX22" s="383">
        <f>IF(AA22="---","",IF(AA22="","",VLOOKUP(AA22,List16787[],2,FALSE)))</f>
        <v>1</v>
      </c>
      <c r="BY22" s="383">
        <f>IF(AB22="---","",IF(AB22="","",VLOOKUP(AB22,List16787[],2,FALSE)))</f>
        <v>1</v>
      </c>
      <c r="BZ22" s="383">
        <f>IF(AC22="---","",IF(AC22="","",VLOOKUP(AC22,List16787[],2,FALSE)))</f>
        <v>1</v>
      </c>
      <c r="CA22" s="383" t="str">
        <f>IF(AD22="---","",IF(AD22="","",VLOOKUP(AD22,List16787[],2,FALSE)))</f>
        <v/>
      </c>
      <c r="CB22" s="383" t="str">
        <f>IF(AE22="---","",IF(AE22="","",VLOOKUP(AE22,List16787[],2,FALSE)))</f>
        <v/>
      </c>
      <c r="CC22" s="383" t="str">
        <f>IF(AF22="---","",IF(AF22="","",VLOOKUP(AF22,List16787[],2,FALSE)))</f>
        <v/>
      </c>
      <c r="CD22" s="383" t="str">
        <f>IF(AG22="---","",IF(AG22="","",VLOOKUP(AG22,List16787[],2,FALSE)))</f>
        <v/>
      </c>
      <c r="CE22" s="383" t="str">
        <f>IF(AH22="---","",IF(AH22="","",VLOOKUP(AH22,List16787[],2,FALSE)))</f>
        <v/>
      </c>
      <c r="CF22" s="222" t="s">
        <v>135</v>
      </c>
      <c r="CG22" s="383">
        <f>IFERROR(
    IF(H22="---", "NA",
        IF(Y22="---", "NA",
            IF(BJ22 &gt; BK22,
                IF(BV22 &gt; BJ22, 1.1, 0.1),
                IF(BV22 &gt; BJ22, 1, 0)
            )
        )
    ),
    -1
)</f>
        <v>0</v>
      </c>
      <c r="CH22" s="383">
        <f>IFERROR(
    IF(I22="---", "NA",
        IF(Z22="---", "NA",IF(J22="---","NA",
            IF(BK22 &gt; BL22,
                IF(MIN(BV22, BK22) = BW22, 0.1,
                    IF(MIN(BV22, BK22) &lt; BW22, 1.1)
                ),
                IF(MIN(BV22, BK22) = BW22, 0,
                    IF(MIN(BV22, BK22) &lt; BW22, 1)
                )
            ))
        )
    ),
-5)</f>
        <v>1</v>
      </c>
      <c r="CI22" s="383">
        <f>IFERROR(
    IF(J22="---", "NA",
        IF(AA22="---", "NA",IF(K22="---","NA",
            IF(BL22 &gt; BM22,
                IF(MIN(BW22, BL22) = BX22, 0.1,
                    IF(MIN(BW22, BL22) &lt; BX22, 1.1)
                ),
                IF(MIN(BW22, BL22) = BX22, 0,
                    IF(MIN(BW22, BL22) &lt; BX22, 1)
                )
            ))
        )
    ),
-5)</f>
        <v>0</v>
      </c>
      <c r="CJ22" s="383" t="str">
        <f>IFERROR(
    IF(K22="---", "NA",
        IF(AB22="---", "NA",IF(L22="---","NA",
            IF(BM22 &gt; BN22,
                IF(MIN(BX22, BM22) = BY22, 0.1,
                    IF(MIN(BX22, BM22) &lt; BY22, 1.1)
                ),
                IF(MIN(BX22, BM22) = BY22, 0,
                    IF(MIN(BX22, BM22) &lt; BY22, 1)
                )
            ))
        )
    ),
-5)</f>
        <v>NA</v>
      </c>
      <c r="CK22" s="383" t="str">
        <f>IFERROR(
    IF(L22="---", "NA",
        IF(AC22="---", "NA",IF(M22="---","NA",
            IF(BN22 &gt; BO22,
                IF(MIN(BY22, BN22) = BZ22, 0.1,
                    IF(MIN(BY22, BN22) &lt; BZ22, 1.1)
                ),
                IF(MIN(BY22, BN22) = BZ22, 0,
                    IF(MIN(BY22, BN22) &lt; BZ22, 1)
                )
            ))
        )
    ),
-5)</f>
        <v>NA</v>
      </c>
      <c r="CL22" s="383" t="str">
        <f>IFERROR(
    IF(M22="---", "NA",
        IF(AD22="---", "NA",IF(N22="---","NA",
            IF(BO22 &gt; BP22,
                IF(MIN(BZ22, BO22) = CA22, 0.1,
                    IF(MIN(BZ22, BO22) &lt; CA22, 1.1)
                ),
                IF(MIN(BZ22, BO22) = CA22, 0,
                    IF(MIN(BZ22, BO22) &lt; CA22, 1)
                )
            ))
        )
    ),
-5)</f>
        <v>NA</v>
      </c>
      <c r="CM22" s="383" t="str">
        <f>IFERROR(
    IF(N22="---", "NA",
        IF(AE22="---", "NA",IF(O22="---","NA",
            IF(BP22 &gt; BQ22,
                IF(MIN(CA22, BP22) = CB22, 0.1,
                    IF(MIN(CA22, BP22) &lt; CB22, 1.1)
                ),
                IF(MIN(CA22, BP22) = CB22, 0,
                    IF(MIN(CA22, BP22) &lt; CB22, 1)
                )
            ))
        )
    ),
-5)</f>
        <v>NA</v>
      </c>
      <c r="CN22" s="383" t="str">
        <f>IFERROR(
    IF(O22="---", "NA",
        IF(AF22="---", "NA",IF(P22="---","NA",
            IF(BQ22 &gt; BR22,
                IF(MIN(CB22, BQ22) = CC22, 0.1,
                    IF(MIN(CB22, BQ22) &lt; CC22, 1.1)
                ),
                IF(MIN(CB22, BQ22) = CC22, 0,
                    IF(MIN(CB22, BQ22) &lt; CC22, 1)
                )
            ))
        )
    ),
-5)</f>
        <v>NA</v>
      </c>
      <c r="CO22" s="383" t="str">
        <f>IFERROR(
    IF(P22="---", "NA",
        IF(AG22="---", "NA",IF(Q22="---","NA",
            IF(BR22 &gt; BS22,
                IF(MIN(CC22, BR22) = CD22, 0.1,
                    IF(MIN(CC22, BR22) &lt; CD22, 1.1)
                ),
                IF(MIN(CC22, BR22) = CD22, 0,
                    IF(MIN(CC22, BR22) &lt; CD22, 1)
                )
            ))
        )
    ),
-5)</f>
        <v>NA</v>
      </c>
      <c r="CP22" s="383" t="str">
        <f>IFERROR(
    IF(Q22="---", "NA",
        IF(AH22="---", "NA",IF(R22="---","NA",
            IF(BS22 &gt; BT22,
                IF(MIN(CD22, BS22) = CE22, 0.1,
                    IF(MIN(CD22, BS22) &lt; CE22, 1.1)
                ),
                IF(MIN(CD22, BS22) = CE22, 0,
                    IF(MIN(CD22, BS22) &lt; CE22, 1)
                )
            ))
        )
    ),
-5)</f>
        <v>NA</v>
      </c>
      <c r="CQ22" s="222" t="s">
        <v>135</v>
      </c>
      <c r="CR22" s="383" t="str">
        <f>IF(AND(OR(CG22=1, CG22=1.1),BK22&gt;=BV22),"Achieved",IF(AND(OR(CG22=1, CG22=1.1),BK22&lt;BV22),"Not Achieved","NA"))</f>
        <v>NA</v>
      </c>
      <c r="CS22" s="383" t="str">
        <f>IF(AND(OR(CH22=1, CH22=1.1),BL22&gt;=BW22),"Achieved",IF(AND(OR(CH22=1, CH22=1.1),BL22&lt;BW22),"Not Achieved","NA"))</f>
        <v>Achieved</v>
      </c>
      <c r="CT22" s="383" t="str">
        <f>IF(AND(OR(CI22=1, CI22=1.1),BM22&gt;=BX22),"Achieved",IF(AND(OR(CI22=1, CI22=1.1),BM22&lt;BX22),"Not Achieved","NA"))</f>
        <v>NA</v>
      </c>
      <c r="CU22" s="383" t="str">
        <f>IF(AND(OR(CJ22=1, CJ22=1.1),BN22&gt;=BY22),"Achieved",IF(AND(OR(CJ22=1, CJ22=1.1),BN22&lt;BY22),"Not Achieved","NA"))</f>
        <v>NA</v>
      </c>
      <c r="CV22" s="383" t="str">
        <f>IF(AND(OR(CK22=1, CK22=1.1),BO22&gt;=BZ22),"Achieved",IF(AND(OR(CK22=1, CK22=1.1),BO22&lt;BZ22),"Not Achieved","NA"))</f>
        <v>NA</v>
      </c>
      <c r="CW22" s="383" t="str">
        <f>IF(AND(OR(CL22=1, CL22=1.1),BP22&gt;=CA22),"Achieved",IF(AND(OR(CL22=1, CL22=1.1),BP22&lt;CA22),"Not Achieved","NA"))</f>
        <v>NA</v>
      </c>
      <c r="CX22" s="383" t="str">
        <f>IF(AND(OR(CM22=1, CM22=1.1),BQ22&gt;=CB22),"Achieved",IF(AND(OR(CM22=1, CM22=1.1),BQ22&lt;CB22),"Not Achieved","NA"))</f>
        <v>NA</v>
      </c>
      <c r="CY22" s="383" t="str">
        <f>IF(AND(OR(CN22=1, CN22=1.1),BR22&gt;=CC22),"Achieved",IF(AND(OR(CN22=1, CN22=1.1),BR22&lt;CC22),"Not Achieved","NA"))</f>
        <v>NA</v>
      </c>
      <c r="CZ22" s="383" t="str">
        <f>IF(AND(OR(CO22=1, CO22=1.1),BS22&gt;=CD22),"Achieved",IF(AND(OR(CO22=1, CO22=1.1),BS22&lt;CD22),"Not Achieved","NA"))</f>
        <v>NA</v>
      </c>
      <c r="DA22" s="383" t="str">
        <f>IF(AND(OR(CP22=1, CP22=1.1),BT22&gt;=CE22),"Achieved",IF(AND(OR(CP22=1, CP22=1.1),BT22&lt;CE22),"Not Achieved","NA"))</f>
        <v>NA</v>
      </c>
      <c r="DI22" s="433"/>
      <c r="DJ22" s="433"/>
      <c r="DK22" s="433"/>
      <c r="DL22" s="433"/>
      <c r="DM22" s="433"/>
      <c r="DN22" s="433"/>
      <c r="DO22" s="433"/>
      <c r="DP22" s="433"/>
      <c r="DQ22" s="433"/>
      <c r="DR22" s="433"/>
      <c r="DS22" s="433"/>
      <c r="DT22" s="433"/>
      <c r="DU22" s="433"/>
      <c r="DV22" s="433"/>
      <c r="DW22" s="433"/>
    </row>
    <row r="23" spans="2:127" s="385" customFormat="1" ht="13.75" customHeight="1" thickBot="1" x14ac:dyDescent="0.4">
      <c r="B23" s="373"/>
      <c r="C23" s="370"/>
      <c r="D23" s="371"/>
      <c r="E23" s="432" t="s">
        <v>136</v>
      </c>
      <c r="F23" s="425"/>
      <c r="G23" s="426"/>
      <c r="H23" s="192" t="s">
        <v>102</v>
      </c>
      <c r="I23" s="192" t="s">
        <v>102</v>
      </c>
      <c r="J23" s="15" t="s">
        <v>102</v>
      </c>
      <c r="K23" s="15" t="s">
        <v>98</v>
      </c>
      <c r="L23" s="192" t="s">
        <v>94</v>
      </c>
      <c r="M23" s="192" t="s">
        <v>94</v>
      </c>
      <c r="N23" s="192" t="s">
        <v>94</v>
      </c>
      <c r="O23" s="192" t="s">
        <v>94</v>
      </c>
      <c r="P23" s="192" t="s">
        <v>94</v>
      </c>
      <c r="Q23" s="192" t="s">
        <v>94</v>
      </c>
      <c r="R23" s="379" t="s">
        <v>94</v>
      </c>
      <c r="S23" s="384"/>
      <c r="T23" s="384"/>
      <c r="U23" s="384"/>
      <c r="V23" s="384"/>
      <c r="W23" s="384"/>
      <c r="X23" s="384"/>
      <c r="Y23" s="15" t="s">
        <v>102</v>
      </c>
      <c r="Z23" s="15" t="s">
        <v>98</v>
      </c>
      <c r="AA23" s="15" t="s">
        <v>98</v>
      </c>
      <c r="AB23" s="15" t="s">
        <v>98</v>
      </c>
      <c r="AC23" s="192" t="s">
        <v>98</v>
      </c>
      <c r="AD23" s="192" t="s">
        <v>94</v>
      </c>
      <c r="AE23" s="192" t="s">
        <v>94</v>
      </c>
      <c r="AF23" s="192" t="s">
        <v>94</v>
      </c>
      <c r="AG23" s="192" t="s">
        <v>94</v>
      </c>
      <c r="AH23" s="379" t="s">
        <v>94</v>
      </c>
      <c r="AK23" s="427" t="str">
        <f>IFERROR(IF(I23="---","",IF(Y23="---","No Target Set",IF(BV23=BK23,"On Target",IF(BV23&gt;BK23,"Behind",IF(BV23&lt;BK23,"On Target"))))),"")</f>
        <v>On Target</v>
      </c>
      <c r="AL23" s="427" t="str">
        <f>IFERROR(IF(J23="---","",IF(Z23="---","No Target Set",IF(BW23=BL23,"On Target",IF(BW23&gt;BL23,"Behind",IF(BW23&lt;BL23,"On Target"))))),"")</f>
        <v>Behind</v>
      </c>
      <c r="AM23" s="427" t="str">
        <f>IFERROR(IF(K23="---","",IF(AA23="---","No Target Set",IF(BX23=BM23,"On Target",IF(BX23&gt;BM23,"Behind",IF(BX23&lt;BM23,"On Target"))))),"")</f>
        <v>On Target</v>
      </c>
      <c r="AN23" s="427" t="str">
        <f>IFERROR(IF(L23="---","",IF(AB23="---","No Target Set",IF(BY23=BN23,"On Target",IF(BY23&gt;BN23,"Behind",IF(BY23&lt;BN23,"On Target"))))),"")</f>
        <v/>
      </c>
      <c r="AO23" s="427" t="str">
        <f>IFERROR(IF(M23="---","",IF(AC23="---","No Target Set",IF(BZ23=BO23,"On Target",IF(BZ23&gt;BO23,"Behind",IF(BZ23&lt;BO23,"On Target"))))),"")</f>
        <v/>
      </c>
      <c r="AP23" s="427" t="str">
        <f>IFERROR(IF(N23="---","",IF(AD23="---","No Target Set",IF(CA23=BP23,"On Target",IF(CA23&gt;BP23,"Behind",IF(CA23&lt;BP23,"On Target"))))),"")</f>
        <v/>
      </c>
      <c r="AQ23" s="427" t="str">
        <f>IFERROR(IF(O23="---","",IF(AE23="---","No Target Set",IF(CB23=BQ23,"On Target",IF(CB23&gt;BQ23,"Behind",IF(CB23&lt;BQ23,"On Target"))))),"")</f>
        <v/>
      </c>
      <c r="AR23" s="427" t="str">
        <f>IFERROR(IF(P23="---","",IF(AF23="---","No Target Set",IF(CC23=BR23,"On Target",IF(CC23&gt;BR23,"Behind",IF(CC23&lt;BR23,"On Target"))))),"")</f>
        <v/>
      </c>
      <c r="AS23" s="427" t="str">
        <f>IFERROR(IF(Q23="---","",IF(AG23="---","No Target Set",IF(CD23=BS23,"On Target",IF(CD23&gt;BS23,"Behind",IF(CD23&lt;BS23,"On Target"))))),"")</f>
        <v/>
      </c>
      <c r="AT23" s="427" t="str">
        <f>IFERROR(IF(R23="---","",IF(AH23="---","No Target Set",IF(CE23=BT23,"On Target",IF(CE23&gt;BT23,"Behind",IF(CE23&lt;BT23,"On Target"))))),"")</f>
        <v/>
      </c>
      <c r="AU23" s="384"/>
      <c r="AV23" s="428"/>
      <c r="AW23" s="222" t="s">
        <v>137</v>
      </c>
      <c r="AX23" s="383" t="str">
        <f>_xlfn.IFNA(LOOKUP(2,1/(H23:R23&lt;&gt;"---"),H23:R23),"---")</f>
        <v>≥80</v>
      </c>
      <c r="AY23" s="383">
        <f>VALUE(IF(AX23="---","",VLOOKUP(AX23,List16787[],2,FALSE)))</f>
        <v>1</v>
      </c>
      <c r="AZ23" s="383" t="str">
        <f>_xlfn.IFNA(LOOKUP(2,1/(H23:Q23&lt;&gt;"---"),X23:AF23),"---")</f>
        <v>≥80</v>
      </c>
      <c r="BA23" s="383">
        <f>VALUE(IF(AZ23="---","",VLOOKUP(AZ23,List16787[],2,FALSE)))</f>
        <v>1</v>
      </c>
      <c r="BB23" s="383" t="str">
        <f>_xlfn.IFNA(LOOKUP(2,1/(AK23:AT23&lt;&gt;""),AK23:AT23),"---")</f>
        <v>On Target</v>
      </c>
      <c r="BC23" s="383" t="str">
        <f>_xlfn.IFNA(LOOKUP(2,1/(H23:R23&lt;&gt;"---"),H$2:R$2),"---")</f>
        <v>Actual Year 3</v>
      </c>
      <c r="BD23" s="384"/>
      <c r="BE23" s="384"/>
      <c r="BF23" s="384"/>
      <c r="BG23" s="384"/>
      <c r="BH23" s="384"/>
      <c r="BI23" s="222" t="s">
        <v>137</v>
      </c>
      <c r="BJ23" s="383">
        <f>IF(H23="---","",IF(H23="","",(VLOOKUP(H23,List16787[],2,FALSE))))</f>
        <v>0.5</v>
      </c>
      <c r="BK23" s="383">
        <f>IF(I23="---","",IF(I23="","",(VLOOKUP(I23,List16787[],2,FALSE))))</f>
        <v>0.5</v>
      </c>
      <c r="BL23" s="383">
        <f>IF(J23="---","",IF(J23="","",(VLOOKUP(J23,List16787[],2,FALSE))))</f>
        <v>0.5</v>
      </c>
      <c r="BM23" s="383">
        <f>IF(K23="---","",IF(K23="","",(VLOOKUP(K23,List16787[],2,FALSE))))</f>
        <v>1</v>
      </c>
      <c r="BN23" s="383" t="str">
        <f>IF(L23="---","",IF(L23="","",(VLOOKUP(L23,List16787[],2,FALSE))))</f>
        <v/>
      </c>
      <c r="BO23" s="383" t="str">
        <f>IF(M23="---","",IF(M23="","",(VLOOKUP(M23,List16787[],2,FALSE))))</f>
        <v/>
      </c>
      <c r="BP23" s="383" t="str">
        <f>IF(N23="---","",IF(N23="","",(VLOOKUP(N23,List16787[],2,FALSE))))</f>
        <v/>
      </c>
      <c r="BQ23" s="383" t="str">
        <f>IF(O23="---","",IF(O23="","",(VLOOKUP(O23,List16787[],2,FALSE))))</f>
        <v/>
      </c>
      <c r="BR23" s="383" t="str">
        <f>IF(P23="---","",IF(P23="","",(VLOOKUP(P23,List16787[],2,FALSE))))</f>
        <v/>
      </c>
      <c r="BS23" s="383" t="str">
        <f>IF(Q23="---","",IF(Q23="","",(VLOOKUP(Q23,List16787[],2,FALSE))))</f>
        <v/>
      </c>
      <c r="BT23" s="383" t="str">
        <f>IF(R23="---","",IF(R23="","",(VLOOKUP(R23,List16787[],2,FALSE))))</f>
        <v/>
      </c>
      <c r="BU23" s="222" t="s">
        <v>137</v>
      </c>
      <c r="BV23" s="383">
        <f>IF(Y23="---","",IF(Y23="","",VLOOKUP(Y23,List16787[],2,FALSE)))</f>
        <v>0.5</v>
      </c>
      <c r="BW23" s="383">
        <f>IF(Z23="---","",IF(Z23="","",VLOOKUP(Z23,List16787[],2,FALSE)))</f>
        <v>1</v>
      </c>
      <c r="BX23" s="383">
        <f>IF(AA23="---","",IF(AA23="","",VLOOKUP(AA23,List16787[],2,FALSE)))</f>
        <v>1</v>
      </c>
      <c r="BY23" s="383">
        <f>IF(AB23="---","",IF(AB23="","",VLOOKUP(AB23,List16787[],2,FALSE)))</f>
        <v>1</v>
      </c>
      <c r="BZ23" s="383">
        <f>IF(AC23="---","",IF(AC23="","",VLOOKUP(AC23,List16787[],2,FALSE)))</f>
        <v>1</v>
      </c>
      <c r="CA23" s="383" t="str">
        <f>IF(AD23="---","",IF(AD23="","",VLOOKUP(AD23,List16787[],2,FALSE)))</f>
        <v/>
      </c>
      <c r="CB23" s="383" t="str">
        <f>IF(AE23="---","",IF(AE23="","",VLOOKUP(AE23,List16787[],2,FALSE)))</f>
        <v/>
      </c>
      <c r="CC23" s="383" t="str">
        <f>IF(AF23="---","",IF(AF23="","",VLOOKUP(AF23,List16787[],2,FALSE)))</f>
        <v/>
      </c>
      <c r="CD23" s="383" t="str">
        <f>IF(AG23="---","",IF(AG23="","",VLOOKUP(AG23,List16787[],2,FALSE)))</f>
        <v/>
      </c>
      <c r="CE23" s="383" t="str">
        <f>IF(AH23="---","",IF(AH23="","",VLOOKUP(AH23,List16787[],2,FALSE)))</f>
        <v/>
      </c>
      <c r="CF23" s="222" t="s">
        <v>137</v>
      </c>
      <c r="CG23" s="383">
        <f>IFERROR(
    IF(H23="---", "NA",
        IF(Y23="---", "NA",
            IF(BJ23 &gt; BK23,
                IF(BV23 &gt; BJ23, 1.1, 0.1),
                IF(BV23 &gt; BJ23, 1, 0)
            )
        )
    ),
    -1
)</f>
        <v>0</v>
      </c>
      <c r="CH23" s="383">
        <f>IFERROR(
    IF(I23="---", "NA",
        IF(Z23="---", "NA",IF(J23="---","NA",
            IF(BK23 &gt; BL23,
                IF(MIN(BV23, BK23) = BW23, 0.1,
                    IF(MIN(BV23, BK23) &lt; BW23, 1.1)
                ),
                IF(MIN(BV23, BK23) = BW23, 0,
                    IF(MIN(BV23, BK23) &lt; BW23, 1)
                )
            ))
        )
    ),
-5)</f>
        <v>1</v>
      </c>
      <c r="CI23" s="383">
        <f>IFERROR(
    IF(J23="---", "NA",
        IF(AA23="---", "NA",IF(K23="---","NA",
            IF(BL23 &gt; BM23,
                IF(MIN(BW23, BL23) = BX23, 0.1,
                    IF(MIN(BW23, BL23) &lt; BX23, 1.1)
                ),
                IF(MIN(BW23, BL23) = BX23, 0,
                    IF(MIN(BW23, BL23) &lt; BX23, 1)
                )
            ))
        )
    ),
-5)</f>
        <v>1</v>
      </c>
      <c r="CJ23" s="383" t="str">
        <f>IFERROR(
    IF(K23="---", "NA",
        IF(AB23="---", "NA",IF(L23="---","NA",
            IF(BM23 &gt; BN23,
                IF(MIN(BX23, BM23) = BY23, 0.1,
                    IF(MIN(BX23, BM23) &lt; BY23, 1.1)
                ),
                IF(MIN(BX23, BM23) = BY23, 0,
                    IF(MIN(BX23, BM23) &lt; BY23, 1)
                )
            ))
        )
    ),
-5)</f>
        <v>NA</v>
      </c>
      <c r="CK23" s="383" t="str">
        <f>IFERROR(
    IF(L23="---", "NA",
        IF(AC23="---", "NA",IF(M23="---","NA",
            IF(BN23 &gt; BO23,
                IF(MIN(BY23, BN23) = BZ23, 0.1,
                    IF(MIN(BY23, BN23) &lt; BZ23, 1.1)
                ),
                IF(MIN(BY23, BN23) = BZ23, 0,
                    IF(MIN(BY23, BN23) &lt; BZ23, 1)
                )
            ))
        )
    ),
-5)</f>
        <v>NA</v>
      </c>
      <c r="CL23" s="383" t="str">
        <f>IFERROR(
    IF(M23="---", "NA",
        IF(AD23="---", "NA",IF(N23="---","NA",
            IF(BO23 &gt; BP23,
                IF(MIN(BZ23, BO23) = CA23, 0.1,
                    IF(MIN(BZ23, BO23) &lt; CA23, 1.1)
                ),
                IF(MIN(BZ23, BO23) = CA23, 0,
                    IF(MIN(BZ23, BO23) &lt; CA23, 1)
                )
            ))
        )
    ),
-5)</f>
        <v>NA</v>
      </c>
      <c r="CM23" s="383" t="str">
        <f>IFERROR(
    IF(N23="---", "NA",
        IF(AE23="---", "NA",IF(O23="---","NA",
            IF(BP23 &gt; BQ23,
                IF(MIN(CA23, BP23) = CB23, 0.1,
                    IF(MIN(CA23, BP23) &lt; CB23, 1.1)
                ),
                IF(MIN(CA23, BP23) = CB23, 0,
                    IF(MIN(CA23, BP23) &lt; CB23, 1)
                )
            ))
        )
    ),
-5)</f>
        <v>NA</v>
      </c>
      <c r="CN23" s="383" t="str">
        <f>IFERROR(
    IF(O23="---", "NA",
        IF(AF23="---", "NA",IF(P23="---","NA",
            IF(BQ23 &gt; BR23,
                IF(MIN(CB23, BQ23) = CC23, 0.1,
                    IF(MIN(CB23, BQ23) &lt; CC23, 1.1)
                ),
                IF(MIN(CB23, BQ23) = CC23, 0,
                    IF(MIN(CB23, BQ23) &lt; CC23, 1)
                )
            ))
        )
    ),
-5)</f>
        <v>NA</v>
      </c>
      <c r="CO23" s="383" t="str">
        <f>IFERROR(
    IF(P23="---", "NA",
        IF(AG23="---", "NA",IF(Q23="---","NA",
            IF(BR23 &gt; BS23,
                IF(MIN(CC23, BR23) = CD23, 0.1,
                    IF(MIN(CC23, BR23) &lt; CD23, 1.1)
                ),
                IF(MIN(CC23, BR23) = CD23, 0,
                    IF(MIN(CC23, BR23) &lt; CD23, 1)
                )
            ))
        )
    ),
-5)</f>
        <v>NA</v>
      </c>
      <c r="CP23" s="383" t="str">
        <f>IFERROR(
    IF(Q23="---", "NA",
        IF(AH23="---", "NA",IF(R23="---","NA",
            IF(BS23 &gt; BT23,
                IF(MIN(CD23, BS23) = CE23, 0.1,
                    IF(MIN(CD23, BS23) &lt; CE23, 1.1)
                ),
                IF(MIN(CD23, BS23) = CE23, 0,
                    IF(MIN(CD23, BS23) &lt; CE23, 1)
                )
            ))
        )
    ),
-5)</f>
        <v>NA</v>
      </c>
      <c r="CQ23" s="222" t="s">
        <v>137</v>
      </c>
      <c r="CR23" s="383" t="str">
        <f>IF(AND(OR(CG23=1, CG23=1.1),BK23&gt;=BV23),"Achieved",IF(AND(OR(CG23=1, CG23=1.1),BK23&lt;BV23),"Not Achieved","NA"))</f>
        <v>NA</v>
      </c>
      <c r="CS23" s="383" t="str">
        <f>IF(AND(OR(CH23=1, CH23=1.1),BL23&gt;=BW23),"Achieved",IF(AND(OR(CH23=1, CH23=1.1),BL23&lt;BW23),"Not Achieved","NA"))</f>
        <v>Not Achieved</v>
      </c>
      <c r="CT23" s="383" t="str">
        <f>IF(AND(OR(CI23=1, CI23=1.1),BM23&gt;=BX23),"Achieved",IF(AND(OR(CI23=1, CI23=1.1),BM23&lt;BX23),"Not Achieved","NA"))</f>
        <v>Achieved</v>
      </c>
      <c r="CU23" s="383" t="str">
        <f>IF(AND(OR(CJ23=1, CJ23=1.1),BN23&gt;=BY23),"Achieved",IF(AND(OR(CJ23=1, CJ23=1.1),BN23&lt;BY23),"Not Achieved","NA"))</f>
        <v>NA</v>
      </c>
      <c r="CV23" s="383" t="str">
        <f>IF(AND(OR(CK23=1, CK23=1.1),BO23&gt;=BZ23),"Achieved",IF(AND(OR(CK23=1, CK23=1.1),BO23&lt;BZ23),"Not Achieved","NA"))</f>
        <v>NA</v>
      </c>
      <c r="CW23" s="383" t="str">
        <f>IF(AND(OR(CL23=1, CL23=1.1),BP23&gt;=CA23),"Achieved",IF(AND(OR(CL23=1, CL23=1.1),BP23&lt;CA23),"Not Achieved","NA"))</f>
        <v>NA</v>
      </c>
      <c r="CX23" s="383" t="str">
        <f>IF(AND(OR(CM23=1, CM23=1.1),BQ23&gt;=CB23),"Achieved",IF(AND(OR(CM23=1, CM23=1.1),BQ23&lt;CB23),"Not Achieved","NA"))</f>
        <v>NA</v>
      </c>
      <c r="CY23" s="383" t="str">
        <f>IF(AND(OR(CN23=1, CN23=1.1),BR23&gt;=CC23),"Achieved",IF(AND(OR(CN23=1, CN23=1.1),BR23&lt;CC23),"Not Achieved","NA"))</f>
        <v>NA</v>
      </c>
      <c r="CZ23" s="383" t="str">
        <f>IF(AND(OR(CO23=1, CO23=1.1),BS23&gt;=CD23),"Achieved",IF(AND(OR(CO23=1, CO23=1.1),BS23&lt;CD23),"Not Achieved","NA"))</f>
        <v>NA</v>
      </c>
      <c r="DA23" s="383" t="str">
        <f>IF(AND(OR(CP23=1, CP23=1.1),BT23&gt;=CE23),"Achieved",IF(AND(OR(CP23=1, CP23=1.1),BT23&lt;CE23),"Not Achieved","NA"))</f>
        <v>NA</v>
      </c>
      <c r="DI23" s="433"/>
      <c r="DJ23" s="433"/>
      <c r="DK23" s="433"/>
      <c r="DL23" s="433"/>
      <c r="DM23" s="433"/>
      <c r="DN23" s="433"/>
      <c r="DO23" s="433"/>
      <c r="DP23" s="433"/>
      <c r="DQ23" s="433"/>
      <c r="DR23" s="433"/>
      <c r="DS23" s="433"/>
      <c r="DT23" s="433"/>
      <c r="DU23" s="433"/>
      <c r="DV23" s="433"/>
      <c r="DW23" s="433"/>
    </row>
    <row r="24" spans="2:127" s="385" customFormat="1" ht="13.75" customHeight="1" thickBot="1" x14ac:dyDescent="0.4">
      <c r="B24" s="373"/>
      <c r="C24" s="366" t="s">
        <v>138</v>
      </c>
      <c r="D24" s="367"/>
      <c r="E24" s="432" t="s">
        <v>139</v>
      </c>
      <c r="F24" s="425"/>
      <c r="G24" s="426"/>
      <c r="H24" s="192" t="s">
        <v>102</v>
      </c>
      <c r="I24" s="192" t="s">
        <v>102</v>
      </c>
      <c r="J24" s="15" t="s">
        <v>102</v>
      </c>
      <c r="K24" s="15" t="s">
        <v>102</v>
      </c>
      <c r="L24" s="192" t="s">
        <v>94</v>
      </c>
      <c r="M24" s="192" t="s">
        <v>94</v>
      </c>
      <c r="N24" s="192" t="s">
        <v>94</v>
      </c>
      <c r="O24" s="192" t="s">
        <v>94</v>
      </c>
      <c r="P24" s="192" t="s">
        <v>94</v>
      </c>
      <c r="Q24" s="192" t="s">
        <v>94</v>
      </c>
      <c r="R24" s="379" t="s">
        <v>94</v>
      </c>
      <c r="S24" s="384"/>
      <c r="T24" s="384"/>
      <c r="U24" s="384"/>
      <c r="V24" s="384"/>
      <c r="W24" s="384"/>
      <c r="X24" s="384"/>
      <c r="Y24" s="15" t="s">
        <v>102</v>
      </c>
      <c r="Z24" s="15" t="s">
        <v>102</v>
      </c>
      <c r="AA24" s="15" t="s">
        <v>102</v>
      </c>
      <c r="AB24" s="15" t="s">
        <v>102</v>
      </c>
      <c r="AC24" s="192" t="s">
        <v>98</v>
      </c>
      <c r="AD24" s="192" t="s">
        <v>94</v>
      </c>
      <c r="AE24" s="192" t="s">
        <v>94</v>
      </c>
      <c r="AF24" s="192" t="s">
        <v>94</v>
      </c>
      <c r="AG24" s="192" t="s">
        <v>94</v>
      </c>
      <c r="AH24" s="379" t="s">
        <v>94</v>
      </c>
      <c r="AK24" s="427" t="str">
        <f>IFERROR(IF(I24="---","",IF(Y24="---","No Target Set",IF(BV24=BK24,"On Target",IF(BV24&gt;BK24,"Behind",IF(BV24&lt;BK24,"On Target"))))),"")</f>
        <v>On Target</v>
      </c>
      <c r="AL24" s="427" t="str">
        <f>IFERROR(IF(J24="---","",IF(Z24="---","No Target Set",IF(BW24=BL24,"On Target",IF(BW24&gt;BL24,"Behind",IF(BW24&lt;BL24,"On Target"))))),"")</f>
        <v>On Target</v>
      </c>
      <c r="AM24" s="427" t="str">
        <f>IFERROR(IF(K24="---","",IF(AA24="---","No Target Set",IF(BX24=BM24,"On Target",IF(BX24&gt;BM24,"Behind",IF(BX24&lt;BM24,"On Target"))))),"")</f>
        <v>On Target</v>
      </c>
      <c r="AN24" s="427" t="str">
        <f>IFERROR(IF(L24="---","",IF(AB24="---","No Target Set",IF(BY24=BN24,"On Target",IF(BY24&gt;BN24,"Behind",IF(BY24&lt;BN24,"On Target"))))),"")</f>
        <v/>
      </c>
      <c r="AO24" s="427" t="str">
        <f>IFERROR(IF(M24="---","",IF(AC24="---","No Target Set",IF(BZ24=BO24,"On Target",IF(BZ24&gt;BO24,"Behind",IF(BZ24&lt;BO24,"On Target"))))),"")</f>
        <v/>
      </c>
      <c r="AP24" s="427" t="str">
        <f>IFERROR(IF(N24="---","",IF(AD24="---","No Target Set",IF(CA24=BP24,"On Target",IF(CA24&gt;BP24,"Behind",IF(CA24&lt;BP24,"On Target"))))),"")</f>
        <v/>
      </c>
      <c r="AQ24" s="427" t="str">
        <f>IFERROR(IF(O24="---","",IF(AE24="---","No Target Set",IF(CB24=BQ24,"On Target",IF(CB24&gt;BQ24,"Behind",IF(CB24&lt;BQ24,"On Target"))))),"")</f>
        <v/>
      </c>
      <c r="AR24" s="427" t="str">
        <f>IFERROR(IF(P24="---","",IF(AF24="---","No Target Set",IF(CC24=BR24,"On Target",IF(CC24&gt;BR24,"Behind",IF(CC24&lt;BR24,"On Target"))))),"")</f>
        <v/>
      </c>
      <c r="AS24" s="427" t="str">
        <f>IFERROR(IF(Q24="---","",IF(AG24="---","No Target Set",IF(CD24=BS24,"On Target",IF(CD24&gt;BS24,"Behind",IF(CD24&lt;BS24,"On Target"))))),"")</f>
        <v/>
      </c>
      <c r="AT24" s="427" t="str">
        <f>IFERROR(IF(R24="---","",IF(AH24="---","No Target Set",IF(CE24=BT24,"On Target",IF(CE24&gt;BT24,"Behind",IF(CE24&lt;BT24,"On Target"))))),"")</f>
        <v/>
      </c>
      <c r="AU24" s="384"/>
      <c r="AV24" s="428"/>
      <c r="AW24" s="222" t="s">
        <v>140</v>
      </c>
      <c r="AX24" s="383" t="str">
        <f>_xlfn.IFNA(LOOKUP(2,1/(H24:R24&lt;&gt;"---"),H24:R24),"---")</f>
        <v>60-79</v>
      </c>
      <c r="AY24" s="383">
        <f>VALUE(IF(AX24="---","",VLOOKUP(AX24,List16787[],2,FALSE)))</f>
        <v>0.5</v>
      </c>
      <c r="AZ24" s="383" t="str">
        <f>_xlfn.IFNA(LOOKUP(2,1/(H24:Q24&lt;&gt;"---"),X24:AF24),"---")</f>
        <v>60-79</v>
      </c>
      <c r="BA24" s="383">
        <f>VALUE(IF(AZ24="---","",VLOOKUP(AZ24,List16787[],2,FALSE)))</f>
        <v>0.5</v>
      </c>
      <c r="BB24" s="383" t="str">
        <f>_xlfn.IFNA(LOOKUP(2,1/(AK24:AT24&lt;&gt;""),AK24:AT24),"---")</f>
        <v>On Target</v>
      </c>
      <c r="BC24" s="383" t="str">
        <f>_xlfn.IFNA(LOOKUP(2,1/(H24:R24&lt;&gt;"---"),H$2:R$2),"---")</f>
        <v>Actual Year 3</v>
      </c>
      <c r="BD24" s="384"/>
      <c r="BE24" s="384"/>
      <c r="BF24" s="384"/>
      <c r="BG24" s="384"/>
      <c r="BH24" s="384"/>
      <c r="BI24" s="222" t="s">
        <v>140</v>
      </c>
      <c r="BJ24" s="383">
        <f>IF(H24="---","",IF(H24="","",(VLOOKUP(H24,List16787[],2,FALSE))))</f>
        <v>0.5</v>
      </c>
      <c r="BK24" s="383">
        <f>IF(I24="---","",IF(I24="","",(VLOOKUP(I24,List16787[],2,FALSE))))</f>
        <v>0.5</v>
      </c>
      <c r="BL24" s="383">
        <f>IF(J24="---","",IF(J24="","",(VLOOKUP(J24,List16787[],2,FALSE))))</f>
        <v>0.5</v>
      </c>
      <c r="BM24" s="383">
        <f>IF(K24="---","",IF(K24="","",(VLOOKUP(K24,List16787[],2,FALSE))))</f>
        <v>0.5</v>
      </c>
      <c r="BN24" s="383" t="str">
        <f>IF(L24="---","",IF(L24="","",(VLOOKUP(L24,List16787[],2,FALSE))))</f>
        <v/>
      </c>
      <c r="BO24" s="383" t="str">
        <f>IF(M24="---","",IF(M24="","",(VLOOKUP(M24,List16787[],2,FALSE))))</f>
        <v/>
      </c>
      <c r="BP24" s="383" t="str">
        <f>IF(N24="---","",IF(N24="","",(VLOOKUP(N24,List16787[],2,FALSE))))</f>
        <v/>
      </c>
      <c r="BQ24" s="383" t="str">
        <f>IF(O24="---","",IF(O24="","",(VLOOKUP(O24,List16787[],2,FALSE))))</f>
        <v/>
      </c>
      <c r="BR24" s="383" t="str">
        <f>IF(P24="---","",IF(P24="","",(VLOOKUP(P24,List16787[],2,FALSE))))</f>
        <v/>
      </c>
      <c r="BS24" s="383" t="str">
        <f>IF(Q24="---","",IF(Q24="","",(VLOOKUP(Q24,List16787[],2,FALSE))))</f>
        <v/>
      </c>
      <c r="BT24" s="383" t="str">
        <f>IF(R24="---","",IF(R24="","",(VLOOKUP(R24,List16787[],2,FALSE))))</f>
        <v/>
      </c>
      <c r="BU24" s="222" t="s">
        <v>140</v>
      </c>
      <c r="BV24" s="383">
        <f>IF(Y24="---","",IF(Y24="","",VLOOKUP(Y24,List16787[],2,FALSE)))</f>
        <v>0.5</v>
      </c>
      <c r="BW24" s="383">
        <f>IF(Z24="---","",IF(Z24="","",VLOOKUP(Z24,List16787[],2,FALSE)))</f>
        <v>0.5</v>
      </c>
      <c r="BX24" s="383">
        <f>IF(AA24="---","",IF(AA24="","",VLOOKUP(AA24,List16787[],2,FALSE)))</f>
        <v>0.5</v>
      </c>
      <c r="BY24" s="383">
        <f>IF(AB24="---","",IF(AB24="","",VLOOKUP(AB24,List16787[],2,FALSE)))</f>
        <v>0.5</v>
      </c>
      <c r="BZ24" s="383">
        <f>IF(AC24="---","",IF(AC24="","",VLOOKUP(AC24,List16787[],2,FALSE)))</f>
        <v>1</v>
      </c>
      <c r="CA24" s="383" t="str">
        <f>IF(AD24="---","",IF(AD24="","",VLOOKUP(AD24,List16787[],2,FALSE)))</f>
        <v/>
      </c>
      <c r="CB24" s="383" t="str">
        <f>IF(AE24="---","",IF(AE24="","",VLOOKUP(AE24,List16787[],2,FALSE)))</f>
        <v/>
      </c>
      <c r="CC24" s="383" t="str">
        <f>IF(AF24="---","",IF(AF24="","",VLOOKUP(AF24,List16787[],2,FALSE)))</f>
        <v/>
      </c>
      <c r="CD24" s="383" t="str">
        <f>IF(AG24="---","",IF(AG24="","",VLOOKUP(AG24,List16787[],2,FALSE)))</f>
        <v/>
      </c>
      <c r="CE24" s="383" t="str">
        <f>IF(AH24="---","",IF(AH24="","",VLOOKUP(AH24,List16787[],2,FALSE)))</f>
        <v/>
      </c>
      <c r="CF24" s="222" t="s">
        <v>140</v>
      </c>
      <c r="CG24" s="383">
        <f>IFERROR(
    IF(H24="---", "NA",
        IF(Y24="---", "NA",
            IF(BJ24 &gt; BK24,
                IF(BV24 &gt; BJ24, 1.1, 0.1),
                IF(BV24 &gt; BJ24, 1, 0)
            )
        )
    ),
    -1
)</f>
        <v>0</v>
      </c>
      <c r="CH24" s="383">
        <f>IFERROR(
    IF(I24="---", "NA",
        IF(Z24="---", "NA",IF(J24="---","NA",
            IF(BK24 &gt; BL24,
                IF(MIN(BV24, BK24) = BW24, 0.1,
                    IF(MIN(BV24, BK24) &lt; BW24, 1.1)
                ),
                IF(MIN(BV24, BK24) = BW24, 0,
                    IF(MIN(BV24, BK24) &lt; BW24, 1)
                )
            ))
        )
    ),
-5)</f>
        <v>0</v>
      </c>
      <c r="CI24" s="383">
        <f>IFERROR(
    IF(J24="---", "NA",
        IF(AA24="---", "NA",IF(K24="---","NA",
            IF(BL24 &gt; BM24,
                IF(MIN(BW24, BL24) = BX24, 0.1,
                    IF(MIN(BW24, BL24) &lt; BX24, 1.1)
                ),
                IF(MIN(BW24, BL24) = BX24, 0,
                    IF(MIN(BW24, BL24) &lt; BX24, 1)
                )
            ))
        )
    ),
-5)</f>
        <v>0</v>
      </c>
      <c r="CJ24" s="383" t="str">
        <f>IFERROR(
    IF(K24="---", "NA",
        IF(AB24="---", "NA",IF(L24="---","NA",
            IF(BM24 &gt; BN24,
                IF(MIN(BX24, BM24) = BY24, 0.1,
                    IF(MIN(BX24, BM24) &lt; BY24, 1.1)
                ),
                IF(MIN(BX24, BM24) = BY24, 0,
                    IF(MIN(BX24, BM24) &lt; BY24, 1)
                )
            ))
        )
    ),
-5)</f>
        <v>NA</v>
      </c>
      <c r="CK24" s="383" t="str">
        <f>IFERROR(
    IF(L24="---", "NA",
        IF(AC24="---", "NA",IF(M24="---","NA",
            IF(BN24 &gt; BO24,
                IF(MIN(BY24, BN24) = BZ24, 0.1,
                    IF(MIN(BY24, BN24) &lt; BZ24, 1.1)
                ),
                IF(MIN(BY24, BN24) = BZ24, 0,
                    IF(MIN(BY24, BN24) &lt; BZ24, 1)
                )
            ))
        )
    ),
-5)</f>
        <v>NA</v>
      </c>
      <c r="CL24" s="383" t="str">
        <f>IFERROR(
    IF(M24="---", "NA",
        IF(AD24="---", "NA",IF(N24="---","NA",
            IF(BO24 &gt; BP24,
                IF(MIN(BZ24, BO24) = CA24, 0.1,
                    IF(MIN(BZ24, BO24) &lt; CA24, 1.1)
                ),
                IF(MIN(BZ24, BO24) = CA24, 0,
                    IF(MIN(BZ24, BO24) &lt; CA24, 1)
                )
            ))
        )
    ),
-5)</f>
        <v>NA</v>
      </c>
      <c r="CM24" s="383" t="str">
        <f>IFERROR(
    IF(N24="---", "NA",
        IF(AE24="---", "NA",IF(O24="---","NA",
            IF(BP24 &gt; BQ24,
                IF(MIN(CA24, BP24) = CB24, 0.1,
                    IF(MIN(CA24, BP24) &lt; CB24, 1.1)
                ),
                IF(MIN(CA24, BP24) = CB24, 0,
                    IF(MIN(CA24, BP24) &lt; CB24, 1)
                )
            ))
        )
    ),
-5)</f>
        <v>NA</v>
      </c>
      <c r="CN24" s="383" t="str">
        <f>IFERROR(
    IF(O24="---", "NA",
        IF(AF24="---", "NA",IF(P24="---","NA",
            IF(BQ24 &gt; BR24,
                IF(MIN(CB24, BQ24) = CC24, 0.1,
                    IF(MIN(CB24, BQ24) &lt; CC24, 1.1)
                ),
                IF(MIN(CB24, BQ24) = CC24, 0,
                    IF(MIN(CB24, BQ24) &lt; CC24, 1)
                )
            ))
        )
    ),
-5)</f>
        <v>NA</v>
      </c>
      <c r="CO24" s="383" t="str">
        <f>IFERROR(
    IF(P24="---", "NA",
        IF(AG24="---", "NA",IF(Q24="---","NA",
            IF(BR24 &gt; BS24,
                IF(MIN(CC24, BR24) = CD24, 0.1,
                    IF(MIN(CC24, BR24) &lt; CD24, 1.1)
                ),
                IF(MIN(CC24, BR24) = CD24, 0,
                    IF(MIN(CC24, BR24) &lt; CD24, 1)
                )
            ))
        )
    ),
-5)</f>
        <v>NA</v>
      </c>
      <c r="CP24" s="383" t="str">
        <f>IFERROR(
    IF(Q24="---", "NA",
        IF(AH24="---", "NA",IF(R24="---","NA",
            IF(BS24 &gt; BT24,
                IF(MIN(CD24, BS24) = CE24, 0.1,
                    IF(MIN(CD24, BS24) &lt; CE24, 1.1)
                ),
                IF(MIN(CD24, BS24) = CE24, 0,
                    IF(MIN(CD24, BS24) &lt; CE24, 1)
                )
            ))
        )
    ),
-5)</f>
        <v>NA</v>
      </c>
      <c r="CQ24" s="222" t="s">
        <v>140</v>
      </c>
      <c r="CR24" s="383" t="str">
        <f>IF(AND(OR(CG24=1, CG24=1.1),BK24&gt;=BV24),"Achieved",IF(AND(OR(CG24=1, CG24=1.1),BK24&lt;BV24),"Not Achieved","NA"))</f>
        <v>NA</v>
      </c>
      <c r="CS24" s="383" t="str">
        <f>IF(AND(OR(CH24=1, CH24=1.1),BL24&gt;=BW24),"Achieved",IF(AND(OR(CH24=1, CH24=1.1),BL24&lt;BW24),"Not Achieved","NA"))</f>
        <v>NA</v>
      </c>
      <c r="CT24" s="383" t="str">
        <f>IF(AND(OR(CI24=1, CI24=1.1),BM24&gt;=BX24),"Achieved",IF(AND(OR(CI24=1, CI24=1.1),BM24&lt;BX24),"Not Achieved","NA"))</f>
        <v>NA</v>
      </c>
      <c r="CU24" s="383" t="str">
        <f>IF(AND(OR(CJ24=1, CJ24=1.1),BN24&gt;=BY24),"Achieved",IF(AND(OR(CJ24=1, CJ24=1.1),BN24&lt;BY24),"Not Achieved","NA"))</f>
        <v>NA</v>
      </c>
      <c r="CV24" s="383" t="str">
        <f>IF(AND(OR(CK24=1, CK24=1.1),BO24&gt;=BZ24),"Achieved",IF(AND(OR(CK24=1, CK24=1.1),BO24&lt;BZ24),"Not Achieved","NA"))</f>
        <v>NA</v>
      </c>
      <c r="CW24" s="383" t="str">
        <f>IF(AND(OR(CL24=1, CL24=1.1),BP24&gt;=CA24),"Achieved",IF(AND(OR(CL24=1, CL24=1.1),BP24&lt;CA24),"Not Achieved","NA"))</f>
        <v>NA</v>
      </c>
      <c r="CX24" s="383" t="str">
        <f>IF(AND(OR(CM24=1, CM24=1.1),BQ24&gt;=CB24),"Achieved",IF(AND(OR(CM24=1, CM24=1.1),BQ24&lt;CB24),"Not Achieved","NA"))</f>
        <v>NA</v>
      </c>
      <c r="CY24" s="383" t="str">
        <f>IF(AND(OR(CN24=1, CN24=1.1),BR24&gt;=CC24),"Achieved",IF(AND(OR(CN24=1, CN24=1.1),BR24&lt;CC24),"Not Achieved","NA"))</f>
        <v>NA</v>
      </c>
      <c r="CZ24" s="383" t="str">
        <f>IF(AND(OR(CO24=1, CO24=1.1),BS24&gt;=CD24),"Achieved",IF(AND(OR(CO24=1, CO24=1.1),BS24&lt;CD24),"Not Achieved","NA"))</f>
        <v>NA</v>
      </c>
      <c r="DA24" s="383" t="str">
        <f>IF(AND(OR(CP24=1, CP24=1.1),BT24&gt;=CE24),"Achieved",IF(AND(OR(CP24=1, CP24=1.1),BT24&lt;CE24),"Not Achieved","NA"))</f>
        <v>NA</v>
      </c>
      <c r="DI24" s="433"/>
      <c r="DJ24" s="433"/>
      <c r="DK24" s="433"/>
      <c r="DL24" s="433"/>
      <c r="DM24" s="433"/>
      <c r="DN24" s="433"/>
      <c r="DO24" s="433"/>
      <c r="DP24" s="433"/>
      <c r="DQ24" s="433"/>
      <c r="DR24" s="433"/>
      <c r="DS24" s="433"/>
      <c r="DT24" s="433"/>
      <c r="DU24" s="433"/>
      <c r="DV24" s="433"/>
      <c r="DW24" s="433"/>
    </row>
    <row r="25" spans="2:127" s="385" customFormat="1" ht="13.75" customHeight="1" thickBot="1" x14ac:dyDescent="0.4">
      <c r="B25" s="373"/>
      <c r="C25" s="368"/>
      <c r="D25" s="369"/>
      <c r="E25" s="432" t="s">
        <v>141</v>
      </c>
      <c r="F25" s="425"/>
      <c r="G25" s="426"/>
      <c r="H25" s="15" t="s">
        <v>102</v>
      </c>
      <c r="I25" s="192" t="s">
        <v>102</v>
      </c>
      <c r="J25" s="15" t="s">
        <v>102</v>
      </c>
      <c r="K25" s="15" t="s">
        <v>102</v>
      </c>
      <c r="L25" s="192" t="s">
        <v>94</v>
      </c>
      <c r="M25" s="192" t="s">
        <v>94</v>
      </c>
      <c r="N25" s="192" t="s">
        <v>94</v>
      </c>
      <c r="O25" s="192" t="s">
        <v>94</v>
      </c>
      <c r="P25" s="192" t="s">
        <v>94</v>
      </c>
      <c r="Q25" s="192" t="s">
        <v>94</v>
      </c>
      <c r="R25" s="379" t="s">
        <v>94</v>
      </c>
      <c r="S25" s="384"/>
      <c r="T25" s="384"/>
      <c r="U25" s="384"/>
      <c r="V25" s="384"/>
      <c r="W25" s="384"/>
      <c r="X25" s="384"/>
      <c r="Y25" s="15" t="s">
        <v>102</v>
      </c>
      <c r="Z25" s="15" t="s">
        <v>102</v>
      </c>
      <c r="AA25" s="15" t="s">
        <v>102</v>
      </c>
      <c r="AB25" s="15" t="s">
        <v>98</v>
      </c>
      <c r="AC25" s="192" t="s">
        <v>98</v>
      </c>
      <c r="AD25" s="192" t="s">
        <v>94</v>
      </c>
      <c r="AE25" s="192" t="s">
        <v>94</v>
      </c>
      <c r="AF25" s="192" t="s">
        <v>94</v>
      </c>
      <c r="AG25" s="192" t="s">
        <v>94</v>
      </c>
      <c r="AH25" s="379" t="s">
        <v>94</v>
      </c>
      <c r="AK25" s="427" t="str">
        <f>IFERROR(IF(I25="---","",IF(Y25="---","No Target Set",IF(BV25=BK25,"On Target",IF(BV25&gt;BK25,"Behind",IF(BV25&lt;BK25,"On Target"))))),"")</f>
        <v>On Target</v>
      </c>
      <c r="AL25" s="427" t="str">
        <f>IFERROR(IF(J25="---","",IF(Z25="---","No Target Set",IF(BW25=BL25,"On Target",IF(BW25&gt;BL25,"Behind",IF(BW25&lt;BL25,"On Target"))))),"")</f>
        <v>On Target</v>
      </c>
      <c r="AM25" s="427" t="str">
        <f>IFERROR(IF(K25="---","",IF(AA25="---","No Target Set",IF(BX25=BM25,"On Target",IF(BX25&gt;BM25,"Behind",IF(BX25&lt;BM25,"On Target"))))),"")</f>
        <v>On Target</v>
      </c>
      <c r="AN25" s="427" t="str">
        <f>IFERROR(IF(L25="---","",IF(AB25="---","No Target Set",IF(BY25=BN25,"On Target",IF(BY25&gt;BN25,"Behind",IF(BY25&lt;BN25,"On Target"))))),"")</f>
        <v/>
      </c>
      <c r="AO25" s="427" t="str">
        <f>IFERROR(IF(M25="---","",IF(AC25="---","No Target Set",IF(BZ25=BO25,"On Target",IF(BZ25&gt;BO25,"Behind",IF(BZ25&lt;BO25,"On Target"))))),"")</f>
        <v/>
      </c>
      <c r="AP25" s="427" t="str">
        <f>IFERROR(IF(N25="---","",IF(AD25="---","No Target Set",IF(CA25=BP25,"On Target",IF(CA25&gt;BP25,"Behind",IF(CA25&lt;BP25,"On Target"))))),"")</f>
        <v/>
      </c>
      <c r="AQ25" s="427" t="str">
        <f>IFERROR(IF(O25="---","",IF(AE25="---","No Target Set",IF(CB25=BQ25,"On Target",IF(CB25&gt;BQ25,"Behind",IF(CB25&lt;BQ25,"On Target"))))),"")</f>
        <v/>
      </c>
      <c r="AR25" s="427" t="str">
        <f>IFERROR(IF(P25="---","",IF(AF25="---","No Target Set",IF(CC25=BR25,"On Target",IF(CC25&gt;BR25,"Behind",IF(CC25&lt;BR25,"On Target"))))),"")</f>
        <v/>
      </c>
      <c r="AS25" s="427" t="str">
        <f>IFERROR(IF(Q25="---","",IF(AG25="---","No Target Set",IF(CD25=BS25,"On Target",IF(CD25&gt;BS25,"Behind",IF(CD25&lt;BS25,"On Target"))))),"")</f>
        <v/>
      </c>
      <c r="AT25" s="427" t="str">
        <f>IFERROR(IF(R25="---","",IF(AH25="---","No Target Set",IF(CE25=BT25,"On Target",IF(CE25&gt;BT25,"Behind",IF(CE25&lt;BT25,"On Target"))))),"")</f>
        <v/>
      </c>
      <c r="AU25" s="384"/>
      <c r="AV25" s="428"/>
      <c r="AW25" s="222" t="s">
        <v>142</v>
      </c>
      <c r="AX25" s="383" t="str">
        <f>_xlfn.IFNA(LOOKUP(2,1/(H25:R25&lt;&gt;"---"),H25:R25),"---")</f>
        <v>60-79</v>
      </c>
      <c r="AY25" s="383">
        <f>VALUE(IF(AX25="---","",VLOOKUP(AX25,List16787[],2,FALSE)))</f>
        <v>0.5</v>
      </c>
      <c r="AZ25" s="383" t="str">
        <f>_xlfn.IFNA(LOOKUP(2,1/(H25:Q25&lt;&gt;"---"),X25:AF25),"---")</f>
        <v>60-79</v>
      </c>
      <c r="BA25" s="383">
        <f>VALUE(IF(AZ25="---","",VLOOKUP(AZ25,List16787[],2,FALSE)))</f>
        <v>0.5</v>
      </c>
      <c r="BB25" s="383" t="str">
        <f>_xlfn.IFNA(LOOKUP(2,1/(AK25:AT25&lt;&gt;""),AK25:AT25),"---")</f>
        <v>On Target</v>
      </c>
      <c r="BC25" s="383" t="str">
        <f>_xlfn.IFNA(LOOKUP(2,1/(H25:R25&lt;&gt;"---"),H$2:R$2),"---")</f>
        <v>Actual Year 3</v>
      </c>
      <c r="BD25" s="384"/>
      <c r="BE25" s="384"/>
      <c r="BF25" s="384"/>
      <c r="BG25" s="384"/>
      <c r="BH25" s="384"/>
      <c r="BI25" s="222" t="s">
        <v>142</v>
      </c>
      <c r="BJ25" s="383">
        <f>IF(H25="---","",IF(H25="","",(VLOOKUP(H25,List16787[],2,FALSE))))</f>
        <v>0.5</v>
      </c>
      <c r="BK25" s="383">
        <f>IF(I25="---","",IF(I25="","",(VLOOKUP(I25,List16787[],2,FALSE))))</f>
        <v>0.5</v>
      </c>
      <c r="BL25" s="383">
        <f>IF(J25="---","",IF(J25="","",(VLOOKUP(J25,List16787[],2,FALSE))))</f>
        <v>0.5</v>
      </c>
      <c r="BM25" s="383">
        <f>IF(K25="---","",IF(K25="","",(VLOOKUP(K25,List16787[],2,FALSE))))</f>
        <v>0.5</v>
      </c>
      <c r="BN25" s="383" t="str">
        <f>IF(L25="---","",IF(L25="","",(VLOOKUP(L25,List16787[],2,FALSE))))</f>
        <v/>
      </c>
      <c r="BO25" s="383" t="str">
        <f>IF(M25="---","",IF(M25="","",(VLOOKUP(M25,List16787[],2,FALSE))))</f>
        <v/>
      </c>
      <c r="BP25" s="383" t="str">
        <f>IF(N25="---","",IF(N25="","",(VLOOKUP(N25,List16787[],2,FALSE))))</f>
        <v/>
      </c>
      <c r="BQ25" s="383" t="str">
        <f>IF(O25="---","",IF(O25="","",(VLOOKUP(O25,List16787[],2,FALSE))))</f>
        <v/>
      </c>
      <c r="BR25" s="383" t="str">
        <f>IF(P25="---","",IF(P25="","",(VLOOKUP(P25,List16787[],2,FALSE))))</f>
        <v/>
      </c>
      <c r="BS25" s="383" t="str">
        <f>IF(Q25="---","",IF(Q25="","",(VLOOKUP(Q25,List16787[],2,FALSE))))</f>
        <v/>
      </c>
      <c r="BT25" s="383" t="str">
        <f>IF(R25="---","",IF(R25="","",(VLOOKUP(R25,List16787[],2,FALSE))))</f>
        <v/>
      </c>
      <c r="BU25" s="222" t="s">
        <v>142</v>
      </c>
      <c r="BV25" s="383">
        <f>IF(Y25="---","",IF(Y25="","",VLOOKUP(Y25,List16787[],2,FALSE)))</f>
        <v>0.5</v>
      </c>
      <c r="BW25" s="383">
        <f>IF(Z25="---","",IF(Z25="","",VLOOKUP(Z25,List16787[],2,FALSE)))</f>
        <v>0.5</v>
      </c>
      <c r="BX25" s="383">
        <f>IF(AA25="---","",IF(AA25="","",VLOOKUP(AA25,List16787[],2,FALSE)))</f>
        <v>0.5</v>
      </c>
      <c r="BY25" s="383">
        <f>IF(AB25="---","",IF(AB25="","",VLOOKUP(AB25,List16787[],2,FALSE)))</f>
        <v>1</v>
      </c>
      <c r="BZ25" s="383">
        <f>IF(AC25="---","",IF(AC25="","",VLOOKUP(AC25,List16787[],2,FALSE)))</f>
        <v>1</v>
      </c>
      <c r="CA25" s="383" t="str">
        <f>IF(AD25="---","",IF(AD25="","",VLOOKUP(AD25,List16787[],2,FALSE)))</f>
        <v/>
      </c>
      <c r="CB25" s="383" t="str">
        <f>IF(AE25="---","",IF(AE25="","",VLOOKUP(AE25,List16787[],2,FALSE)))</f>
        <v/>
      </c>
      <c r="CC25" s="383" t="str">
        <f>IF(AF25="---","",IF(AF25="","",VLOOKUP(AF25,List16787[],2,FALSE)))</f>
        <v/>
      </c>
      <c r="CD25" s="383" t="str">
        <f>IF(AG25="---","",IF(AG25="","",VLOOKUP(AG25,List16787[],2,FALSE)))</f>
        <v/>
      </c>
      <c r="CE25" s="383" t="str">
        <f>IF(AH25="---","",IF(AH25="","",VLOOKUP(AH25,List16787[],2,FALSE)))</f>
        <v/>
      </c>
      <c r="CF25" s="222" t="s">
        <v>142</v>
      </c>
      <c r="CG25" s="383">
        <f>IFERROR(
    IF(H25="---", "NA",
        IF(Y25="---", "NA",
            IF(BJ25 &gt; BK25,
                IF(BV25 &gt; BJ25, 1.1, 0.1),
                IF(BV25 &gt; BJ25, 1, 0)
            )
        )
    ),
    -1
)</f>
        <v>0</v>
      </c>
      <c r="CH25" s="383">
        <f>IFERROR(
    IF(I25="---", "NA",
        IF(Z25="---", "NA",IF(J25="---","NA",
            IF(BK25 &gt; BL25,
                IF(MIN(BV25, BK25) = BW25, 0.1,
                    IF(MIN(BV25, BK25) &lt; BW25, 1.1)
                ),
                IF(MIN(BV25, BK25) = BW25, 0,
                    IF(MIN(BV25, BK25) &lt; BW25, 1)
                )
            ))
        )
    ),
-5)</f>
        <v>0</v>
      </c>
      <c r="CI25" s="383">
        <f>IFERROR(
    IF(J25="---", "NA",
        IF(AA25="---", "NA",IF(K25="---","NA",
            IF(BL25 &gt; BM25,
                IF(MIN(BW25, BL25) = BX25, 0.1,
                    IF(MIN(BW25, BL25) &lt; BX25, 1.1)
                ),
                IF(MIN(BW25, BL25) = BX25, 0,
                    IF(MIN(BW25, BL25) &lt; BX25, 1)
                )
            ))
        )
    ),
-5)</f>
        <v>0</v>
      </c>
      <c r="CJ25" s="383" t="str">
        <f>IFERROR(
    IF(K25="---", "NA",
        IF(AB25="---", "NA",IF(L25="---","NA",
            IF(BM25 &gt; BN25,
                IF(MIN(BX25, BM25) = BY25, 0.1,
                    IF(MIN(BX25, BM25) &lt; BY25, 1.1)
                ),
                IF(MIN(BX25, BM25) = BY25, 0,
                    IF(MIN(BX25, BM25) &lt; BY25, 1)
                )
            ))
        )
    ),
-5)</f>
        <v>NA</v>
      </c>
      <c r="CK25" s="383" t="str">
        <f>IFERROR(
    IF(L25="---", "NA",
        IF(AC25="---", "NA",IF(M25="---","NA",
            IF(BN25 &gt; BO25,
                IF(MIN(BY25, BN25) = BZ25, 0.1,
                    IF(MIN(BY25, BN25) &lt; BZ25, 1.1)
                ),
                IF(MIN(BY25, BN25) = BZ25, 0,
                    IF(MIN(BY25, BN25) &lt; BZ25, 1)
                )
            ))
        )
    ),
-5)</f>
        <v>NA</v>
      </c>
      <c r="CL25" s="383" t="str">
        <f>IFERROR(
    IF(M25="---", "NA",
        IF(AD25="---", "NA",IF(N25="---","NA",
            IF(BO25 &gt; BP25,
                IF(MIN(BZ25, BO25) = CA25, 0.1,
                    IF(MIN(BZ25, BO25) &lt; CA25, 1.1)
                ),
                IF(MIN(BZ25, BO25) = CA25, 0,
                    IF(MIN(BZ25, BO25) &lt; CA25, 1)
                )
            ))
        )
    ),
-5)</f>
        <v>NA</v>
      </c>
      <c r="CM25" s="383" t="str">
        <f>IFERROR(
    IF(N25="---", "NA",
        IF(AE25="---", "NA",IF(O25="---","NA",
            IF(BP25 &gt; BQ25,
                IF(MIN(CA25, BP25) = CB25, 0.1,
                    IF(MIN(CA25, BP25) &lt; CB25, 1.1)
                ),
                IF(MIN(CA25, BP25) = CB25, 0,
                    IF(MIN(CA25, BP25) &lt; CB25, 1)
                )
            ))
        )
    ),
-5)</f>
        <v>NA</v>
      </c>
      <c r="CN25" s="383" t="str">
        <f>IFERROR(
    IF(O25="---", "NA",
        IF(AF25="---", "NA",IF(P25="---","NA",
            IF(BQ25 &gt; BR25,
                IF(MIN(CB25, BQ25) = CC25, 0.1,
                    IF(MIN(CB25, BQ25) &lt; CC25, 1.1)
                ),
                IF(MIN(CB25, BQ25) = CC25, 0,
                    IF(MIN(CB25, BQ25) &lt; CC25, 1)
                )
            ))
        )
    ),
-5)</f>
        <v>NA</v>
      </c>
      <c r="CO25" s="383" t="str">
        <f>IFERROR(
    IF(P25="---", "NA",
        IF(AG25="---", "NA",IF(Q25="---","NA",
            IF(BR25 &gt; BS25,
                IF(MIN(CC25, BR25) = CD25, 0.1,
                    IF(MIN(CC25, BR25) &lt; CD25, 1.1)
                ),
                IF(MIN(CC25, BR25) = CD25, 0,
                    IF(MIN(CC25, BR25) &lt; CD25, 1)
                )
            ))
        )
    ),
-5)</f>
        <v>NA</v>
      </c>
      <c r="CP25" s="383" t="str">
        <f>IFERROR(
    IF(Q25="---", "NA",
        IF(AH25="---", "NA",IF(R25="---","NA",
            IF(BS25 &gt; BT25,
                IF(MIN(CD25, BS25) = CE25, 0.1,
                    IF(MIN(CD25, BS25) &lt; CE25, 1.1)
                ),
                IF(MIN(CD25, BS25) = CE25, 0,
                    IF(MIN(CD25, BS25) &lt; CE25, 1)
                )
            ))
        )
    ),
-5)</f>
        <v>NA</v>
      </c>
      <c r="CQ25" s="222" t="s">
        <v>142</v>
      </c>
      <c r="CR25" s="383" t="str">
        <f>IF(AND(OR(CG25=1, CG25=1.1),BK25&gt;=BV25),"Achieved",IF(AND(OR(CG25=1, CG25=1.1),BK25&lt;BV25),"Not Achieved","NA"))</f>
        <v>NA</v>
      </c>
      <c r="CS25" s="383" t="str">
        <f>IF(AND(OR(CH25=1, CH25=1.1),BL25&gt;=BW25),"Achieved",IF(AND(OR(CH25=1, CH25=1.1),BL25&lt;BW25),"Not Achieved","NA"))</f>
        <v>NA</v>
      </c>
      <c r="CT25" s="383" t="str">
        <f>IF(AND(OR(CI25=1, CI25=1.1),BM25&gt;=BX25),"Achieved",IF(AND(OR(CI25=1, CI25=1.1),BM25&lt;BX25),"Not Achieved","NA"))</f>
        <v>NA</v>
      </c>
      <c r="CU25" s="383" t="str">
        <f>IF(AND(OR(CJ25=1, CJ25=1.1),BN25&gt;=BY25),"Achieved",IF(AND(OR(CJ25=1, CJ25=1.1),BN25&lt;BY25),"Not Achieved","NA"))</f>
        <v>NA</v>
      </c>
      <c r="CV25" s="383" t="str">
        <f>IF(AND(OR(CK25=1, CK25=1.1),BO25&gt;=BZ25),"Achieved",IF(AND(OR(CK25=1, CK25=1.1),BO25&lt;BZ25),"Not Achieved","NA"))</f>
        <v>NA</v>
      </c>
      <c r="CW25" s="383" t="str">
        <f>IF(AND(OR(CL25=1, CL25=1.1),BP25&gt;=CA25),"Achieved",IF(AND(OR(CL25=1, CL25=1.1),BP25&lt;CA25),"Not Achieved","NA"))</f>
        <v>NA</v>
      </c>
      <c r="CX25" s="383" t="str">
        <f>IF(AND(OR(CM25=1, CM25=1.1),BQ25&gt;=CB25),"Achieved",IF(AND(OR(CM25=1, CM25=1.1),BQ25&lt;CB25),"Not Achieved","NA"))</f>
        <v>NA</v>
      </c>
      <c r="CY25" s="383" t="str">
        <f>IF(AND(OR(CN25=1, CN25=1.1),BR25&gt;=CC25),"Achieved",IF(AND(OR(CN25=1, CN25=1.1),BR25&lt;CC25),"Not Achieved","NA"))</f>
        <v>NA</v>
      </c>
      <c r="CZ25" s="383" t="str">
        <f>IF(AND(OR(CO25=1, CO25=1.1),BS25&gt;=CD25),"Achieved",IF(AND(OR(CO25=1, CO25=1.1),BS25&lt;CD25),"Not Achieved","NA"))</f>
        <v>NA</v>
      </c>
      <c r="DA25" s="383" t="str">
        <f>IF(AND(OR(CP25=1, CP25=1.1),BT25&gt;=CE25),"Achieved",IF(AND(OR(CP25=1, CP25=1.1),BT25&lt;CE25),"Not Achieved","NA"))</f>
        <v>NA</v>
      </c>
      <c r="DI25" s="433"/>
      <c r="DJ25" s="433"/>
      <c r="DK25" s="433"/>
      <c r="DL25" s="433"/>
      <c r="DM25" s="433"/>
      <c r="DN25" s="433"/>
      <c r="DO25" s="433"/>
      <c r="DP25" s="433"/>
      <c r="DQ25" s="433"/>
      <c r="DR25" s="433"/>
      <c r="DS25" s="433"/>
      <c r="DT25" s="433"/>
      <c r="DU25" s="433"/>
      <c r="DV25" s="433"/>
      <c r="DW25" s="433"/>
    </row>
    <row r="26" spans="2:127" s="385" customFormat="1" ht="13.75" customHeight="1" thickBot="1" x14ac:dyDescent="0.4">
      <c r="B26" s="374"/>
      <c r="C26" s="370"/>
      <c r="D26" s="371"/>
      <c r="E26" s="432" t="s">
        <v>143</v>
      </c>
      <c r="F26" s="425"/>
      <c r="G26" s="426"/>
      <c r="H26" s="192" t="s">
        <v>102</v>
      </c>
      <c r="I26" s="192" t="s">
        <v>102</v>
      </c>
      <c r="J26" s="15" t="s">
        <v>102</v>
      </c>
      <c r="K26" s="15" t="s">
        <v>98</v>
      </c>
      <c r="L26" s="192" t="s">
        <v>94</v>
      </c>
      <c r="M26" s="192" t="s">
        <v>94</v>
      </c>
      <c r="N26" s="192" t="s">
        <v>94</v>
      </c>
      <c r="O26" s="192" t="s">
        <v>94</v>
      </c>
      <c r="P26" s="192" t="s">
        <v>94</v>
      </c>
      <c r="Q26" s="192" t="s">
        <v>94</v>
      </c>
      <c r="R26" s="379" t="s">
        <v>94</v>
      </c>
      <c r="S26" s="384"/>
      <c r="T26" s="384"/>
      <c r="U26" s="384"/>
      <c r="V26" s="384"/>
      <c r="W26" s="384"/>
      <c r="X26" s="384"/>
      <c r="Y26" s="15" t="s">
        <v>102</v>
      </c>
      <c r="Z26" s="15" t="s">
        <v>102</v>
      </c>
      <c r="AA26" s="15" t="s">
        <v>98</v>
      </c>
      <c r="AB26" s="15" t="s">
        <v>98</v>
      </c>
      <c r="AC26" s="192" t="s">
        <v>98</v>
      </c>
      <c r="AD26" s="192" t="s">
        <v>94</v>
      </c>
      <c r="AE26" s="192" t="s">
        <v>94</v>
      </c>
      <c r="AF26" s="192" t="s">
        <v>94</v>
      </c>
      <c r="AG26" s="192" t="s">
        <v>94</v>
      </c>
      <c r="AH26" s="379" t="s">
        <v>94</v>
      </c>
      <c r="AK26" s="427" t="str">
        <f>IFERROR(IF(I26="---","",IF(Y26="---","No Target Set",IF(BV26=BK26,"On Target",IF(BV26&gt;BK26,"Behind",IF(BV26&lt;BK26,"On Target"))))),"")</f>
        <v>On Target</v>
      </c>
      <c r="AL26" s="427" t="str">
        <f>IFERROR(IF(J26="---","",IF(Z26="---","No Target Set",IF(BW26=BL26,"On Target",IF(BW26&gt;BL26,"Behind",IF(BW26&lt;BL26,"On Target"))))),"")</f>
        <v>On Target</v>
      </c>
      <c r="AM26" s="427" t="str">
        <f>IFERROR(IF(K26="---","",IF(AA26="---","No Target Set",IF(BX26=BM26,"On Target",IF(BX26&gt;BM26,"Behind",IF(BX26&lt;BM26,"On Target"))))),"")</f>
        <v>On Target</v>
      </c>
      <c r="AN26" s="427" t="str">
        <f>IFERROR(IF(L26="---","",IF(AB26="---","No Target Set",IF(BY26=BN26,"On Target",IF(BY26&gt;BN26,"Behind",IF(BY26&lt;BN26,"On Target"))))),"")</f>
        <v/>
      </c>
      <c r="AO26" s="427" t="str">
        <f>IFERROR(IF(M26="---","",IF(AC26="---","No Target Set",IF(BZ26=BO26,"On Target",IF(BZ26&gt;BO26,"Behind",IF(BZ26&lt;BO26,"On Target"))))),"")</f>
        <v/>
      </c>
      <c r="AP26" s="427" t="str">
        <f>IFERROR(IF(N26="---","",IF(AD26="---","No Target Set",IF(CA26=BP26,"On Target",IF(CA26&gt;BP26,"Behind",IF(CA26&lt;BP26,"On Target"))))),"")</f>
        <v/>
      </c>
      <c r="AQ26" s="427" t="str">
        <f>IFERROR(IF(O26="---","",IF(AE26="---","No Target Set",IF(CB26=BQ26,"On Target",IF(CB26&gt;BQ26,"Behind",IF(CB26&lt;BQ26,"On Target"))))),"")</f>
        <v/>
      </c>
      <c r="AR26" s="427" t="str">
        <f>IFERROR(IF(P26="---","",IF(AF26="---","No Target Set",IF(CC26=BR26,"On Target",IF(CC26&gt;BR26,"Behind",IF(CC26&lt;BR26,"On Target"))))),"")</f>
        <v/>
      </c>
      <c r="AS26" s="427" t="str">
        <f>IFERROR(IF(Q26="---","",IF(AG26="---","No Target Set",IF(CD26=BS26,"On Target",IF(CD26&gt;BS26,"Behind",IF(CD26&lt;BS26,"On Target"))))),"")</f>
        <v/>
      </c>
      <c r="AT26" s="427" t="str">
        <f>IFERROR(IF(R26="---","",IF(AH26="---","No Target Set",IF(CE26=BT26,"On Target",IF(CE26&gt;BT26,"Behind",IF(CE26&lt;BT26,"On Target"))))),"")</f>
        <v/>
      </c>
      <c r="AU26" s="384"/>
      <c r="AV26" s="428"/>
      <c r="AW26" s="222" t="s">
        <v>144</v>
      </c>
      <c r="AX26" s="383" t="str">
        <f>_xlfn.IFNA(LOOKUP(2,1/(H26:R26&lt;&gt;"---"),H26:R26),"---")</f>
        <v>≥80</v>
      </c>
      <c r="AY26" s="383">
        <f>VALUE(IF(AX26="---","",VLOOKUP(AX26,List16787[],2,FALSE)))</f>
        <v>1</v>
      </c>
      <c r="AZ26" s="383" t="str">
        <f>_xlfn.IFNA(LOOKUP(2,1/(H26:Q26&lt;&gt;"---"),X26:AF26),"---")</f>
        <v>≥80</v>
      </c>
      <c r="BA26" s="383">
        <f>VALUE(IF(AZ26="---","",VLOOKUP(AZ26,List16787[],2,FALSE)))</f>
        <v>1</v>
      </c>
      <c r="BB26" s="383" t="str">
        <f>_xlfn.IFNA(LOOKUP(2,1/(AK26:AT26&lt;&gt;""),AK26:AT26),"---")</f>
        <v>On Target</v>
      </c>
      <c r="BC26" s="383" t="str">
        <f>_xlfn.IFNA(LOOKUP(2,1/(H26:R26&lt;&gt;"---"),H$2:R$2),"---")</f>
        <v>Actual Year 3</v>
      </c>
      <c r="BD26" s="384"/>
      <c r="BE26" s="384"/>
      <c r="BF26" s="384"/>
      <c r="BG26" s="384"/>
      <c r="BH26" s="384"/>
      <c r="BI26" s="222" t="s">
        <v>144</v>
      </c>
      <c r="BJ26" s="383">
        <f>IF(H26="---","",IF(H26="","",(VLOOKUP(H26,List16787[],2,FALSE))))</f>
        <v>0.5</v>
      </c>
      <c r="BK26" s="383">
        <f>IF(I26="---","",IF(I26="","",(VLOOKUP(I26,List16787[],2,FALSE))))</f>
        <v>0.5</v>
      </c>
      <c r="BL26" s="383">
        <f>IF(J26="---","",IF(J26="","",(VLOOKUP(J26,List16787[],2,FALSE))))</f>
        <v>0.5</v>
      </c>
      <c r="BM26" s="383">
        <f>IF(K26="---","",IF(K26="","",(VLOOKUP(K26,List16787[],2,FALSE))))</f>
        <v>1</v>
      </c>
      <c r="BN26" s="383" t="str">
        <f>IF(L26="---","",IF(L26="","",(VLOOKUP(L26,List16787[],2,FALSE))))</f>
        <v/>
      </c>
      <c r="BO26" s="383" t="str">
        <f>IF(M26="---","",IF(M26="","",(VLOOKUP(M26,List16787[],2,FALSE))))</f>
        <v/>
      </c>
      <c r="BP26" s="383" t="str">
        <f>IF(N26="---","",IF(N26="","",(VLOOKUP(N26,List16787[],2,FALSE))))</f>
        <v/>
      </c>
      <c r="BQ26" s="383" t="str">
        <f>IF(O26="---","",IF(O26="","",(VLOOKUP(O26,List16787[],2,FALSE))))</f>
        <v/>
      </c>
      <c r="BR26" s="383" t="str">
        <f>IF(P26="---","",IF(P26="","",(VLOOKUP(P26,List16787[],2,FALSE))))</f>
        <v/>
      </c>
      <c r="BS26" s="383" t="str">
        <f>IF(Q26="---","",IF(Q26="","",(VLOOKUP(Q26,List16787[],2,FALSE))))</f>
        <v/>
      </c>
      <c r="BT26" s="383" t="str">
        <f>IF(R26="---","",IF(R26="","",(VLOOKUP(R26,List16787[],2,FALSE))))</f>
        <v/>
      </c>
      <c r="BU26" s="222" t="s">
        <v>144</v>
      </c>
      <c r="BV26" s="383">
        <f>IF(Y26="---","",IF(Y26="","",VLOOKUP(Y26,List16787[],2,FALSE)))</f>
        <v>0.5</v>
      </c>
      <c r="BW26" s="383">
        <f>IF(Z26="---","",IF(Z26="","",VLOOKUP(Z26,List16787[],2,FALSE)))</f>
        <v>0.5</v>
      </c>
      <c r="BX26" s="383">
        <f>IF(AA26="---","",IF(AA26="","",VLOOKUP(AA26,List16787[],2,FALSE)))</f>
        <v>1</v>
      </c>
      <c r="BY26" s="383">
        <f>IF(AB26="---","",IF(AB26="","",VLOOKUP(AB26,List16787[],2,FALSE)))</f>
        <v>1</v>
      </c>
      <c r="BZ26" s="383">
        <f>IF(AC26="---","",IF(AC26="","",VLOOKUP(AC26,List16787[],2,FALSE)))</f>
        <v>1</v>
      </c>
      <c r="CA26" s="383" t="str">
        <f>IF(AD26="---","",IF(AD26="","",VLOOKUP(AD26,List16787[],2,FALSE)))</f>
        <v/>
      </c>
      <c r="CB26" s="383" t="str">
        <f>IF(AE26="---","",IF(AE26="","",VLOOKUP(AE26,List16787[],2,FALSE)))</f>
        <v/>
      </c>
      <c r="CC26" s="383" t="str">
        <f>IF(AF26="---","",IF(AF26="","",VLOOKUP(AF26,List16787[],2,FALSE)))</f>
        <v/>
      </c>
      <c r="CD26" s="383" t="str">
        <f>IF(AG26="---","",IF(AG26="","",VLOOKUP(AG26,List16787[],2,FALSE)))</f>
        <v/>
      </c>
      <c r="CE26" s="383" t="str">
        <f>IF(AH26="---","",IF(AH26="","",VLOOKUP(AH26,List16787[],2,FALSE)))</f>
        <v/>
      </c>
      <c r="CF26" s="222" t="s">
        <v>144</v>
      </c>
      <c r="CG26" s="383">
        <f>IFERROR(
    IF(H26="---", "NA",
        IF(Y26="---", "NA",
            IF(BJ26 &gt; BK26,
                IF(BV26 &gt; BJ26, 1.1, 0.1),
                IF(BV26 &gt; BJ26, 1, 0)
            )
        )
    ),
    -1
)</f>
        <v>0</v>
      </c>
      <c r="CH26" s="383">
        <f>IFERROR(
    IF(I26="---", "NA",
        IF(Z26="---", "NA",IF(J26="---","NA",
            IF(BK26 &gt; BL26,
                IF(MIN(BV26, BK26) = BW26, 0.1,
                    IF(MIN(BV26, BK26) &lt; BW26, 1.1)
                ),
                IF(MIN(BV26, BK26) = BW26, 0,
                    IF(MIN(BV26, BK26) &lt; BW26, 1)
                )
            ))
        )
    ),
-5)</f>
        <v>0</v>
      </c>
      <c r="CI26" s="383">
        <f>IFERROR(
    IF(J26="---", "NA",
        IF(AA26="---", "NA",IF(K26="---","NA",
            IF(BL26 &gt; BM26,
                IF(MIN(BW26, BL26) = BX26, 0.1,
                    IF(MIN(BW26, BL26) &lt; BX26, 1.1)
                ),
                IF(MIN(BW26, BL26) = BX26, 0,
                    IF(MIN(BW26, BL26) &lt; BX26, 1)
                )
            ))
        )
    ),
-5)</f>
        <v>1</v>
      </c>
      <c r="CJ26" s="383" t="str">
        <f>IFERROR(
    IF(K26="---", "NA",
        IF(AB26="---", "NA",IF(L26="---","NA",
            IF(BM26 &gt; BN26,
                IF(MIN(BX26, BM26) = BY26, 0.1,
                    IF(MIN(BX26, BM26) &lt; BY26, 1.1)
                ),
                IF(MIN(BX26, BM26) = BY26, 0,
                    IF(MIN(BX26, BM26) &lt; BY26, 1)
                )
            ))
        )
    ),
-5)</f>
        <v>NA</v>
      </c>
      <c r="CK26" s="383" t="str">
        <f>IFERROR(
    IF(L26="---", "NA",
        IF(AC26="---", "NA",IF(M26="---","NA",
            IF(BN26 &gt; BO26,
                IF(MIN(BY26, BN26) = BZ26, 0.1,
                    IF(MIN(BY26, BN26) &lt; BZ26, 1.1)
                ),
                IF(MIN(BY26, BN26) = BZ26, 0,
                    IF(MIN(BY26, BN26) &lt; BZ26, 1)
                )
            ))
        )
    ),
-5)</f>
        <v>NA</v>
      </c>
      <c r="CL26" s="383" t="str">
        <f>IFERROR(
    IF(M26="---", "NA",
        IF(AD26="---", "NA",IF(N26="---","NA",
            IF(BO26 &gt; BP26,
                IF(MIN(BZ26, BO26) = CA26, 0.1,
                    IF(MIN(BZ26, BO26) &lt; CA26, 1.1)
                ),
                IF(MIN(BZ26, BO26) = CA26, 0,
                    IF(MIN(BZ26, BO26) &lt; CA26, 1)
                )
            ))
        )
    ),
-5)</f>
        <v>NA</v>
      </c>
      <c r="CM26" s="383" t="str">
        <f>IFERROR(
    IF(N26="---", "NA",
        IF(AE26="---", "NA",IF(O26="---","NA",
            IF(BP26 &gt; BQ26,
                IF(MIN(CA26, BP26) = CB26, 0.1,
                    IF(MIN(CA26, BP26) &lt; CB26, 1.1)
                ),
                IF(MIN(CA26, BP26) = CB26, 0,
                    IF(MIN(CA26, BP26) &lt; CB26, 1)
                )
            ))
        )
    ),
-5)</f>
        <v>NA</v>
      </c>
      <c r="CN26" s="383" t="str">
        <f>IFERROR(
    IF(O26="---", "NA",
        IF(AF26="---", "NA",IF(P26="---","NA",
            IF(BQ26 &gt; BR26,
                IF(MIN(CB26, BQ26) = CC26, 0.1,
                    IF(MIN(CB26, BQ26) &lt; CC26, 1.1)
                ),
                IF(MIN(CB26, BQ26) = CC26, 0,
                    IF(MIN(CB26, BQ26) &lt; CC26, 1)
                )
            ))
        )
    ),
-5)</f>
        <v>NA</v>
      </c>
      <c r="CO26" s="383" t="str">
        <f>IFERROR(
    IF(P26="---", "NA",
        IF(AG26="---", "NA",IF(Q26="---","NA",
            IF(BR26 &gt; BS26,
                IF(MIN(CC26, BR26) = CD26, 0.1,
                    IF(MIN(CC26, BR26) &lt; CD26, 1.1)
                ),
                IF(MIN(CC26, BR26) = CD26, 0,
                    IF(MIN(CC26, BR26) &lt; CD26, 1)
                )
            ))
        )
    ),
-5)</f>
        <v>NA</v>
      </c>
      <c r="CP26" s="383" t="str">
        <f>IFERROR(
    IF(Q26="---", "NA",
        IF(AH26="---", "NA",IF(R26="---","NA",
            IF(BS26 &gt; BT26,
                IF(MIN(CD26, BS26) = CE26, 0.1,
                    IF(MIN(CD26, BS26) &lt; CE26, 1.1)
                ),
                IF(MIN(CD26, BS26) = CE26, 0,
                    IF(MIN(CD26, BS26) &lt; CE26, 1)
                )
            ))
        )
    ),
-5)</f>
        <v>NA</v>
      </c>
      <c r="CQ26" s="222" t="s">
        <v>144</v>
      </c>
      <c r="CR26" s="383" t="str">
        <f>IF(AND(OR(CG26=1, CG26=1.1),BK26&gt;=BV26),"Achieved",IF(AND(OR(CG26=1, CG26=1.1),BK26&lt;BV26),"Not Achieved","NA"))</f>
        <v>NA</v>
      </c>
      <c r="CS26" s="383" t="str">
        <f>IF(AND(OR(CH26=1, CH26=1.1),BL26&gt;=BW26),"Achieved",IF(AND(OR(CH26=1, CH26=1.1),BL26&lt;BW26),"Not Achieved","NA"))</f>
        <v>NA</v>
      </c>
      <c r="CT26" s="383" t="str">
        <f>IF(AND(OR(CI26=1, CI26=1.1),BM26&gt;=BX26),"Achieved",IF(AND(OR(CI26=1, CI26=1.1),BM26&lt;BX26),"Not Achieved","NA"))</f>
        <v>Achieved</v>
      </c>
      <c r="CU26" s="383" t="str">
        <f>IF(AND(OR(CJ26=1, CJ26=1.1),BN26&gt;=BY26),"Achieved",IF(AND(OR(CJ26=1, CJ26=1.1),BN26&lt;BY26),"Not Achieved","NA"))</f>
        <v>NA</v>
      </c>
      <c r="CV26" s="383" t="str">
        <f>IF(AND(OR(CK26=1, CK26=1.1),BO26&gt;=BZ26),"Achieved",IF(AND(OR(CK26=1, CK26=1.1),BO26&lt;BZ26),"Not Achieved","NA"))</f>
        <v>NA</v>
      </c>
      <c r="CW26" s="383" t="str">
        <f>IF(AND(OR(CL26=1, CL26=1.1),BP26&gt;=CA26),"Achieved",IF(AND(OR(CL26=1, CL26=1.1),BP26&lt;CA26),"Not Achieved","NA"))</f>
        <v>NA</v>
      </c>
      <c r="CX26" s="383" t="str">
        <f>IF(AND(OR(CM26=1, CM26=1.1),BQ26&gt;=CB26),"Achieved",IF(AND(OR(CM26=1, CM26=1.1),BQ26&lt;CB26),"Not Achieved","NA"))</f>
        <v>NA</v>
      </c>
      <c r="CY26" s="383" t="str">
        <f>IF(AND(OR(CN26=1, CN26=1.1),BR26&gt;=CC26),"Achieved",IF(AND(OR(CN26=1, CN26=1.1),BR26&lt;CC26),"Not Achieved","NA"))</f>
        <v>NA</v>
      </c>
      <c r="CZ26" s="383" t="str">
        <f>IF(AND(OR(CO26=1, CO26=1.1),BS26&gt;=CD26),"Achieved",IF(AND(OR(CO26=1, CO26=1.1),BS26&lt;CD26),"Not Achieved","NA"))</f>
        <v>NA</v>
      </c>
      <c r="DA26" s="383" t="str">
        <f>IF(AND(OR(CP26=1, CP26=1.1),BT26&gt;=CE26),"Achieved",IF(AND(OR(CP26=1, CP26=1.1),BT26&lt;CE26),"Not Achieved","NA"))</f>
        <v>NA</v>
      </c>
      <c r="DI26" s="433"/>
      <c r="DJ26" s="433"/>
      <c r="DK26" s="433"/>
      <c r="DL26" s="433"/>
      <c r="DM26" s="433"/>
      <c r="DN26" s="433"/>
      <c r="DO26" s="433"/>
      <c r="DP26" s="433"/>
      <c r="DQ26" s="433"/>
      <c r="DR26" s="433"/>
      <c r="DS26" s="433"/>
      <c r="DT26" s="433"/>
      <c r="DU26" s="433"/>
      <c r="DV26" s="433"/>
      <c r="DW26" s="433"/>
    </row>
    <row r="27" spans="2:127" s="385" customFormat="1" ht="13.75" customHeight="1" thickBot="1" x14ac:dyDescent="0.4">
      <c r="B27" s="372">
        <v>3</v>
      </c>
      <c r="C27" s="366" t="s">
        <v>145</v>
      </c>
      <c r="D27" s="367"/>
      <c r="E27" s="432" t="s">
        <v>146</v>
      </c>
      <c r="F27" s="425"/>
      <c r="G27" s="426"/>
      <c r="H27" s="192" t="s">
        <v>98</v>
      </c>
      <c r="I27" s="192" t="s">
        <v>98</v>
      </c>
      <c r="J27" s="15" t="s">
        <v>98</v>
      </c>
      <c r="K27" s="15" t="s">
        <v>98</v>
      </c>
      <c r="L27" s="192" t="s">
        <v>94</v>
      </c>
      <c r="M27" s="192" t="s">
        <v>94</v>
      </c>
      <c r="N27" s="192" t="s">
        <v>94</v>
      </c>
      <c r="O27" s="192" t="s">
        <v>94</v>
      </c>
      <c r="P27" s="192" t="s">
        <v>94</v>
      </c>
      <c r="Q27" s="192" t="s">
        <v>94</v>
      </c>
      <c r="R27" s="379" t="s">
        <v>94</v>
      </c>
      <c r="S27" s="384"/>
      <c r="T27" s="384"/>
      <c r="U27" s="384"/>
      <c r="V27" s="384"/>
      <c r="W27" s="384"/>
      <c r="X27" s="384"/>
      <c r="Y27" s="15" t="s">
        <v>98</v>
      </c>
      <c r="Z27" s="15" t="s">
        <v>98</v>
      </c>
      <c r="AA27" s="15" t="s">
        <v>98</v>
      </c>
      <c r="AB27" s="15" t="s">
        <v>98</v>
      </c>
      <c r="AC27" s="192" t="s">
        <v>98</v>
      </c>
      <c r="AD27" s="192" t="s">
        <v>94</v>
      </c>
      <c r="AE27" s="192" t="s">
        <v>94</v>
      </c>
      <c r="AF27" s="192" t="s">
        <v>94</v>
      </c>
      <c r="AG27" s="192" t="s">
        <v>94</v>
      </c>
      <c r="AH27" s="379" t="s">
        <v>94</v>
      </c>
      <c r="AK27" s="427" t="str">
        <f>IFERROR(IF(I27="---","",IF(Y27="---","No Target Set",IF(BV27=BK27,"On Target",IF(BV27&gt;BK27,"Behind",IF(BV27&lt;BK27,"On Target"))))),"")</f>
        <v>On Target</v>
      </c>
      <c r="AL27" s="427" t="str">
        <f>IFERROR(IF(J27="---","",IF(Z27="---","No Target Set",IF(BW27=BL27,"On Target",IF(BW27&gt;BL27,"Behind",IF(BW27&lt;BL27,"On Target"))))),"")</f>
        <v>On Target</v>
      </c>
      <c r="AM27" s="427" t="str">
        <f>IFERROR(IF(K27="---","",IF(AA27="---","No Target Set",IF(BX27=BM27,"On Target",IF(BX27&gt;BM27,"Behind",IF(BX27&lt;BM27,"On Target"))))),"")</f>
        <v>On Target</v>
      </c>
      <c r="AN27" s="427" t="str">
        <f>IFERROR(IF(L27="---","",IF(AB27="---","No Target Set",IF(BY27=BN27,"On Target",IF(BY27&gt;BN27,"Behind",IF(BY27&lt;BN27,"On Target"))))),"")</f>
        <v/>
      </c>
      <c r="AO27" s="427" t="str">
        <f>IFERROR(IF(M27="---","",IF(AC27="---","No Target Set",IF(BZ27=BO27,"On Target",IF(BZ27&gt;BO27,"Behind",IF(BZ27&lt;BO27,"On Target"))))),"")</f>
        <v/>
      </c>
      <c r="AP27" s="427" t="str">
        <f>IFERROR(IF(N27="---","",IF(AD27="---","No Target Set",IF(CA27=BP27,"On Target",IF(CA27&gt;BP27,"Behind",IF(CA27&lt;BP27,"On Target"))))),"")</f>
        <v/>
      </c>
      <c r="AQ27" s="427" t="str">
        <f>IFERROR(IF(O27="---","",IF(AE27="---","No Target Set",IF(CB27=BQ27,"On Target",IF(CB27&gt;BQ27,"Behind",IF(CB27&lt;BQ27,"On Target"))))),"")</f>
        <v/>
      </c>
      <c r="AR27" s="427" t="str">
        <f>IFERROR(IF(P27="---","",IF(AF27="---","No Target Set",IF(CC27=BR27,"On Target",IF(CC27&gt;BR27,"Behind",IF(CC27&lt;BR27,"On Target"))))),"")</f>
        <v/>
      </c>
      <c r="AS27" s="427" t="str">
        <f>IFERROR(IF(Q27="---","",IF(AG27="---","No Target Set",IF(CD27=BS27,"On Target",IF(CD27&gt;BS27,"Behind",IF(CD27&lt;BS27,"On Target"))))),"")</f>
        <v/>
      </c>
      <c r="AT27" s="427" t="str">
        <f>IFERROR(IF(R27="---","",IF(AH27="---","No Target Set",IF(CE27=BT27,"On Target",IF(CE27&gt;BT27,"Behind",IF(CE27&lt;BT27,"On Target"))))),"")</f>
        <v/>
      </c>
      <c r="AU27" s="384"/>
      <c r="AV27" s="428"/>
      <c r="AW27" s="222" t="s">
        <v>147</v>
      </c>
      <c r="AX27" s="382" t="str">
        <f>_xlfn.IFNA(LOOKUP(2,1/(H27:R27&lt;&gt;"---"),H27:R27),"---")</f>
        <v>≥80</v>
      </c>
      <c r="AY27" s="382">
        <f>VALUE(IF(AX27="---","",VLOOKUP(AX27,List16787[],2,FALSE)))</f>
        <v>1</v>
      </c>
      <c r="AZ27" s="382" t="str">
        <f>_xlfn.IFNA(LOOKUP(2,1/(H27:Q27&lt;&gt;"---"),X27:AF27),"---")</f>
        <v>≥80</v>
      </c>
      <c r="BA27" s="382">
        <f>VALUE(IF(AZ27="---","",VLOOKUP(AZ27,List16787[],2,FALSE)))</f>
        <v>1</v>
      </c>
      <c r="BB27" s="382" t="str">
        <f>_xlfn.IFNA(LOOKUP(2,1/(AK27:AT27&lt;&gt;""),AK27:AT27),"---")</f>
        <v>On Target</v>
      </c>
      <c r="BC27" s="382" t="str">
        <f>_xlfn.IFNA(LOOKUP(2,1/(H27:R27&lt;&gt;"---"),H$2:R$2),"---")</f>
        <v>Actual Year 3</v>
      </c>
      <c r="BD27" s="384"/>
      <c r="BE27" s="384"/>
      <c r="BF27" s="384"/>
      <c r="BG27" s="384"/>
      <c r="BH27" s="384"/>
      <c r="BI27" s="222" t="s">
        <v>147</v>
      </c>
      <c r="BJ27" s="382">
        <f>IF(H27="---","",IF(H27="","",(VLOOKUP(H27,List16787[],2,FALSE))))</f>
        <v>1</v>
      </c>
      <c r="BK27" s="382">
        <f>IF(I27="---","",IF(I27="","",(VLOOKUP(I27,List16787[],2,FALSE))))</f>
        <v>1</v>
      </c>
      <c r="BL27" s="382">
        <f>IF(J27="---","",IF(J27="","",(VLOOKUP(J27,List16787[],2,FALSE))))</f>
        <v>1</v>
      </c>
      <c r="BM27" s="382">
        <f>IF(K27="---","",IF(K27="","",(VLOOKUP(K27,List16787[],2,FALSE))))</f>
        <v>1</v>
      </c>
      <c r="BN27" s="382" t="str">
        <f>IF(L27="---","",IF(L27="","",(VLOOKUP(L27,List16787[],2,FALSE))))</f>
        <v/>
      </c>
      <c r="BO27" s="382" t="str">
        <f>IF(M27="---","",IF(M27="","",(VLOOKUP(M27,List16787[],2,FALSE))))</f>
        <v/>
      </c>
      <c r="BP27" s="382" t="str">
        <f>IF(N27="---","",IF(N27="","",(VLOOKUP(N27,List16787[],2,FALSE))))</f>
        <v/>
      </c>
      <c r="BQ27" s="382" t="str">
        <f>IF(O27="---","",IF(O27="","",(VLOOKUP(O27,List16787[],2,FALSE))))</f>
        <v/>
      </c>
      <c r="BR27" s="382" t="str">
        <f>IF(P27="---","",IF(P27="","",(VLOOKUP(P27,List16787[],2,FALSE))))</f>
        <v/>
      </c>
      <c r="BS27" s="382" t="str">
        <f>IF(Q27="---","",IF(Q27="","",(VLOOKUP(Q27,List16787[],2,FALSE))))</f>
        <v/>
      </c>
      <c r="BT27" s="382" t="str">
        <f>IF(R27="---","",IF(R27="","",(VLOOKUP(R27,List16787[],2,FALSE))))</f>
        <v/>
      </c>
      <c r="BU27" s="222" t="s">
        <v>147</v>
      </c>
      <c r="BV27" s="382">
        <f>IF(Y27="---","",IF(Y27="","",VLOOKUP(Y27,List16787[],2,FALSE)))</f>
        <v>1</v>
      </c>
      <c r="BW27" s="382">
        <f>IF(Z27="---","",IF(Z27="","",VLOOKUP(Z27,List16787[],2,FALSE)))</f>
        <v>1</v>
      </c>
      <c r="BX27" s="382">
        <f>IF(AA27="---","",IF(AA27="","",VLOOKUP(AA27,List16787[],2,FALSE)))</f>
        <v>1</v>
      </c>
      <c r="BY27" s="382">
        <f>IF(AB27="---","",IF(AB27="","",VLOOKUP(AB27,List16787[],2,FALSE)))</f>
        <v>1</v>
      </c>
      <c r="BZ27" s="382">
        <f>IF(AC27="---","",IF(AC27="","",VLOOKUP(AC27,List16787[],2,FALSE)))</f>
        <v>1</v>
      </c>
      <c r="CA27" s="382" t="str">
        <f>IF(AD27="---","",IF(AD27="","",VLOOKUP(AD27,List16787[],2,FALSE)))</f>
        <v/>
      </c>
      <c r="CB27" s="382" t="str">
        <f>IF(AE27="---","",IF(AE27="","",VLOOKUP(AE27,List16787[],2,FALSE)))</f>
        <v/>
      </c>
      <c r="CC27" s="382" t="str">
        <f>IF(AF27="---","",IF(AF27="","",VLOOKUP(AF27,List16787[],2,FALSE)))</f>
        <v/>
      </c>
      <c r="CD27" s="382" t="str">
        <f>IF(AG27="---","",IF(AG27="","",VLOOKUP(AG27,List16787[],2,FALSE)))</f>
        <v/>
      </c>
      <c r="CE27" s="382" t="str">
        <f>IF(AH27="---","",IF(AH27="","",VLOOKUP(AH27,List16787[],2,FALSE)))</f>
        <v/>
      </c>
      <c r="CF27" s="222" t="s">
        <v>147</v>
      </c>
      <c r="CG27" s="382">
        <f>IFERROR(
    IF(H27="---", "NA",
        IF(Y27="---", "NA",
            IF(BJ27 &gt; BK27,
                IF(BV27 &gt; BJ27, 1.1, 0.1),
                IF(BV27 &gt; BJ27, 1, 0)
            )
        )
    ),
    -1
)</f>
        <v>0</v>
      </c>
      <c r="CH27" s="382">
        <f>IFERROR(
    IF(I27="---", "NA",
        IF(Z27="---", "NA",IF(J27="---","NA",
            IF(BK27 &gt; BL27,
                IF(MIN(BV27, BK27) = BW27, 0.1,
                    IF(MIN(BV27, BK27) &lt; BW27, 1.1)
                ),
                IF(MIN(BV27, BK27) = BW27, 0,
                    IF(MIN(BV27, BK27) &lt; BW27, 1)
                )
            ))
        )
    ),
-5)</f>
        <v>0</v>
      </c>
      <c r="CI27" s="382">
        <f>IFERROR(
    IF(J27="---", "NA",
        IF(AA27="---", "NA",IF(K27="---","NA",
            IF(BL27 &gt; BM27,
                IF(MIN(BW27, BL27) = BX27, 0.1,
                    IF(MIN(BW27, BL27) &lt; BX27, 1.1)
                ),
                IF(MIN(BW27, BL27) = BX27, 0,
                    IF(MIN(BW27, BL27) &lt; BX27, 1)
                )
            ))
        )
    ),
-5)</f>
        <v>0</v>
      </c>
      <c r="CJ27" s="382" t="str">
        <f>IFERROR(
    IF(K27="---", "NA",
        IF(AB27="---", "NA",IF(L27="---","NA",
            IF(BM27 &gt; BN27,
                IF(MIN(BX27, BM27) = BY27, 0.1,
                    IF(MIN(BX27, BM27) &lt; BY27, 1.1)
                ),
                IF(MIN(BX27, BM27) = BY27, 0,
                    IF(MIN(BX27, BM27) &lt; BY27, 1)
                )
            ))
        )
    ),
-5)</f>
        <v>NA</v>
      </c>
      <c r="CK27" s="382" t="str">
        <f>IFERROR(
    IF(L27="---", "NA",
        IF(AC27="---", "NA",IF(M27="---","NA",
            IF(BN27 &gt; BO27,
                IF(MIN(BY27, BN27) = BZ27, 0.1,
                    IF(MIN(BY27, BN27) &lt; BZ27, 1.1)
                ),
                IF(MIN(BY27, BN27) = BZ27, 0,
                    IF(MIN(BY27, BN27) &lt; BZ27, 1)
                )
            ))
        )
    ),
-5)</f>
        <v>NA</v>
      </c>
      <c r="CL27" s="382" t="str">
        <f>IFERROR(
    IF(M27="---", "NA",
        IF(AD27="---", "NA",IF(N27="---","NA",
            IF(BO27 &gt; BP27,
                IF(MIN(BZ27, BO27) = CA27, 0.1,
                    IF(MIN(BZ27, BO27) &lt; CA27, 1.1)
                ),
                IF(MIN(BZ27, BO27) = CA27, 0,
                    IF(MIN(BZ27, BO27) &lt; CA27, 1)
                )
            ))
        )
    ),
-5)</f>
        <v>NA</v>
      </c>
      <c r="CM27" s="382" t="str">
        <f>IFERROR(
    IF(N27="---", "NA",
        IF(AE27="---", "NA",IF(O27="---","NA",
            IF(BP27 &gt; BQ27,
                IF(MIN(CA27, BP27) = CB27, 0.1,
                    IF(MIN(CA27, BP27) &lt; CB27, 1.1)
                ),
                IF(MIN(CA27, BP27) = CB27, 0,
                    IF(MIN(CA27, BP27) &lt; CB27, 1)
                )
            ))
        )
    ),
-5)</f>
        <v>NA</v>
      </c>
      <c r="CN27" s="382" t="str">
        <f>IFERROR(
    IF(O27="---", "NA",
        IF(AF27="---", "NA",IF(P27="---","NA",
            IF(BQ27 &gt; BR27,
                IF(MIN(CB27, BQ27) = CC27, 0.1,
                    IF(MIN(CB27, BQ27) &lt; CC27, 1.1)
                ),
                IF(MIN(CB27, BQ27) = CC27, 0,
                    IF(MIN(CB27, BQ27) &lt; CC27, 1)
                )
            ))
        )
    ),
-5)</f>
        <v>NA</v>
      </c>
      <c r="CO27" s="382" t="str">
        <f>IFERROR(
    IF(P27="---", "NA",
        IF(AG27="---", "NA",IF(Q27="---","NA",
            IF(BR27 &gt; BS27,
                IF(MIN(CC27, BR27) = CD27, 0.1,
                    IF(MIN(CC27, BR27) &lt; CD27, 1.1)
                ),
                IF(MIN(CC27, BR27) = CD27, 0,
                    IF(MIN(CC27, BR27) &lt; CD27, 1)
                )
            ))
        )
    ),
-5)</f>
        <v>NA</v>
      </c>
      <c r="CP27" s="382" t="str">
        <f>IFERROR(
    IF(Q27="---", "NA",
        IF(AH27="---", "NA",IF(R27="---","NA",
            IF(BS27 &gt; BT27,
                IF(MIN(CD27, BS27) = CE27, 0.1,
                    IF(MIN(CD27, BS27) &lt; CE27, 1.1)
                ),
                IF(MIN(CD27, BS27) = CE27, 0,
                    IF(MIN(CD27, BS27) &lt; CE27, 1)
                )
            ))
        )
    ),
-5)</f>
        <v>NA</v>
      </c>
      <c r="CQ27" s="222" t="s">
        <v>147</v>
      </c>
      <c r="CR27" s="382" t="str">
        <f>IF(AND(OR(CG27=1, CG27=1.1),BK27&gt;=BV27),"Achieved",IF(AND(OR(CG27=1, CG27=1.1),BK27&lt;BV27),"Not Achieved","NA"))</f>
        <v>NA</v>
      </c>
      <c r="CS27" s="382" t="str">
        <f>IF(AND(OR(CH27=1, CH27=1.1),BL27&gt;=BW27),"Achieved",IF(AND(OR(CH27=1, CH27=1.1),BL27&lt;BW27),"Not Achieved","NA"))</f>
        <v>NA</v>
      </c>
      <c r="CT27" s="382" t="str">
        <f>IF(AND(OR(CI27=1, CI27=1.1),BM27&gt;=BX27),"Achieved",IF(AND(OR(CI27=1, CI27=1.1),BM27&lt;BX27),"Not Achieved","NA"))</f>
        <v>NA</v>
      </c>
      <c r="CU27" s="382" t="str">
        <f>IF(AND(OR(CJ27=1, CJ27=1.1),BN27&gt;=BY27),"Achieved",IF(AND(OR(CJ27=1, CJ27=1.1),BN27&lt;BY27),"Not Achieved","NA"))</f>
        <v>NA</v>
      </c>
      <c r="CV27" s="382" t="str">
        <f>IF(AND(OR(CK27=1, CK27=1.1),BO27&gt;=BZ27),"Achieved",IF(AND(OR(CK27=1, CK27=1.1),BO27&lt;BZ27),"Not Achieved","NA"))</f>
        <v>NA</v>
      </c>
      <c r="CW27" s="382" t="str">
        <f>IF(AND(OR(CL27=1, CL27=1.1),BP27&gt;=CA27),"Achieved",IF(AND(OR(CL27=1, CL27=1.1),BP27&lt;CA27),"Not Achieved","NA"))</f>
        <v>NA</v>
      </c>
      <c r="CX27" s="382" t="str">
        <f>IF(AND(OR(CM27=1, CM27=1.1),BQ27&gt;=CB27),"Achieved",IF(AND(OR(CM27=1, CM27=1.1),BQ27&lt;CB27),"Not Achieved","NA"))</f>
        <v>NA</v>
      </c>
      <c r="CY27" s="382" t="str">
        <f>IF(AND(OR(CN27=1, CN27=1.1),BR27&gt;=CC27),"Achieved",IF(AND(OR(CN27=1, CN27=1.1),BR27&lt;CC27),"Not Achieved","NA"))</f>
        <v>NA</v>
      </c>
      <c r="CZ27" s="382" t="str">
        <f>IF(AND(OR(CO27=1, CO27=1.1),BS27&gt;=CD27),"Achieved",IF(AND(OR(CO27=1, CO27=1.1),BS27&lt;CD27),"Not Achieved","NA"))</f>
        <v>NA</v>
      </c>
      <c r="DA27" s="382" t="str">
        <f>IF(AND(OR(CP27=1, CP27=1.1),BT27&gt;=CE27),"Achieved",IF(AND(OR(CP27=1, CP27=1.1),BT27&lt;CE27),"Not Achieved","NA"))</f>
        <v>NA</v>
      </c>
      <c r="DI27" s="433"/>
      <c r="DJ27" s="433"/>
      <c r="DK27" s="433"/>
      <c r="DL27" s="433"/>
      <c r="DM27" s="433"/>
      <c r="DN27" s="433"/>
      <c r="DO27" s="433"/>
      <c r="DP27" s="433"/>
      <c r="DQ27" s="433"/>
      <c r="DR27" s="433"/>
      <c r="DS27" s="433"/>
      <c r="DT27" s="433"/>
      <c r="DU27" s="433"/>
      <c r="DV27" s="433"/>
      <c r="DW27" s="433"/>
    </row>
    <row r="28" spans="2:127" s="385" customFormat="1" ht="13.75" customHeight="1" thickBot="1" x14ac:dyDescent="0.4">
      <c r="B28" s="373"/>
      <c r="C28" s="368"/>
      <c r="D28" s="369"/>
      <c r="E28" s="432" t="s">
        <v>148</v>
      </c>
      <c r="F28" s="425"/>
      <c r="G28" s="426"/>
      <c r="H28" s="15" t="s">
        <v>98</v>
      </c>
      <c r="I28" s="192" t="s">
        <v>98</v>
      </c>
      <c r="J28" s="15" t="s">
        <v>98</v>
      </c>
      <c r="K28" s="15" t="s">
        <v>98</v>
      </c>
      <c r="L28" s="192" t="s">
        <v>94</v>
      </c>
      <c r="M28" s="192" t="s">
        <v>94</v>
      </c>
      <c r="N28" s="192" t="s">
        <v>94</v>
      </c>
      <c r="O28" s="192" t="s">
        <v>94</v>
      </c>
      <c r="P28" s="192" t="s">
        <v>94</v>
      </c>
      <c r="Q28" s="192" t="s">
        <v>94</v>
      </c>
      <c r="R28" s="379" t="s">
        <v>94</v>
      </c>
      <c r="S28" s="384"/>
      <c r="T28" s="384"/>
      <c r="U28" s="384"/>
      <c r="V28" s="384"/>
      <c r="W28" s="384"/>
      <c r="X28" s="384"/>
      <c r="Y28" s="15" t="s">
        <v>98</v>
      </c>
      <c r="Z28" s="15" t="s">
        <v>98</v>
      </c>
      <c r="AA28" s="15" t="s">
        <v>98</v>
      </c>
      <c r="AB28" s="15" t="s">
        <v>98</v>
      </c>
      <c r="AC28" s="192" t="s">
        <v>98</v>
      </c>
      <c r="AD28" s="192" t="s">
        <v>94</v>
      </c>
      <c r="AE28" s="192" t="s">
        <v>94</v>
      </c>
      <c r="AF28" s="192" t="s">
        <v>94</v>
      </c>
      <c r="AG28" s="192" t="s">
        <v>94</v>
      </c>
      <c r="AH28" s="379" t="s">
        <v>94</v>
      </c>
      <c r="AK28" s="427" t="str">
        <f>IFERROR(IF(I28="---","",IF(Y28="---","No Target Set",IF(BV28=BK28,"On Target",IF(BV28&gt;BK28,"Behind",IF(BV28&lt;BK28,"On Target"))))),"")</f>
        <v>On Target</v>
      </c>
      <c r="AL28" s="427" t="str">
        <f>IFERROR(IF(J28="---","",IF(Z28="---","No Target Set",IF(BW28=BL28,"On Target",IF(BW28&gt;BL28,"Behind",IF(BW28&lt;BL28,"On Target"))))),"")</f>
        <v>On Target</v>
      </c>
      <c r="AM28" s="427" t="str">
        <f>IFERROR(IF(K28="---","",IF(AA28="---","No Target Set",IF(BX28=BM28,"On Target",IF(BX28&gt;BM28,"Behind",IF(BX28&lt;BM28,"On Target"))))),"")</f>
        <v>On Target</v>
      </c>
      <c r="AN28" s="427" t="str">
        <f>IFERROR(IF(L28="---","",IF(AB28="---","No Target Set",IF(BY28=BN28,"On Target",IF(BY28&gt;BN28,"Behind",IF(BY28&lt;BN28,"On Target"))))),"")</f>
        <v/>
      </c>
      <c r="AO28" s="427" t="str">
        <f>IFERROR(IF(M28="---","",IF(AC28="---","No Target Set",IF(BZ28=BO28,"On Target",IF(BZ28&gt;BO28,"Behind",IF(BZ28&lt;BO28,"On Target"))))),"")</f>
        <v/>
      </c>
      <c r="AP28" s="427" t="str">
        <f>IFERROR(IF(N28="---","",IF(AD28="---","No Target Set",IF(CA28=BP28,"On Target",IF(CA28&gt;BP28,"Behind",IF(CA28&lt;BP28,"On Target"))))),"")</f>
        <v/>
      </c>
      <c r="AQ28" s="427" t="str">
        <f>IFERROR(IF(O28="---","",IF(AE28="---","No Target Set",IF(CB28=BQ28,"On Target",IF(CB28&gt;BQ28,"Behind",IF(CB28&lt;BQ28,"On Target"))))),"")</f>
        <v/>
      </c>
      <c r="AR28" s="427" t="str">
        <f>IFERROR(IF(P28="---","",IF(AF28="---","No Target Set",IF(CC28=BR28,"On Target",IF(CC28&gt;BR28,"Behind",IF(CC28&lt;BR28,"On Target"))))),"")</f>
        <v/>
      </c>
      <c r="AS28" s="427" t="str">
        <f>IFERROR(IF(Q28="---","",IF(AG28="---","No Target Set",IF(CD28=BS28,"On Target",IF(CD28&gt;BS28,"Behind",IF(CD28&lt;BS28,"On Target"))))),"")</f>
        <v/>
      </c>
      <c r="AT28" s="427" t="str">
        <f>IFERROR(IF(R28="---","",IF(AH28="---","No Target Set",IF(CE28=BT28,"On Target",IF(CE28&gt;BT28,"Behind",IF(CE28&lt;BT28,"On Target"))))),"")</f>
        <v/>
      </c>
      <c r="AU28" s="384"/>
      <c r="AV28" s="428"/>
      <c r="AW28" s="222" t="s">
        <v>149</v>
      </c>
      <c r="AX28" s="382" t="str">
        <f>_xlfn.IFNA(LOOKUP(2,1/(H28:R28&lt;&gt;"---"),H28:R28),"---")</f>
        <v>≥80</v>
      </c>
      <c r="AY28" s="382">
        <f>VALUE(IF(AX28="---","",VLOOKUP(AX28,List16787[],2,FALSE)))</f>
        <v>1</v>
      </c>
      <c r="AZ28" s="382" t="str">
        <f>_xlfn.IFNA(LOOKUP(2,1/(H28:Q28&lt;&gt;"---"),X28:AF28),"---")</f>
        <v>≥80</v>
      </c>
      <c r="BA28" s="382">
        <f>VALUE(IF(AZ28="---","",VLOOKUP(AZ28,List16787[],2,FALSE)))</f>
        <v>1</v>
      </c>
      <c r="BB28" s="382" t="str">
        <f>_xlfn.IFNA(LOOKUP(2,1/(AK28:AT28&lt;&gt;""),AK28:AT28),"---")</f>
        <v>On Target</v>
      </c>
      <c r="BC28" s="382" t="str">
        <f>_xlfn.IFNA(LOOKUP(2,1/(H28:R28&lt;&gt;"---"),H$2:R$2),"---")</f>
        <v>Actual Year 3</v>
      </c>
      <c r="BD28" s="384"/>
      <c r="BE28" s="384"/>
      <c r="BF28" s="384"/>
      <c r="BG28" s="384"/>
      <c r="BH28" s="384"/>
      <c r="BI28" s="222" t="s">
        <v>149</v>
      </c>
      <c r="BJ28" s="382">
        <f>IF(H28="---","",IF(H28="","",(VLOOKUP(H28,List16787[],2,FALSE))))</f>
        <v>1</v>
      </c>
      <c r="BK28" s="382">
        <f>IF(I28="---","",IF(I28="","",(VLOOKUP(I28,List16787[],2,FALSE))))</f>
        <v>1</v>
      </c>
      <c r="BL28" s="382">
        <f>IF(J28="---","",IF(J28="","",(VLOOKUP(J28,List16787[],2,FALSE))))</f>
        <v>1</v>
      </c>
      <c r="BM28" s="382">
        <f>IF(K28="---","",IF(K28="","",(VLOOKUP(K28,List16787[],2,FALSE))))</f>
        <v>1</v>
      </c>
      <c r="BN28" s="382" t="str">
        <f>IF(L28="---","",IF(L28="","",(VLOOKUP(L28,List16787[],2,FALSE))))</f>
        <v/>
      </c>
      <c r="BO28" s="382" t="str">
        <f>IF(M28="---","",IF(M28="","",(VLOOKUP(M28,List16787[],2,FALSE))))</f>
        <v/>
      </c>
      <c r="BP28" s="382" t="str">
        <f>IF(N28="---","",IF(N28="","",(VLOOKUP(N28,List16787[],2,FALSE))))</f>
        <v/>
      </c>
      <c r="BQ28" s="382" t="str">
        <f>IF(O28="---","",IF(O28="","",(VLOOKUP(O28,List16787[],2,FALSE))))</f>
        <v/>
      </c>
      <c r="BR28" s="382" t="str">
        <f>IF(P28="---","",IF(P28="","",(VLOOKUP(P28,List16787[],2,FALSE))))</f>
        <v/>
      </c>
      <c r="BS28" s="382" t="str">
        <f>IF(Q28="---","",IF(Q28="","",(VLOOKUP(Q28,List16787[],2,FALSE))))</f>
        <v/>
      </c>
      <c r="BT28" s="382" t="str">
        <f>IF(R28="---","",IF(R28="","",(VLOOKUP(R28,List16787[],2,FALSE))))</f>
        <v/>
      </c>
      <c r="BU28" s="222" t="s">
        <v>149</v>
      </c>
      <c r="BV28" s="382">
        <f>IF(Y28="---","",IF(Y28="","",VLOOKUP(Y28,List16787[],2,FALSE)))</f>
        <v>1</v>
      </c>
      <c r="BW28" s="382">
        <f>IF(Z28="---","",IF(Z28="","",VLOOKUP(Z28,List16787[],2,FALSE)))</f>
        <v>1</v>
      </c>
      <c r="BX28" s="382">
        <f>IF(AA28="---","",IF(AA28="","",VLOOKUP(AA28,List16787[],2,FALSE)))</f>
        <v>1</v>
      </c>
      <c r="BY28" s="382">
        <f>IF(AB28="---","",IF(AB28="","",VLOOKUP(AB28,List16787[],2,FALSE)))</f>
        <v>1</v>
      </c>
      <c r="BZ28" s="382">
        <f>IF(AC28="---","",IF(AC28="","",VLOOKUP(AC28,List16787[],2,FALSE)))</f>
        <v>1</v>
      </c>
      <c r="CA28" s="382" t="str">
        <f>IF(AD28="---","",IF(AD28="","",VLOOKUP(AD28,List16787[],2,FALSE)))</f>
        <v/>
      </c>
      <c r="CB28" s="382" t="str">
        <f>IF(AE28="---","",IF(AE28="","",VLOOKUP(AE28,List16787[],2,FALSE)))</f>
        <v/>
      </c>
      <c r="CC28" s="382" t="str">
        <f>IF(AF28="---","",IF(AF28="","",VLOOKUP(AF28,List16787[],2,FALSE)))</f>
        <v/>
      </c>
      <c r="CD28" s="382" t="str">
        <f>IF(AG28="---","",IF(AG28="","",VLOOKUP(AG28,List16787[],2,FALSE)))</f>
        <v/>
      </c>
      <c r="CE28" s="382" t="str">
        <f>IF(AH28="---","",IF(AH28="","",VLOOKUP(AH28,List16787[],2,FALSE)))</f>
        <v/>
      </c>
      <c r="CF28" s="222" t="s">
        <v>149</v>
      </c>
      <c r="CG28" s="382">
        <f>IFERROR(
    IF(H28="---", "NA",
        IF(Y28="---", "NA",
            IF(BJ28 &gt; BK28,
                IF(BV28 &gt; BJ28, 1.1, 0.1),
                IF(BV28 &gt; BJ28, 1, 0)
            )
        )
    ),
    -1
)</f>
        <v>0</v>
      </c>
      <c r="CH28" s="382">
        <f>IFERROR(
    IF(I28="---", "NA",
        IF(Z28="---", "NA",IF(J28="---","NA",
            IF(BK28 &gt; BL28,
                IF(MIN(BV28, BK28) = BW28, 0.1,
                    IF(MIN(BV28, BK28) &lt; BW28, 1.1)
                ),
                IF(MIN(BV28, BK28) = BW28, 0,
                    IF(MIN(BV28, BK28) &lt; BW28, 1)
                )
            ))
        )
    ),
-5)</f>
        <v>0</v>
      </c>
      <c r="CI28" s="382">
        <f>IFERROR(
    IF(J28="---", "NA",
        IF(AA28="---", "NA",IF(K28="---","NA",
            IF(BL28 &gt; BM28,
                IF(MIN(BW28, BL28) = BX28, 0.1,
                    IF(MIN(BW28, BL28) &lt; BX28, 1.1)
                ),
                IF(MIN(BW28, BL28) = BX28, 0,
                    IF(MIN(BW28, BL28) &lt; BX28, 1)
                )
            ))
        )
    ),
-5)</f>
        <v>0</v>
      </c>
      <c r="CJ28" s="382" t="str">
        <f>IFERROR(
    IF(K28="---", "NA",
        IF(AB28="---", "NA",IF(L28="---","NA",
            IF(BM28 &gt; BN28,
                IF(MIN(BX28, BM28) = BY28, 0.1,
                    IF(MIN(BX28, BM28) &lt; BY28, 1.1)
                ),
                IF(MIN(BX28, BM28) = BY28, 0,
                    IF(MIN(BX28, BM28) &lt; BY28, 1)
                )
            ))
        )
    ),
-5)</f>
        <v>NA</v>
      </c>
      <c r="CK28" s="382" t="str">
        <f>IFERROR(
    IF(L28="---", "NA",
        IF(AC28="---", "NA",IF(M28="---","NA",
            IF(BN28 &gt; BO28,
                IF(MIN(BY28, BN28) = BZ28, 0.1,
                    IF(MIN(BY28, BN28) &lt; BZ28, 1.1)
                ),
                IF(MIN(BY28, BN28) = BZ28, 0,
                    IF(MIN(BY28, BN28) &lt; BZ28, 1)
                )
            ))
        )
    ),
-5)</f>
        <v>NA</v>
      </c>
      <c r="CL28" s="382" t="str">
        <f>IFERROR(
    IF(M28="---", "NA",
        IF(AD28="---", "NA",IF(N28="---","NA",
            IF(BO28 &gt; BP28,
                IF(MIN(BZ28, BO28) = CA28, 0.1,
                    IF(MIN(BZ28, BO28) &lt; CA28, 1.1)
                ),
                IF(MIN(BZ28, BO28) = CA28, 0,
                    IF(MIN(BZ28, BO28) &lt; CA28, 1)
                )
            ))
        )
    ),
-5)</f>
        <v>NA</v>
      </c>
      <c r="CM28" s="382" t="str">
        <f>IFERROR(
    IF(N28="---", "NA",
        IF(AE28="---", "NA",IF(O28="---","NA",
            IF(BP28 &gt; BQ28,
                IF(MIN(CA28, BP28) = CB28, 0.1,
                    IF(MIN(CA28, BP28) &lt; CB28, 1.1)
                ),
                IF(MIN(CA28, BP28) = CB28, 0,
                    IF(MIN(CA28, BP28) &lt; CB28, 1)
                )
            ))
        )
    ),
-5)</f>
        <v>NA</v>
      </c>
      <c r="CN28" s="382" t="str">
        <f>IFERROR(
    IF(O28="---", "NA",
        IF(AF28="---", "NA",IF(P28="---","NA",
            IF(BQ28 &gt; BR28,
                IF(MIN(CB28, BQ28) = CC28, 0.1,
                    IF(MIN(CB28, BQ28) &lt; CC28, 1.1)
                ),
                IF(MIN(CB28, BQ28) = CC28, 0,
                    IF(MIN(CB28, BQ28) &lt; CC28, 1)
                )
            ))
        )
    ),
-5)</f>
        <v>NA</v>
      </c>
      <c r="CO28" s="382" t="str">
        <f>IFERROR(
    IF(P28="---", "NA",
        IF(AG28="---", "NA",IF(Q28="---","NA",
            IF(BR28 &gt; BS28,
                IF(MIN(CC28, BR28) = CD28, 0.1,
                    IF(MIN(CC28, BR28) &lt; CD28, 1.1)
                ),
                IF(MIN(CC28, BR28) = CD28, 0,
                    IF(MIN(CC28, BR28) &lt; CD28, 1)
                )
            ))
        )
    ),
-5)</f>
        <v>NA</v>
      </c>
      <c r="CP28" s="382" t="str">
        <f>IFERROR(
    IF(Q28="---", "NA",
        IF(AH28="---", "NA",IF(R28="---","NA",
            IF(BS28 &gt; BT28,
                IF(MIN(CD28, BS28) = CE28, 0.1,
                    IF(MIN(CD28, BS28) &lt; CE28, 1.1)
                ),
                IF(MIN(CD28, BS28) = CE28, 0,
                    IF(MIN(CD28, BS28) &lt; CE28, 1)
                )
            ))
        )
    ),
-5)</f>
        <v>NA</v>
      </c>
      <c r="CQ28" s="222" t="s">
        <v>149</v>
      </c>
      <c r="CR28" s="382" t="str">
        <f>IF(AND(OR(CG28=1, CG28=1.1),BK28&gt;=BV28),"Achieved",IF(AND(OR(CG28=1, CG28=1.1),BK28&lt;BV28),"Not Achieved","NA"))</f>
        <v>NA</v>
      </c>
      <c r="CS28" s="382" t="str">
        <f>IF(AND(OR(CH28=1, CH28=1.1),BL28&gt;=BW28),"Achieved",IF(AND(OR(CH28=1, CH28=1.1),BL28&lt;BW28),"Not Achieved","NA"))</f>
        <v>NA</v>
      </c>
      <c r="CT28" s="382" t="str">
        <f>IF(AND(OR(CI28=1, CI28=1.1),BM28&gt;=BX28),"Achieved",IF(AND(OR(CI28=1, CI28=1.1),BM28&lt;BX28),"Not Achieved","NA"))</f>
        <v>NA</v>
      </c>
      <c r="CU28" s="382" t="str">
        <f>IF(AND(OR(CJ28=1, CJ28=1.1),BN28&gt;=BY28),"Achieved",IF(AND(OR(CJ28=1, CJ28=1.1),BN28&lt;BY28),"Not Achieved","NA"))</f>
        <v>NA</v>
      </c>
      <c r="CV28" s="382" t="str">
        <f>IF(AND(OR(CK28=1, CK28=1.1),BO28&gt;=BZ28),"Achieved",IF(AND(OR(CK28=1, CK28=1.1),BO28&lt;BZ28),"Not Achieved","NA"))</f>
        <v>NA</v>
      </c>
      <c r="CW28" s="382" t="str">
        <f>IF(AND(OR(CL28=1, CL28=1.1),BP28&gt;=CA28),"Achieved",IF(AND(OR(CL28=1, CL28=1.1),BP28&lt;CA28),"Not Achieved","NA"))</f>
        <v>NA</v>
      </c>
      <c r="CX28" s="382" t="str">
        <f>IF(AND(OR(CM28=1, CM28=1.1),BQ28&gt;=CB28),"Achieved",IF(AND(OR(CM28=1, CM28=1.1),BQ28&lt;CB28),"Not Achieved","NA"))</f>
        <v>NA</v>
      </c>
      <c r="CY28" s="382" t="str">
        <f>IF(AND(OR(CN28=1, CN28=1.1),BR28&gt;=CC28),"Achieved",IF(AND(OR(CN28=1, CN28=1.1),BR28&lt;CC28),"Not Achieved","NA"))</f>
        <v>NA</v>
      </c>
      <c r="CZ28" s="382" t="str">
        <f>IF(AND(OR(CO28=1, CO28=1.1),BS28&gt;=CD28),"Achieved",IF(AND(OR(CO28=1, CO28=1.1),BS28&lt;CD28),"Not Achieved","NA"))</f>
        <v>NA</v>
      </c>
      <c r="DA28" s="382" t="str">
        <f>IF(AND(OR(CP28=1, CP28=1.1),BT28&gt;=CE28),"Achieved",IF(AND(OR(CP28=1, CP28=1.1),BT28&lt;CE28),"Not Achieved","NA"))</f>
        <v>NA</v>
      </c>
      <c r="DI28" s="433"/>
      <c r="DJ28" s="433"/>
      <c r="DK28" s="433"/>
      <c r="DL28" s="433"/>
      <c r="DM28" s="433"/>
      <c r="DN28" s="433"/>
      <c r="DO28" s="433"/>
      <c r="DP28" s="433"/>
      <c r="DQ28" s="433"/>
      <c r="DR28" s="433"/>
      <c r="DS28" s="433"/>
      <c r="DT28" s="433"/>
      <c r="DU28" s="433"/>
      <c r="DV28" s="433"/>
      <c r="DW28" s="433"/>
    </row>
    <row r="29" spans="2:127" s="385" customFormat="1" ht="13.75" customHeight="1" thickBot="1" x14ac:dyDescent="0.4">
      <c r="B29" s="373"/>
      <c r="C29" s="370"/>
      <c r="D29" s="371"/>
      <c r="E29" s="432" t="s">
        <v>150</v>
      </c>
      <c r="F29" s="425"/>
      <c r="G29" s="426"/>
      <c r="H29" s="192" t="s">
        <v>98</v>
      </c>
      <c r="I29" s="192" t="s">
        <v>98</v>
      </c>
      <c r="J29" s="15" t="s">
        <v>98</v>
      </c>
      <c r="K29" s="15" t="s">
        <v>98</v>
      </c>
      <c r="L29" s="192" t="s">
        <v>94</v>
      </c>
      <c r="M29" s="192" t="s">
        <v>94</v>
      </c>
      <c r="N29" s="192" t="s">
        <v>94</v>
      </c>
      <c r="O29" s="192" t="s">
        <v>94</v>
      </c>
      <c r="P29" s="192" t="s">
        <v>94</v>
      </c>
      <c r="Q29" s="192" t="s">
        <v>94</v>
      </c>
      <c r="R29" s="379" t="s">
        <v>94</v>
      </c>
      <c r="S29" s="384"/>
      <c r="T29" s="384"/>
      <c r="U29" s="384"/>
      <c r="V29" s="384"/>
      <c r="W29" s="384"/>
      <c r="X29" s="384"/>
      <c r="Y29" s="15" t="s">
        <v>98</v>
      </c>
      <c r="Z29" s="15" t="s">
        <v>98</v>
      </c>
      <c r="AA29" s="15" t="s">
        <v>98</v>
      </c>
      <c r="AB29" s="15" t="s">
        <v>98</v>
      </c>
      <c r="AC29" s="192" t="s">
        <v>98</v>
      </c>
      <c r="AD29" s="192" t="s">
        <v>94</v>
      </c>
      <c r="AE29" s="192" t="s">
        <v>94</v>
      </c>
      <c r="AF29" s="192" t="s">
        <v>94</v>
      </c>
      <c r="AG29" s="192" t="s">
        <v>94</v>
      </c>
      <c r="AH29" s="379" t="s">
        <v>94</v>
      </c>
      <c r="AK29" s="427" t="str">
        <f>IFERROR(IF(I29="---","",IF(Y29="---","No Target Set",IF(BV29=BK29,"On Target",IF(BV29&gt;BK29,"Behind",IF(BV29&lt;BK29,"On Target"))))),"")</f>
        <v>On Target</v>
      </c>
      <c r="AL29" s="427" t="str">
        <f>IFERROR(IF(J29="---","",IF(Z29="---","No Target Set",IF(BW29=BL29,"On Target",IF(BW29&gt;BL29,"Behind",IF(BW29&lt;BL29,"On Target"))))),"")</f>
        <v>On Target</v>
      </c>
      <c r="AM29" s="427" t="str">
        <f>IFERROR(IF(K29="---","",IF(AA29="---","No Target Set",IF(BX29=BM29,"On Target",IF(BX29&gt;BM29,"Behind",IF(BX29&lt;BM29,"On Target"))))),"")</f>
        <v>On Target</v>
      </c>
      <c r="AN29" s="427" t="str">
        <f>IFERROR(IF(L29="---","",IF(AB29="---","No Target Set",IF(BY29=BN29,"On Target",IF(BY29&gt;BN29,"Behind",IF(BY29&lt;BN29,"On Target"))))),"")</f>
        <v/>
      </c>
      <c r="AO29" s="427" t="str">
        <f>IFERROR(IF(M29="---","",IF(AC29="---","No Target Set",IF(BZ29=BO29,"On Target",IF(BZ29&gt;BO29,"Behind",IF(BZ29&lt;BO29,"On Target"))))),"")</f>
        <v/>
      </c>
      <c r="AP29" s="427" t="str">
        <f>IFERROR(IF(N29="---","",IF(AD29="---","No Target Set",IF(CA29=BP29,"On Target",IF(CA29&gt;BP29,"Behind",IF(CA29&lt;BP29,"On Target"))))),"")</f>
        <v/>
      </c>
      <c r="AQ29" s="427" t="str">
        <f>IFERROR(IF(O29="---","",IF(AE29="---","No Target Set",IF(CB29=BQ29,"On Target",IF(CB29&gt;BQ29,"Behind",IF(CB29&lt;BQ29,"On Target"))))),"")</f>
        <v/>
      </c>
      <c r="AR29" s="427" t="str">
        <f>IFERROR(IF(P29="---","",IF(AF29="---","No Target Set",IF(CC29=BR29,"On Target",IF(CC29&gt;BR29,"Behind",IF(CC29&lt;BR29,"On Target"))))),"")</f>
        <v/>
      </c>
      <c r="AS29" s="427" t="str">
        <f>IFERROR(IF(Q29="---","",IF(AG29="---","No Target Set",IF(CD29=BS29,"On Target",IF(CD29&gt;BS29,"Behind",IF(CD29&lt;BS29,"On Target"))))),"")</f>
        <v/>
      </c>
      <c r="AT29" s="427" t="str">
        <f>IFERROR(IF(R29="---","",IF(AH29="---","No Target Set",IF(CE29=BT29,"On Target",IF(CE29&gt;BT29,"Behind",IF(CE29&lt;BT29,"On Target"))))),"")</f>
        <v/>
      </c>
      <c r="AU29" s="384"/>
      <c r="AV29" s="428"/>
      <c r="AW29" s="222" t="s">
        <v>151</v>
      </c>
      <c r="AX29" s="382" t="str">
        <f>_xlfn.IFNA(LOOKUP(2,1/(H29:R29&lt;&gt;"---"),H29:R29),"---")</f>
        <v>≥80</v>
      </c>
      <c r="AY29" s="382">
        <f>VALUE(IF(AX29="---","",VLOOKUP(AX29,List16787[],2,FALSE)))</f>
        <v>1</v>
      </c>
      <c r="AZ29" s="382" t="str">
        <f>_xlfn.IFNA(LOOKUP(2,1/(H29:Q29&lt;&gt;"---"),X29:AF29),"---")</f>
        <v>≥80</v>
      </c>
      <c r="BA29" s="382">
        <f>VALUE(IF(AZ29="---","",VLOOKUP(AZ29,List16787[],2,FALSE)))</f>
        <v>1</v>
      </c>
      <c r="BB29" s="382" t="str">
        <f>_xlfn.IFNA(LOOKUP(2,1/(AK29:AT29&lt;&gt;""),AK29:AT29),"---")</f>
        <v>On Target</v>
      </c>
      <c r="BC29" s="382" t="str">
        <f>_xlfn.IFNA(LOOKUP(2,1/(H29:R29&lt;&gt;"---"),H$2:R$2),"---")</f>
        <v>Actual Year 3</v>
      </c>
      <c r="BD29" s="384"/>
      <c r="BE29" s="384"/>
      <c r="BF29" s="384"/>
      <c r="BG29" s="384"/>
      <c r="BH29" s="384"/>
      <c r="BI29" s="222" t="s">
        <v>151</v>
      </c>
      <c r="BJ29" s="382">
        <f>IF(H29="---","",IF(H29="","",(VLOOKUP(H29,List16787[],2,FALSE))))</f>
        <v>1</v>
      </c>
      <c r="BK29" s="382">
        <f>IF(I29="---","",IF(I29="","",(VLOOKUP(I29,List16787[],2,FALSE))))</f>
        <v>1</v>
      </c>
      <c r="BL29" s="382">
        <f>IF(J29="---","",IF(J29="","",(VLOOKUP(J29,List16787[],2,FALSE))))</f>
        <v>1</v>
      </c>
      <c r="BM29" s="382">
        <f>IF(K29="---","",IF(K29="","",(VLOOKUP(K29,List16787[],2,FALSE))))</f>
        <v>1</v>
      </c>
      <c r="BN29" s="382" t="str">
        <f>IF(L29="---","",IF(L29="","",(VLOOKUP(L29,List16787[],2,FALSE))))</f>
        <v/>
      </c>
      <c r="BO29" s="382" t="str">
        <f>IF(M29="---","",IF(M29="","",(VLOOKUP(M29,List16787[],2,FALSE))))</f>
        <v/>
      </c>
      <c r="BP29" s="382" t="str">
        <f>IF(N29="---","",IF(N29="","",(VLOOKUP(N29,List16787[],2,FALSE))))</f>
        <v/>
      </c>
      <c r="BQ29" s="382" t="str">
        <f>IF(O29="---","",IF(O29="","",(VLOOKUP(O29,List16787[],2,FALSE))))</f>
        <v/>
      </c>
      <c r="BR29" s="382" t="str">
        <f>IF(P29="---","",IF(P29="","",(VLOOKUP(P29,List16787[],2,FALSE))))</f>
        <v/>
      </c>
      <c r="BS29" s="382" t="str">
        <f>IF(Q29="---","",IF(Q29="","",(VLOOKUP(Q29,List16787[],2,FALSE))))</f>
        <v/>
      </c>
      <c r="BT29" s="382" t="str">
        <f>IF(R29="---","",IF(R29="","",(VLOOKUP(R29,List16787[],2,FALSE))))</f>
        <v/>
      </c>
      <c r="BU29" s="222" t="s">
        <v>151</v>
      </c>
      <c r="BV29" s="382">
        <f>IF(Y29="---","",IF(Y29="","",VLOOKUP(Y29,List16787[],2,FALSE)))</f>
        <v>1</v>
      </c>
      <c r="BW29" s="382">
        <f>IF(Z29="---","",IF(Z29="","",VLOOKUP(Z29,List16787[],2,FALSE)))</f>
        <v>1</v>
      </c>
      <c r="BX29" s="382">
        <f>IF(AA29="---","",IF(AA29="","",VLOOKUP(AA29,List16787[],2,FALSE)))</f>
        <v>1</v>
      </c>
      <c r="BY29" s="382">
        <f>IF(AB29="---","",IF(AB29="","",VLOOKUP(AB29,List16787[],2,FALSE)))</f>
        <v>1</v>
      </c>
      <c r="BZ29" s="382">
        <f>IF(AC29="---","",IF(AC29="","",VLOOKUP(AC29,List16787[],2,FALSE)))</f>
        <v>1</v>
      </c>
      <c r="CA29" s="382" t="str">
        <f>IF(AD29="---","",IF(AD29="","",VLOOKUP(AD29,List16787[],2,FALSE)))</f>
        <v/>
      </c>
      <c r="CB29" s="382" t="str">
        <f>IF(AE29="---","",IF(AE29="","",VLOOKUP(AE29,List16787[],2,FALSE)))</f>
        <v/>
      </c>
      <c r="CC29" s="382" t="str">
        <f>IF(AF29="---","",IF(AF29="","",VLOOKUP(AF29,List16787[],2,FALSE)))</f>
        <v/>
      </c>
      <c r="CD29" s="382" t="str">
        <f>IF(AG29="---","",IF(AG29="","",VLOOKUP(AG29,List16787[],2,FALSE)))</f>
        <v/>
      </c>
      <c r="CE29" s="382" t="str">
        <f>IF(AH29="---","",IF(AH29="","",VLOOKUP(AH29,List16787[],2,FALSE)))</f>
        <v/>
      </c>
      <c r="CF29" s="222" t="s">
        <v>151</v>
      </c>
      <c r="CG29" s="382">
        <f>IFERROR(
    IF(H29="---", "NA",
        IF(Y29="---", "NA",
            IF(BJ29 &gt; BK29,
                IF(BV29 &gt; BJ29, 1.1, 0.1),
                IF(BV29 &gt; BJ29, 1, 0)
            )
        )
    ),
    -1
)</f>
        <v>0</v>
      </c>
      <c r="CH29" s="382">
        <f>IFERROR(
    IF(I29="---", "NA",
        IF(Z29="---", "NA",IF(J29="---","NA",
            IF(BK29 &gt; BL29,
                IF(MIN(BV29, BK29) = BW29, 0.1,
                    IF(MIN(BV29, BK29) &lt; BW29, 1.1)
                ),
                IF(MIN(BV29, BK29) = BW29, 0,
                    IF(MIN(BV29, BK29) &lt; BW29, 1)
                )
            ))
        )
    ),
-5)</f>
        <v>0</v>
      </c>
      <c r="CI29" s="382">
        <f>IFERROR(
    IF(J29="---", "NA",
        IF(AA29="---", "NA",IF(K29="---","NA",
            IF(BL29 &gt; BM29,
                IF(MIN(BW29, BL29) = BX29, 0.1,
                    IF(MIN(BW29, BL29) &lt; BX29, 1.1)
                ),
                IF(MIN(BW29, BL29) = BX29, 0,
                    IF(MIN(BW29, BL29) &lt; BX29, 1)
                )
            ))
        )
    ),
-5)</f>
        <v>0</v>
      </c>
      <c r="CJ29" s="382" t="str">
        <f>IFERROR(
    IF(K29="---", "NA",
        IF(AB29="---", "NA",IF(L29="---","NA",
            IF(BM29 &gt; BN29,
                IF(MIN(BX29, BM29) = BY29, 0.1,
                    IF(MIN(BX29, BM29) &lt; BY29, 1.1)
                ),
                IF(MIN(BX29, BM29) = BY29, 0,
                    IF(MIN(BX29, BM29) &lt; BY29, 1)
                )
            ))
        )
    ),
-5)</f>
        <v>NA</v>
      </c>
      <c r="CK29" s="382" t="str">
        <f>IFERROR(
    IF(L29="---", "NA",
        IF(AC29="---", "NA",IF(M29="---","NA",
            IF(BN29 &gt; BO29,
                IF(MIN(BY29, BN29) = BZ29, 0.1,
                    IF(MIN(BY29, BN29) &lt; BZ29, 1.1)
                ),
                IF(MIN(BY29, BN29) = BZ29, 0,
                    IF(MIN(BY29, BN29) &lt; BZ29, 1)
                )
            ))
        )
    ),
-5)</f>
        <v>NA</v>
      </c>
      <c r="CL29" s="382" t="str">
        <f>IFERROR(
    IF(M29="---", "NA",
        IF(AD29="---", "NA",IF(N29="---","NA",
            IF(BO29 &gt; BP29,
                IF(MIN(BZ29, BO29) = CA29, 0.1,
                    IF(MIN(BZ29, BO29) &lt; CA29, 1.1)
                ),
                IF(MIN(BZ29, BO29) = CA29, 0,
                    IF(MIN(BZ29, BO29) &lt; CA29, 1)
                )
            ))
        )
    ),
-5)</f>
        <v>NA</v>
      </c>
      <c r="CM29" s="382" t="str">
        <f>IFERROR(
    IF(N29="---", "NA",
        IF(AE29="---", "NA",IF(O29="---","NA",
            IF(BP29 &gt; BQ29,
                IF(MIN(CA29, BP29) = CB29, 0.1,
                    IF(MIN(CA29, BP29) &lt; CB29, 1.1)
                ),
                IF(MIN(CA29, BP29) = CB29, 0,
                    IF(MIN(CA29, BP29) &lt; CB29, 1)
                )
            ))
        )
    ),
-5)</f>
        <v>NA</v>
      </c>
      <c r="CN29" s="382" t="str">
        <f>IFERROR(
    IF(O29="---", "NA",
        IF(AF29="---", "NA",IF(P29="---","NA",
            IF(BQ29 &gt; BR29,
                IF(MIN(CB29, BQ29) = CC29, 0.1,
                    IF(MIN(CB29, BQ29) &lt; CC29, 1.1)
                ),
                IF(MIN(CB29, BQ29) = CC29, 0,
                    IF(MIN(CB29, BQ29) &lt; CC29, 1)
                )
            ))
        )
    ),
-5)</f>
        <v>NA</v>
      </c>
      <c r="CO29" s="382" t="str">
        <f>IFERROR(
    IF(P29="---", "NA",
        IF(AG29="---", "NA",IF(Q29="---","NA",
            IF(BR29 &gt; BS29,
                IF(MIN(CC29, BR29) = CD29, 0.1,
                    IF(MIN(CC29, BR29) &lt; CD29, 1.1)
                ),
                IF(MIN(CC29, BR29) = CD29, 0,
                    IF(MIN(CC29, BR29) &lt; CD29, 1)
                )
            ))
        )
    ),
-5)</f>
        <v>NA</v>
      </c>
      <c r="CP29" s="382" t="str">
        <f>IFERROR(
    IF(Q29="---", "NA",
        IF(AH29="---", "NA",IF(R29="---","NA",
            IF(BS29 &gt; BT29,
                IF(MIN(CD29, BS29) = CE29, 0.1,
                    IF(MIN(CD29, BS29) &lt; CE29, 1.1)
                ),
                IF(MIN(CD29, BS29) = CE29, 0,
                    IF(MIN(CD29, BS29) &lt; CE29, 1)
                )
            ))
        )
    ),
-5)</f>
        <v>NA</v>
      </c>
      <c r="CQ29" s="222" t="s">
        <v>151</v>
      </c>
      <c r="CR29" s="382" t="str">
        <f>IF(AND(OR(CG29=1, CG29=1.1),BK29&gt;=BV29),"Achieved",IF(AND(OR(CG29=1, CG29=1.1),BK29&lt;BV29),"Not Achieved","NA"))</f>
        <v>NA</v>
      </c>
      <c r="CS29" s="382" t="str">
        <f>IF(AND(OR(CH29=1, CH29=1.1),BL29&gt;=BW29),"Achieved",IF(AND(OR(CH29=1, CH29=1.1),BL29&lt;BW29),"Not Achieved","NA"))</f>
        <v>NA</v>
      </c>
      <c r="CT29" s="382" t="str">
        <f>IF(AND(OR(CI29=1, CI29=1.1),BM29&gt;=BX29),"Achieved",IF(AND(OR(CI29=1, CI29=1.1),BM29&lt;BX29),"Not Achieved","NA"))</f>
        <v>NA</v>
      </c>
      <c r="CU29" s="382" t="str">
        <f>IF(AND(OR(CJ29=1, CJ29=1.1),BN29&gt;=BY29),"Achieved",IF(AND(OR(CJ29=1, CJ29=1.1),BN29&lt;BY29),"Not Achieved","NA"))</f>
        <v>NA</v>
      </c>
      <c r="CV29" s="382" t="str">
        <f>IF(AND(OR(CK29=1, CK29=1.1),BO29&gt;=BZ29),"Achieved",IF(AND(OR(CK29=1, CK29=1.1),BO29&lt;BZ29),"Not Achieved","NA"))</f>
        <v>NA</v>
      </c>
      <c r="CW29" s="382" t="str">
        <f>IF(AND(OR(CL29=1, CL29=1.1),BP29&gt;=CA29),"Achieved",IF(AND(OR(CL29=1, CL29=1.1),BP29&lt;CA29),"Not Achieved","NA"))</f>
        <v>NA</v>
      </c>
      <c r="CX29" s="382" t="str">
        <f>IF(AND(OR(CM29=1, CM29=1.1),BQ29&gt;=CB29),"Achieved",IF(AND(OR(CM29=1, CM29=1.1),BQ29&lt;CB29),"Not Achieved","NA"))</f>
        <v>NA</v>
      </c>
      <c r="CY29" s="382" t="str">
        <f>IF(AND(OR(CN29=1, CN29=1.1),BR29&gt;=CC29),"Achieved",IF(AND(OR(CN29=1, CN29=1.1),BR29&lt;CC29),"Not Achieved","NA"))</f>
        <v>NA</v>
      </c>
      <c r="CZ29" s="382" t="str">
        <f>IF(AND(OR(CO29=1, CO29=1.1),BS29&gt;=CD29),"Achieved",IF(AND(OR(CO29=1, CO29=1.1),BS29&lt;CD29),"Not Achieved","NA"))</f>
        <v>NA</v>
      </c>
      <c r="DA29" s="382" t="str">
        <f>IF(AND(OR(CP29=1, CP29=1.1),BT29&gt;=CE29),"Achieved",IF(AND(OR(CP29=1, CP29=1.1),BT29&lt;CE29),"Not Achieved","NA"))</f>
        <v>NA</v>
      </c>
      <c r="DI29" s="433"/>
      <c r="DJ29" s="433"/>
      <c r="DK29" s="433"/>
      <c r="DL29" s="433"/>
      <c r="DM29" s="433"/>
      <c r="DN29" s="433"/>
      <c r="DO29" s="433"/>
      <c r="DP29" s="433"/>
      <c r="DQ29" s="433"/>
      <c r="DR29" s="433"/>
      <c r="DS29" s="433"/>
      <c r="DT29" s="433"/>
      <c r="DU29" s="433"/>
      <c r="DV29" s="433"/>
      <c r="DW29" s="433"/>
    </row>
    <row r="30" spans="2:127" s="385" customFormat="1" ht="13.75" customHeight="1" thickBot="1" x14ac:dyDescent="0.4">
      <c r="B30" s="373"/>
      <c r="C30" s="366" t="s">
        <v>152</v>
      </c>
      <c r="D30" s="367"/>
      <c r="E30" s="432" t="s">
        <v>153</v>
      </c>
      <c r="F30" s="425"/>
      <c r="G30" s="426"/>
      <c r="H30" s="15" t="s">
        <v>102</v>
      </c>
      <c r="I30" s="15" t="s">
        <v>102</v>
      </c>
      <c r="J30" s="15" t="s">
        <v>98</v>
      </c>
      <c r="K30" s="15" t="s">
        <v>98</v>
      </c>
      <c r="L30" s="192" t="s">
        <v>94</v>
      </c>
      <c r="M30" s="192" t="s">
        <v>94</v>
      </c>
      <c r="N30" s="192" t="s">
        <v>94</v>
      </c>
      <c r="O30" s="192" t="s">
        <v>94</v>
      </c>
      <c r="P30" s="192" t="s">
        <v>94</v>
      </c>
      <c r="Q30" s="192" t="s">
        <v>94</v>
      </c>
      <c r="R30" s="379" t="s">
        <v>94</v>
      </c>
      <c r="S30" s="384"/>
      <c r="T30" s="384"/>
      <c r="U30" s="384"/>
      <c r="V30" s="384"/>
      <c r="W30" s="384"/>
      <c r="X30" s="384"/>
      <c r="Y30" s="15" t="s">
        <v>102</v>
      </c>
      <c r="Z30" s="15" t="s">
        <v>102</v>
      </c>
      <c r="AA30" s="15" t="s">
        <v>102</v>
      </c>
      <c r="AB30" s="15" t="s">
        <v>102</v>
      </c>
      <c r="AC30" s="192" t="s">
        <v>102</v>
      </c>
      <c r="AD30" s="192" t="s">
        <v>94</v>
      </c>
      <c r="AE30" s="192" t="s">
        <v>94</v>
      </c>
      <c r="AF30" s="192" t="s">
        <v>94</v>
      </c>
      <c r="AG30" s="192" t="s">
        <v>94</v>
      </c>
      <c r="AH30" s="379" t="s">
        <v>94</v>
      </c>
      <c r="AK30" s="427" t="str">
        <f>IFERROR(IF(I30="---","",IF(Y30="---","No Target Set",IF(BV30=BK30,"On Target",IF(BV30&gt;BK30,"Behind",IF(BV30&lt;BK30,"On Target"))))),"")</f>
        <v>On Target</v>
      </c>
      <c r="AL30" s="427" t="str">
        <f>IFERROR(IF(J30="---","",IF(Z30="---","No Target Set",IF(BW30=BL30,"On Target",IF(BW30&gt;BL30,"Behind",IF(BW30&lt;BL30,"On Target"))))),"")</f>
        <v>On Target</v>
      </c>
      <c r="AM30" s="427" t="str">
        <f>IFERROR(IF(K30="---","",IF(AA30="---","No Target Set",IF(BX30=BM30,"On Target",IF(BX30&gt;BM30,"Behind",IF(BX30&lt;BM30,"On Target"))))),"")</f>
        <v>On Target</v>
      </c>
      <c r="AN30" s="427" t="str">
        <f>IFERROR(IF(L30="---","",IF(AB30="---","No Target Set",IF(BY30=BN30,"On Target",IF(BY30&gt;BN30,"Behind",IF(BY30&lt;BN30,"On Target"))))),"")</f>
        <v/>
      </c>
      <c r="AO30" s="427" t="str">
        <f>IFERROR(IF(M30="---","",IF(AC30="---","No Target Set",IF(BZ30=BO30,"On Target",IF(BZ30&gt;BO30,"Behind",IF(BZ30&lt;BO30,"On Target"))))),"")</f>
        <v/>
      </c>
      <c r="AP30" s="427" t="str">
        <f>IFERROR(IF(N30="---","",IF(AD30="---","No Target Set",IF(CA30=BP30,"On Target",IF(CA30&gt;BP30,"Behind",IF(CA30&lt;BP30,"On Target"))))),"")</f>
        <v/>
      </c>
      <c r="AQ30" s="427" t="str">
        <f>IFERROR(IF(O30="---","",IF(AE30="---","No Target Set",IF(CB30=BQ30,"On Target",IF(CB30&gt;BQ30,"Behind",IF(CB30&lt;BQ30,"On Target"))))),"")</f>
        <v/>
      </c>
      <c r="AR30" s="427" t="str">
        <f>IFERROR(IF(P30="---","",IF(AF30="---","No Target Set",IF(CC30=BR30,"On Target",IF(CC30&gt;BR30,"Behind",IF(CC30&lt;BR30,"On Target"))))),"")</f>
        <v/>
      </c>
      <c r="AS30" s="427" t="str">
        <f>IFERROR(IF(Q30="---","",IF(AG30="---","No Target Set",IF(CD30=BS30,"On Target",IF(CD30&gt;BS30,"Behind",IF(CD30&lt;BS30,"On Target"))))),"")</f>
        <v/>
      </c>
      <c r="AT30" s="427" t="str">
        <f>IFERROR(IF(R30="---","",IF(AH30="---","No Target Set",IF(CE30=BT30,"On Target",IF(CE30&gt;BT30,"Behind",IF(CE30&lt;BT30,"On Target"))))),"")</f>
        <v/>
      </c>
      <c r="AU30" s="384"/>
      <c r="AV30" s="428"/>
      <c r="AW30" s="222" t="s">
        <v>154</v>
      </c>
      <c r="AX30" s="382" t="str">
        <f>_xlfn.IFNA(LOOKUP(2,1/(H30:R30&lt;&gt;"---"),H30:R30),"---")</f>
        <v>≥80</v>
      </c>
      <c r="AY30" s="382">
        <f>VALUE(IF(AX30="---","",VLOOKUP(AX30,List16787[],2,FALSE)))</f>
        <v>1</v>
      </c>
      <c r="AZ30" s="382" t="str">
        <f>_xlfn.IFNA(LOOKUP(2,1/(H30:Q30&lt;&gt;"---"),X30:AF30),"---")</f>
        <v>60-79</v>
      </c>
      <c r="BA30" s="382">
        <f>VALUE(IF(AZ30="---","",VLOOKUP(AZ30,List16787[],2,FALSE)))</f>
        <v>0.5</v>
      </c>
      <c r="BB30" s="382" t="str">
        <f>_xlfn.IFNA(LOOKUP(2,1/(AK30:AT30&lt;&gt;""),AK30:AT30),"---")</f>
        <v>On Target</v>
      </c>
      <c r="BC30" s="382" t="str">
        <f>_xlfn.IFNA(LOOKUP(2,1/(H30:R30&lt;&gt;"---"),H$2:R$2),"---")</f>
        <v>Actual Year 3</v>
      </c>
      <c r="BD30" s="384"/>
      <c r="BE30" s="384"/>
      <c r="BF30" s="384"/>
      <c r="BG30" s="384"/>
      <c r="BH30" s="384"/>
      <c r="BI30" s="222" t="s">
        <v>154</v>
      </c>
      <c r="BJ30" s="382">
        <f>IF(H30="---","",IF(H30="","",(VLOOKUP(H30,List16787[],2,FALSE))))</f>
        <v>0.5</v>
      </c>
      <c r="BK30" s="382">
        <f>IF(I30="---","",IF(I30="","",(VLOOKUP(I30,List16787[],2,FALSE))))</f>
        <v>0.5</v>
      </c>
      <c r="BL30" s="382">
        <f>IF(J30="---","",IF(J30="","",(VLOOKUP(J30,List16787[],2,FALSE))))</f>
        <v>1</v>
      </c>
      <c r="BM30" s="382">
        <f>IF(K30="---","",IF(K30="","",(VLOOKUP(K30,List16787[],2,FALSE))))</f>
        <v>1</v>
      </c>
      <c r="BN30" s="382" t="str">
        <f>IF(L30="---","",IF(L30="","",(VLOOKUP(L30,List16787[],2,FALSE))))</f>
        <v/>
      </c>
      <c r="BO30" s="382" t="str">
        <f>IF(M30="---","",IF(M30="","",(VLOOKUP(M30,List16787[],2,FALSE))))</f>
        <v/>
      </c>
      <c r="BP30" s="382" t="str">
        <f>IF(N30="---","",IF(N30="","",(VLOOKUP(N30,List16787[],2,FALSE))))</f>
        <v/>
      </c>
      <c r="BQ30" s="382" t="str">
        <f>IF(O30="---","",IF(O30="","",(VLOOKUP(O30,List16787[],2,FALSE))))</f>
        <v/>
      </c>
      <c r="BR30" s="382" t="str">
        <f>IF(P30="---","",IF(P30="","",(VLOOKUP(P30,List16787[],2,FALSE))))</f>
        <v/>
      </c>
      <c r="BS30" s="382" t="str">
        <f>IF(Q30="---","",IF(Q30="","",(VLOOKUP(Q30,List16787[],2,FALSE))))</f>
        <v/>
      </c>
      <c r="BT30" s="382" t="str">
        <f>IF(R30="---","",IF(R30="","",(VLOOKUP(R30,List16787[],2,FALSE))))</f>
        <v/>
      </c>
      <c r="BU30" s="222" t="s">
        <v>154</v>
      </c>
      <c r="BV30" s="382">
        <f>IF(Y30="---","",IF(Y30="","",VLOOKUP(Y30,List16787[],2,FALSE)))</f>
        <v>0.5</v>
      </c>
      <c r="BW30" s="382">
        <f>IF(Z30="---","",IF(Z30="","",VLOOKUP(Z30,List16787[],2,FALSE)))</f>
        <v>0.5</v>
      </c>
      <c r="BX30" s="382">
        <f>IF(AA30="---","",IF(AA30="","",VLOOKUP(AA30,List16787[],2,FALSE)))</f>
        <v>0.5</v>
      </c>
      <c r="BY30" s="382">
        <f>IF(AB30="---","",IF(AB30="","",VLOOKUP(AB30,List16787[],2,FALSE)))</f>
        <v>0.5</v>
      </c>
      <c r="BZ30" s="382">
        <f>IF(AC30="---","",IF(AC30="","",VLOOKUP(AC30,List16787[],2,FALSE)))</f>
        <v>0.5</v>
      </c>
      <c r="CA30" s="382" t="str">
        <f>IF(AD30="---","",IF(AD30="","",VLOOKUP(AD30,List16787[],2,FALSE)))</f>
        <v/>
      </c>
      <c r="CB30" s="382" t="str">
        <f>IF(AE30="---","",IF(AE30="","",VLOOKUP(AE30,List16787[],2,FALSE)))</f>
        <v/>
      </c>
      <c r="CC30" s="382" t="str">
        <f>IF(AF30="---","",IF(AF30="","",VLOOKUP(AF30,List16787[],2,FALSE)))</f>
        <v/>
      </c>
      <c r="CD30" s="382" t="str">
        <f>IF(AG30="---","",IF(AG30="","",VLOOKUP(AG30,List16787[],2,FALSE)))</f>
        <v/>
      </c>
      <c r="CE30" s="382" t="str">
        <f>IF(AH30="---","",IF(AH30="","",VLOOKUP(AH30,List16787[],2,FALSE)))</f>
        <v/>
      </c>
      <c r="CF30" s="222" t="s">
        <v>154</v>
      </c>
      <c r="CG30" s="382">
        <f>IFERROR(
    IF(H30="---", "NA",
        IF(Y30="---", "NA",
            IF(BJ30 &gt; BK30,
                IF(BV30 &gt; BJ30, 1.1, 0.1),
                IF(BV30 &gt; BJ30, 1, 0)
            )
        )
    ),
    -1
)</f>
        <v>0</v>
      </c>
      <c r="CH30" s="382">
        <f>IFERROR(
    IF(I30="---", "NA",
        IF(Z30="---", "NA",IF(J30="---","NA",
            IF(BK30 &gt; BL30,
                IF(MIN(BV30, BK30) = BW30, 0.1,
                    IF(MIN(BV30, BK30) &lt; BW30, 1.1)
                ),
                IF(MIN(BV30, BK30) = BW30, 0,
                    IF(MIN(BV30, BK30) &lt; BW30, 1)
                )
            ))
        )
    ),
-5)</f>
        <v>0</v>
      </c>
      <c r="CI30" s="382">
        <f>IFERROR(
    IF(J30="---", "NA",
        IF(AA30="---", "NA",IF(K30="---","NA",
            IF(BL30 &gt; BM30,
                IF(MIN(BW30, BL30) = BX30, 0.1,
                    IF(MIN(BW30, BL30) &lt; BX30, 1.1)
                ),
                IF(MIN(BW30, BL30) = BX30, 0,
                    IF(MIN(BW30, BL30) &lt; BX30, 1)
                )
            ))
        )
    ),
-5)</f>
        <v>0</v>
      </c>
      <c r="CJ30" s="382" t="str">
        <f>IFERROR(
    IF(K30="---", "NA",
        IF(AB30="---", "NA",IF(L30="---","NA",
            IF(BM30 &gt; BN30,
                IF(MIN(BX30, BM30) = BY30, 0.1,
                    IF(MIN(BX30, BM30) &lt; BY30, 1.1)
                ),
                IF(MIN(BX30, BM30) = BY30, 0,
                    IF(MIN(BX30, BM30) &lt; BY30, 1)
                )
            ))
        )
    ),
-5)</f>
        <v>NA</v>
      </c>
      <c r="CK30" s="382" t="str">
        <f>IFERROR(
    IF(L30="---", "NA",
        IF(AC30="---", "NA",IF(M30="---","NA",
            IF(BN30 &gt; BO30,
                IF(MIN(BY30, BN30) = BZ30, 0.1,
                    IF(MIN(BY30, BN30) &lt; BZ30, 1.1)
                ),
                IF(MIN(BY30, BN30) = BZ30, 0,
                    IF(MIN(BY30, BN30) &lt; BZ30, 1)
                )
            ))
        )
    ),
-5)</f>
        <v>NA</v>
      </c>
      <c r="CL30" s="382" t="str">
        <f>IFERROR(
    IF(M30="---", "NA",
        IF(AD30="---", "NA",IF(N30="---","NA",
            IF(BO30 &gt; BP30,
                IF(MIN(BZ30, BO30) = CA30, 0.1,
                    IF(MIN(BZ30, BO30) &lt; CA30, 1.1)
                ),
                IF(MIN(BZ30, BO30) = CA30, 0,
                    IF(MIN(BZ30, BO30) &lt; CA30, 1)
                )
            ))
        )
    ),
-5)</f>
        <v>NA</v>
      </c>
      <c r="CM30" s="382" t="str">
        <f>IFERROR(
    IF(N30="---", "NA",
        IF(AE30="---", "NA",IF(O30="---","NA",
            IF(BP30 &gt; BQ30,
                IF(MIN(CA30, BP30) = CB30, 0.1,
                    IF(MIN(CA30, BP30) &lt; CB30, 1.1)
                ),
                IF(MIN(CA30, BP30) = CB30, 0,
                    IF(MIN(CA30, BP30) &lt; CB30, 1)
                )
            ))
        )
    ),
-5)</f>
        <v>NA</v>
      </c>
      <c r="CN30" s="382" t="str">
        <f>IFERROR(
    IF(O30="---", "NA",
        IF(AF30="---", "NA",IF(P30="---","NA",
            IF(BQ30 &gt; BR30,
                IF(MIN(CB30, BQ30) = CC30, 0.1,
                    IF(MIN(CB30, BQ30) &lt; CC30, 1.1)
                ),
                IF(MIN(CB30, BQ30) = CC30, 0,
                    IF(MIN(CB30, BQ30) &lt; CC30, 1)
                )
            ))
        )
    ),
-5)</f>
        <v>NA</v>
      </c>
      <c r="CO30" s="382" t="str">
        <f>IFERROR(
    IF(P30="---", "NA",
        IF(AG30="---", "NA",IF(Q30="---","NA",
            IF(BR30 &gt; BS30,
                IF(MIN(CC30, BR30) = CD30, 0.1,
                    IF(MIN(CC30, BR30) &lt; CD30, 1.1)
                ),
                IF(MIN(CC30, BR30) = CD30, 0,
                    IF(MIN(CC30, BR30) &lt; CD30, 1)
                )
            ))
        )
    ),
-5)</f>
        <v>NA</v>
      </c>
      <c r="CP30" s="382" t="str">
        <f>IFERROR(
    IF(Q30="---", "NA",
        IF(AH30="---", "NA",IF(R30="---","NA",
            IF(BS30 &gt; BT30,
                IF(MIN(CD30, BS30) = CE30, 0.1,
                    IF(MIN(CD30, BS30) &lt; CE30, 1.1)
                ),
                IF(MIN(CD30, BS30) = CE30, 0,
                    IF(MIN(CD30, BS30) &lt; CE30, 1)
                )
            ))
        )
    ),
-5)</f>
        <v>NA</v>
      </c>
      <c r="CQ30" s="222" t="s">
        <v>154</v>
      </c>
      <c r="CR30" s="382" t="str">
        <f>IF(AND(OR(CG30=1, CG30=1.1),BK30&gt;=BV30),"Achieved",IF(AND(OR(CG30=1, CG30=1.1),BK30&lt;BV30),"Not Achieved","NA"))</f>
        <v>NA</v>
      </c>
      <c r="CS30" s="382" t="str">
        <f>IF(AND(OR(CH30=1, CH30=1.1),BL30&gt;=BW30),"Achieved",IF(AND(OR(CH30=1, CH30=1.1),BL30&lt;BW30),"Not Achieved","NA"))</f>
        <v>NA</v>
      </c>
      <c r="CT30" s="382" t="str">
        <f>IF(AND(OR(CI30=1, CI30=1.1),BM30&gt;=BX30),"Achieved",IF(AND(OR(CI30=1, CI30=1.1),BM30&lt;BX30),"Not Achieved","NA"))</f>
        <v>NA</v>
      </c>
      <c r="CU30" s="382" t="str">
        <f>IF(AND(OR(CJ30=1, CJ30=1.1),BN30&gt;=BY30),"Achieved",IF(AND(OR(CJ30=1, CJ30=1.1),BN30&lt;BY30),"Not Achieved","NA"))</f>
        <v>NA</v>
      </c>
      <c r="CV30" s="382" t="str">
        <f>IF(AND(OR(CK30=1, CK30=1.1),BO30&gt;=BZ30),"Achieved",IF(AND(OR(CK30=1, CK30=1.1),BO30&lt;BZ30),"Not Achieved","NA"))</f>
        <v>NA</v>
      </c>
      <c r="CW30" s="382" t="str">
        <f>IF(AND(OR(CL30=1, CL30=1.1),BP30&gt;=CA30),"Achieved",IF(AND(OR(CL30=1, CL30=1.1),BP30&lt;CA30),"Not Achieved","NA"))</f>
        <v>NA</v>
      </c>
      <c r="CX30" s="382" t="str">
        <f>IF(AND(OR(CM30=1, CM30=1.1),BQ30&gt;=CB30),"Achieved",IF(AND(OR(CM30=1, CM30=1.1),BQ30&lt;CB30),"Not Achieved","NA"))</f>
        <v>NA</v>
      </c>
      <c r="CY30" s="382" t="str">
        <f>IF(AND(OR(CN30=1, CN30=1.1),BR30&gt;=CC30),"Achieved",IF(AND(OR(CN30=1, CN30=1.1),BR30&lt;CC30),"Not Achieved","NA"))</f>
        <v>NA</v>
      </c>
      <c r="CZ30" s="382" t="str">
        <f>IF(AND(OR(CO30=1, CO30=1.1),BS30&gt;=CD30),"Achieved",IF(AND(OR(CO30=1, CO30=1.1),BS30&lt;CD30),"Not Achieved","NA"))</f>
        <v>NA</v>
      </c>
      <c r="DA30" s="382" t="str">
        <f>IF(AND(OR(CP30=1, CP30=1.1),BT30&gt;=CE30),"Achieved",IF(AND(OR(CP30=1, CP30=1.1),BT30&lt;CE30),"Not Achieved","NA"))</f>
        <v>NA</v>
      </c>
      <c r="DI30" s="433"/>
      <c r="DJ30" s="433"/>
      <c r="DK30" s="433"/>
      <c r="DL30" s="433"/>
      <c r="DM30" s="433"/>
      <c r="DN30" s="433"/>
      <c r="DO30" s="433"/>
      <c r="DP30" s="433"/>
      <c r="DQ30" s="433"/>
      <c r="DR30" s="433"/>
      <c r="DS30" s="433"/>
      <c r="DT30" s="433"/>
      <c r="DU30" s="433"/>
      <c r="DV30" s="433"/>
      <c r="DW30" s="433"/>
    </row>
    <row r="31" spans="2:127" s="385" customFormat="1" ht="13.75" customHeight="1" thickBot="1" x14ac:dyDescent="0.4">
      <c r="B31" s="373"/>
      <c r="C31" s="368"/>
      <c r="D31" s="369"/>
      <c r="E31" s="432" t="s">
        <v>155</v>
      </c>
      <c r="F31" s="425"/>
      <c r="G31" s="426"/>
      <c r="H31" s="15" t="s">
        <v>102</v>
      </c>
      <c r="I31" s="15" t="s">
        <v>102</v>
      </c>
      <c r="J31" s="15" t="s">
        <v>102</v>
      </c>
      <c r="K31" s="15" t="s">
        <v>102</v>
      </c>
      <c r="L31" s="192" t="s">
        <v>94</v>
      </c>
      <c r="M31" s="192" t="s">
        <v>94</v>
      </c>
      <c r="N31" s="192" t="s">
        <v>94</v>
      </c>
      <c r="O31" s="192" t="s">
        <v>94</v>
      </c>
      <c r="P31" s="192" t="s">
        <v>94</v>
      </c>
      <c r="Q31" s="192" t="s">
        <v>94</v>
      </c>
      <c r="R31" s="379" t="s">
        <v>94</v>
      </c>
      <c r="S31" s="384"/>
      <c r="T31" s="384"/>
      <c r="U31" s="384"/>
      <c r="V31" s="384"/>
      <c r="W31" s="384"/>
      <c r="X31" s="384"/>
      <c r="Y31" s="15" t="s">
        <v>102</v>
      </c>
      <c r="Z31" s="15" t="s">
        <v>102</v>
      </c>
      <c r="AA31" s="15" t="s">
        <v>102</v>
      </c>
      <c r="AB31" s="15" t="s">
        <v>98</v>
      </c>
      <c r="AC31" s="192" t="s">
        <v>98</v>
      </c>
      <c r="AD31" s="192" t="s">
        <v>94</v>
      </c>
      <c r="AE31" s="192" t="s">
        <v>94</v>
      </c>
      <c r="AF31" s="192" t="s">
        <v>94</v>
      </c>
      <c r="AG31" s="192" t="s">
        <v>94</v>
      </c>
      <c r="AH31" s="379" t="s">
        <v>94</v>
      </c>
      <c r="AK31" s="427" t="str">
        <f>IFERROR(IF(I31="---","",IF(Y31="---","No Target Set",IF(BV31=BK31,"On Target",IF(BV31&gt;BK31,"Behind",IF(BV31&lt;BK31,"On Target"))))),"")</f>
        <v>On Target</v>
      </c>
      <c r="AL31" s="427" t="str">
        <f>IFERROR(IF(J31="---","",IF(Z31="---","No Target Set",IF(BW31=BL31,"On Target",IF(BW31&gt;BL31,"Behind",IF(BW31&lt;BL31,"On Target"))))),"")</f>
        <v>On Target</v>
      </c>
      <c r="AM31" s="427" t="str">
        <f>IFERROR(IF(K31="---","",IF(AA31="---","No Target Set",IF(BX31=BM31,"On Target",IF(BX31&gt;BM31,"Behind",IF(BX31&lt;BM31,"On Target"))))),"")</f>
        <v>On Target</v>
      </c>
      <c r="AN31" s="427" t="str">
        <f>IFERROR(IF(L31="---","",IF(AB31="---","No Target Set",IF(BY31=BN31,"On Target",IF(BY31&gt;BN31,"Behind",IF(BY31&lt;BN31,"On Target"))))),"")</f>
        <v/>
      </c>
      <c r="AO31" s="427" t="str">
        <f>IFERROR(IF(M31="---","",IF(AC31="---","No Target Set",IF(BZ31=BO31,"On Target",IF(BZ31&gt;BO31,"Behind",IF(BZ31&lt;BO31,"On Target"))))),"")</f>
        <v/>
      </c>
      <c r="AP31" s="427" t="str">
        <f>IFERROR(IF(N31="---","",IF(AD31="---","No Target Set",IF(CA31=BP31,"On Target",IF(CA31&gt;BP31,"Behind",IF(CA31&lt;BP31,"On Target"))))),"")</f>
        <v/>
      </c>
      <c r="AQ31" s="427" t="str">
        <f>IFERROR(IF(O31="---","",IF(AE31="---","No Target Set",IF(CB31=BQ31,"On Target",IF(CB31&gt;BQ31,"Behind",IF(CB31&lt;BQ31,"On Target"))))),"")</f>
        <v/>
      </c>
      <c r="AR31" s="427" t="str">
        <f>IFERROR(IF(P31="---","",IF(AF31="---","No Target Set",IF(CC31=BR31,"On Target",IF(CC31&gt;BR31,"Behind",IF(CC31&lt;BR31,"On Target"))))),"")</f>
        <v/>
      </c>
      <c r="AS31" s="427" t="str">
        <f>IFERROR(IF(Q31="---","",IF(AG31="---","No Target Set",IF(CD31=BS31,"On Target",IF(CD31&gt;BS31,"Behind",IF(CD31&lt;BS31,"On Target"))))),"")</f>
        <v/>
      </c>
      <c r="AT31" s="427" t="str">
        <f>IFERROR(IF(R31="---","",IF(AH31="---","No Target Set",IF(CE31=BT31,"On Target",IF(CE31&gt;BT31,"Behind",IF(CE31&lt;BT31,"On Target"))))),"")</f>
        <v/>
      </c>
      <c r="AU31" s="384"/>
      <c r="AV31" s="428"/>
      <c r="AW31" s="222" t="s">
        <v>156</v>
      </c>
      <c r="AX31" s="382" t="str">
        <f>_xlfn.IFNA(LOOKUP(2,1/(H31:R31&lt;&gt;"---"),H31:R31),"---")</f>
        <v>60-79</v>
      </c>
      <c r="AY31" s="382">
        <f>VALUE(IF(AX31="---","",VLOOKUP(AX31,List16787[],2,FALSE)))</f>
        <v>0.5</v>
      </c>
      <c r="AZ31" s="382" t="str">
        <f>_xlfn.IFNA(LOOKUP(2,1/(H31:Q31&lt;&gt;"---"),X31:AF31),"---")</f>
        <v>60-79</v>
      </c>
      <c r="BA31" s="382">
        <f>VALUE(IF(AZ31="---","",VLOOKUP(AZ31,List16787[],2,FALSE)))</f>
        <v>0.5</v>
      </c>
      <c r="BB31" s="382" t="str">
        <f>_xlfn.IFNA(LOOKUP(2,1/(AK31:AT31&lt;&gt;""),AK31:AT31),"---")</f>
        <v>On Target</v>
      </c>
      <c r="BC31" s="382" t="str">
        <f>_xlfn.IFNA(LOOKUP(2,1/(H31:R31&lt;&gt;"---"),H$2:R$2),"---")</f>
        <v>Actual Year 3</v>
      </c>
      <c r="BD31" s="384"/>
      <c r="BE31" s="384"/>
      <c r="BF31" s="384"/>
      <c r="BG31" s="384"/>
      <c r="BH31" s="384"/>
      <c r="BI31" s="222" t="s">
        <v>156</v>
      </c>
      <c r="BJ31" s="382">
        <f>IF(H31="---","",IF(H31="","",(VLOOKUP(H31,List16787[],2,FALSE))))</f>
        <v>0.5</v>
      </c>
      <c r="BK31" s="382">
        <f>IF(I31="---","",IF(I31="","",(VLOOKUP(I31,List16787[],2,FALSE))))</f>
        <v>0.5</v>
      </c>
      <c r="BL31" s="382">
        <f>IF(J31="---","",IF(J31="","",(VLOOKUP(J31,List16787[],2,FALSE))))</f>
        <v>0.5</v>
      </c>
      <c r="BM31" s="382">
        <f>IF(K31="---","",IF(K31="","",(VLOOKUP(K31,List16787[],2,FALSE))))</f>
        <v>0.5</v>
      </c>
      <c r="BN31" s="382" t="str">
        <f>IF(L31="---","",IF(L31="","",(VLOOKUP(L31,List16787[],2,FALSE))))</f>
        <v/>
      </c>
      <c r="BO31" s="382" t="str">
        <f>IF(M31="---","",IF(M31="","",(VLOOKUP(M31,List16787[],2,FALSE))))</f>
        <v/>
      </c>
      <c r="BP31" s="382" t="str">
        <f>IF(N31="---","",IF(N31="","",(VLOOKUP(N31,List16787[],2,FALSE))))</f>
        <v/>
      </c>
      <c r="BQ31" s="382" t="str">
        <f>IF(O31="---","",IF(O31="","",(VLOOKUP(O31,List16787[],2,FALSE))))</f>
        <v/>
      </c>
      <c r="BR31" s="382" t="str">
        <f>IF(P31="---","",IF(P31="","",(VLOOKUP(P31,List16787[],2,FALSE))))</f>
        <v/>
      </c>
      <c r="BS31" s="382" t="str">
        <f>IF(Q31="---","",IF(Q31="","",(VLOOKUP(Q31,List16787[],2,FALSE))))</f>
        <v/>
      </c>
      <c r="BT31" s="382" t="str">
        <f>IF(R31="---","",IF(R31="","",(VLOOKUP(R31,List16787[],2,FALSE))))</f>
        <v/>
      </c>
      <c r="BU31" s="222" t="s">
        <v>156</v>
      </c>
      <c r="BV31" s="382">
        <f>IF(Y31="---","",IF(Y31="","",VLOOKUP(Y31,List16787[],2,FALSE)))</f>
        <v>0.5</v>
      </c>
      <c r="BW31" s="382">
        <f>IF(Z31="---","",IF(Z31="","",VLOOKUP(Z31,List16787[],2,FALSE)))</f>
        <v>0.5</v>
      </c>
      <c r="BX31" s="382">
        <f>IF(AA31="---","",IF(AA31="","",VLOOKUP(AA31,List16787[],2,FALSE)))</f>
        <v>0.5</v>
      </c>
      <c r="BY31" s="382">
        <f>IF(AB31="---","",IF(AB31="","",VLOOKUP(AB31,List16787[],2,FALSE)))</f>
        <v>1</v>
      </c>
      <c r="BZ31" s="382">
        <f>IF(AC31="---","",IF(AC31="","",VLOOKUP(AC31,List16787[],2,FALSE)))</f>
        <v>1</v>
      </c>
      <c r="CA31" s="382" t="str">
        <f>IF(AD31="---","",IF(AD31="","",VLOOKUP(AD31,List16787[],2,FALSE)))</f>
        <v/>
      </c>
      <c r="CB31" s="382" t="str">
        <f>IF(AE31="---","",IF(AE31="","",VLOOKUP(AE31,List16787[],2,FALSE)))</f>
        <v/>
      </c>
      <c r="CC31" s="382" t="str">
        <f>IF(AF31="---","",IF(AF31="","",VLOOKUP(AF31,List16787[],2,FALSE)))</f>
        <v/>
      </c>
      <c r="CD31" s="382" t="str">
        <f>IF(AG31="---","",IF(AG31="","",VLOOKUP(AG31,List16787[],2,FALSE)))</f>
        <v/>
      </c>
      <c r="CE31" s="382" t="str">
        <f>IF(AH31="---","",IF(AH31="","",VLOOKUP(AH31,List16787[],2,FALSE)))</f>
        <v/>
      </c>
      <c r="CF31" s="222" t="s">
        <v>156</v>
      </c>
      <c r="CG31" s="382">
        <f>IFERROR(
    IF(H31="---", "NA",
        IF(Y31="---", "NA",
            IF(BJ31 &gt; BK31,
                IF(BV31 &gt; BJ31, 1.1, 0.1),
                IF(BV31 &gt; BJ31, 1, 0)
            )
        )
    ),
    -1
)</f>
        <v>0</v>
      </c>
      <c r="CH31" s="382">
        <f>IFERROR(
    IF(I31="---", "NA",
        IF(Z31="---", "NA",IF(J31="---","NA",
            IF(BK31 &gt; BL31,
                IF(MIN(BV31, BK31) = BW31, 0.1,
                    IF(MIN(BV31, BK31) &lt; BW31, 1.1)
                ),
                IF(MIN(BV31, BK31) = BW31, 0,
                    IF(MIN(BV31, BK31) &lt; BW31, 1)
                )
            ))
        )
    ),
-5)</f>
        <v>0</v>
      </c>
      <c r="CI31" s="382">
        <f>IFERROR(
    IF(J31="---", "NA",
        IF(AA31="---", "NA",IF(K31="---","NA",
            IF(BL31 &gt; BM31,
                IF(MIN(BW31, BL31) = BX31, 0.1,
                    IF(MIN(BW31, BL31) &lt; BX31, 1.1)
                ),
                IF(MIN(BW31, BL31) = BX31, 0,
                    IF(MIN(BW31, BL31) &lt; BX31, 1)
                )
            ))
        )
    ),
-5)</f>
        <v>0</v>
      </c>
      <c r="CJ31" s="382" t="str">
        <f>IFERROR(
    IF(K31="---", "NA",
        IF(AB31="---", "NA",IF(L31="---","NA",
            IF(BM31 &gt; BN31,
                IF(MIN(BX31, BM31) = BY31, 0.1,
                    IF(MIN(BX31, BM31) &lt; BY31, 1.1)
                ),
                IF(MIN(BX31, BM31) = BY31, 0,
                    IF(MIN(BX31, BM31) &lt; BY31, 1)
                )
            ))
        )
    ),
-5)</f>
        <v>NA</v>
      </c>
      <c r="CK31" s="382" t="str">
        <f>IFERROR(
    IF(L31="---", "NA",
        IF(AC31="---", "NA",IF(M31="---","NA",
            IF(BN31 &gt; BO31,
                IF(MIN(BY31, BN31) = BZ31, 0.1,
                    IF(MIN(BY31, BN31) &lt; BZ31, 1.1)
                ),
                IF(MIN(BY31, BN31) = BZ31, 0,
                    IF(MIN(BY31, BN31) &lt; BZ31, 1)
                )
            ))
        )
    ),
-5)</f>
        <v>NA</v>
      </c>
      <c r="CL31" s="382" t="str">
        <f>IFERROR(
    IF(M31="---", "NA",
        IF(AD31="---", "NA",IF(N31="---","NA",
            IF(BO31 &gt; BP31,
                IF(MIN(BZ31, BO31) = CA31, 0.1,
                    IF(MIN(BZ31, BO31) &lt; CA31, 1.1)
                ),
                IF(MIN(BZ31, BO31) = CA31, 0,
                    IF(MIN(BZ31, BO31) &lt; CA31, 1)
                )
            ))
        )
    ),
-5)</f>
        <v>NA</v>
      </c>
      <c r="CM31" s="382" t="str">
        <f>IFERROR(
    IF(N31="---", "NA",
        IF(AE31="---", "NA",IF(O31="---","NA",
            IF(BP31 &gt; BQ31,
                IF(MIN(CA31, BP31) = CB31, 0.1,
                    IF(MIN(CA31, BP31) &lt; CB31, 1.1)
                ),
                IF(MIN(CA31, BP31) = CB31, 0,
                    IF(MIN(CA31, BP31) &lt; CB31, 1)
                )
            ))
        )
    ),
-5)</f>
        <v>NA</v>
      </c>
      <c r="CN31" s="382" t="str">
        <f>IFERROR(
    IF(O31="---", "NA",
        IF(AF31="---", "NA",IF(P31="---","NA",
            IF(BQ31 &gt; BR31,
                IF(MIN(CB31, BQ31) = CC31, 0.1,
                    IF(MIN(CB31, BQ31) &lt; CC31, 1.1)
                ),
                IF(MIN(CB31, BQ31) = CC31, 0,
                    IF(MIN(CB31, BQ31) &lt; CC31, 1)
                )
            ))
        )
    ),
-5)</f>
        <v>NA</v>
      </c>
      <c r="CO31" s="382" t="str">
        <f>IFERROR(
    IF(P31="---", "NA",
        IF(AG31="---", "NA",IF(Q31="---","NA",
            IF(BR31 &gt; BS31,
                IF(MIN(CC31, BR31) = CD31, 0.1,
                    IF(MIN(CC31, BR31) &lt; CD31, 1.1)
                ),
                IF(MIN(CC31, BR31) = CD31, 0,
                    IF(MIN(CC31, BR31) &lt; CD31, 1)
                )
            ))
        )
    ),
-5)</f>
        <v>NA</v>
      </c>
      <c r="CP31" s="382" t="str">
        <f>IFERROR(
    IF(Q31="---", "NA",
        IF(AH31="---", "NA",IF(R31="---","NA",
            IF(BS31 &gt; BT31,
                IF(MIN(CD31, BS31) = CE31, 0.1,
                    IF(MIN(CD31, BS31) &lt; CE31, 1.1)
                ),
                IF(MIN(CD31, BS31) = CE31, 0,
                    IF(MIN(CD31, BS31) &lt; CE31, 1)
                )
            ))
        )
    ),
-5)</f>
        <v>NA</v>
      </c>
      <c r="CQ31" s="222" t="s">
        <v>156</v>
      </c>
      <c r="CR31" s="382" t="str">
        <f>IF(AND(OR(CG31=1, CG31=1.1),BK31&gt;=BV31),"Achieved",IF(AND(OR(CG31=1, CG31=1.1),BK31&lt;BV31),"Not Achieved","NA"))</f>
        <v>NA</v>
      </c>
      <c r="CS31" s="382" t="str">
        <f>IF(AND(OR(CH31=1, CH31=1.1),BL31&gt;=BW31),"Achieved",IF(AND(OR(CH31=1, CH31=1.1),BL31&lt;BW31),"Not Achieved","NA"))</f>
        <v>NA</v>
      </c>
      <c r="CT31" s="382" t="str">
        <f>IF(AND(OR(CI31=1, CI31=1.1),BM31&gt;=BX31),"Achieved",IF(AND(OR(CI31=1, CI31=1.1),BM31&lt;BX31),"Not Achieved","NA"))</f>
        <v>NA</v>
      </c>
      <c r="CU31" s="382" t="str">
        <f>IF(AND(OR(CJ31=1, CJ31=1.1),BN31&gt;=BY31),"Achieved",IF(AND(OR(CJ31=1, CJ31=1.1),BN31&lt;BY31),"Not Achieved","NA"))</f>
        <v>NA</v>
      </c>
      <c r="CV31" s="382" t="str">
        <f>IF(AND(OR(CK31=1, CK31=1.1),BO31&gt;=BZ31),"Achieved",IF(AND(OR(CK31=1, CK31=1.1),BO31&lt;BZ31),"Not Achieved","NA"))</f>
        <v>NA</v>
      </c>
      <c r="CW31" s="382" t="str">
        <f>IF(AND(OR(CL31=1, CL31=1.1),BP31&gt;=CA31),"Achieved",IF(AND(OR(CL31=1, CL31=1.1),BP31&lt;CA31),"Not Achieved","NA"))</f>
        <v>NA</v>
      </c>
      <c r="CX31" s="382" t="str">
        <f>IF(AND(OR(CM31=1, CM31=1.1),BQ31&gt;=CB31),"Achieved",IF(AND(OR(CM31=1, CM31=1.1),BQ31&lt;CB31),"Not Achieved","NA"))</f>
        <v>NA</v>
      </c>
      <c r="CY31" s="382" t="str">
        <f>IF(AND(OR(CN31=1, CN31=1.1),BR31&gt;=CC31),"Achieved",IF(AND(OR(CN31=1, CN31=1.1),BR31&lt;CC31),"Not Achieved","NA"))</f>
        <v>NA</v>
      </c>
      <c r="CZ31" s="382" t="str">
        <f>IF(AND(OR(CO31=1, CO31=1.1),BS31&gt;=CD31),"Achieved",IF(AND(OR(CO31=1, CO31=1.1),BS31&lt;CD31),"Not Achieved","NA"))</f>
        <v>NA</v>
      </c>
      <c r="DA31" s="382" t="str">
        <f>IF(AND(OR(CP31=1, CP31=1.1),BT31&gt;=CE31),"Achieved",IF(AND(OR(CP31=1, CP31=1.1),BT31&lt;CE31),"Not Achieved","NA"))</f>
        <v>NA</v>
      </c>
      <c r="DI31" s="433"/>
      <c r="DJ31" s="433"/>
      <c r="DK31" s="433"/>
      <c r="DL31" s="433"/>
      <c r="DM31" s="433"/>
      <c r="DN31" s="433"/>
      <c r="DO31" s="433"/>
      <c r="DP31" s="433"/>
      <c r="DQ31" s="433"/>
      <c r="DR31" s="433"/>
      <c r="DS31" s="433"/>
      <c r="DT31" s="433"/>
      <c r="DU31" s="433"/>
      <c r="DV31" s="433"/>
      <c r="DW31" s="433"/>
    </row>
    <row r="32" spans="2:127" s="385" customFormat="1" ht="13.75" customHeight="1" thickBot="1" x14ac:dyDescent="0.4">
      <c r="B32" s="373"/>
      <c r="C32" s="368"/>
      <c r="D32" s="369"/>
      <c r="E32" s="432" t="s">
        <v>157</v>
      </c>
      <c r="F32" s="425"/>
      <c r="G32" s="426"/>
      <c r="H32" s="15" t="s">
        <v>102</v>
      </c>
      <c r="I32" s="15" t="s">
        <v>102</v>
      </c>
      <c r="J32" s="15" t="s">
        <v>102</v>
      </c>
      <c r="K32" s="15" t="s">
        <v>105</v>
      </c>
      <c r="L32" s="192" t="s">
        <v>94</v>
      </c>
      <c r="M32" s="192" t="s">
        <v>94</v>
      </c>
      <c r="N32" s="192" t="s">
        <v>94</v>
      </c>
      <c r="O32" s="192" t="s">
        <v>94</v>
      </c>
      <c r="P32" s="192" t="s">
        <v>94</v>
      </c>
      <c r="Q32" s="192" t="s">
        <v>94</v>
      </c>
      <c r="R32" s="379" t="s">
        <v>94</v>
      </c>
      <c r="S32" s="384"/>
      <c r="T32" s="384"/>
      <c r="U32" s="384"/>
      <c r="V32" s="384"/>
      <c r="W32" s="384"/>
      <c r="X32" s="384"/>
      <c r="Y32" s="15" t="s">
        <v>102</v>
      </c>
      <c r="Z32" s="15" t="s">
        <v>102</v>
      </c>
      <c r="AA32" s="15" t="s">
        <v>102</v>
      </c>
      <c r="AB32" s="15" t="s">
        <v>102</v>
      </c>
      <c r="AC32" s="192" t="s">
        <v>98</v>
      </c>
      <c r="AD32" s="192" t="s">
        <v>94</v>
      </c>
      <c r="AE32" s="192" t="s">
        <v>94</v>
      </c>
      <c r="AF32" s="192" t="s">
        <v>94</v>
      </c>
      <c r="AG32" s="192" t="s">
        <v>94</v>
      </c>
      <c r="AH32" s="379" t="s">
        <v>94</v>
      </c>
      <c r="AK32" s="427" t="str">
        <f>IFERROR(IF(I32="---","",IF(Y32="---","No Target Set",IF(BV32=BK32,"On Target",IF(BV32&gt;BK32,"Behind",IF(BV32&lt;BK32,"On Target"))))),"")</f>
        <v>On Target</v>
      </c>
      <c r="AL32" s="427" t="str">
        <f>IFERROR(IF(J32="---","",IF(Z32="---","No Target Set",IF(BW32=BL32,"On Target",IF(BW32&gt;BL32,"Behind",IF(BW32&lt;BL32,"On Target"))))),"")</f>
        <v>On Target</v>
      </c>
      <c r="AM32" s="427" t="str">
        <f>IFERROR(IF(K32="---","",IF(AA32="---","No Target Set",IF(BX32=BM32,"On Target",IF(BX32&gt;BM32,"Behind",IF(BX32&lt;BM32,"On Target"))))),"")</f>
        <v>Behind</v>
      </c>
      <c r="AN32" s="427" t="str">
        <f>IFERROR(IF(L32="---","",IF(AB32="---","No Target Set",IF(BY32=BN32,"On Target",IF(BY32&gt;BN32,"Behind",IF(BY32&lt;BN32,"On Target"))))),"")</f>
        <v/>
      </c>
      <c r="AO32" s="427" t="str">
        <f>IFERROR(IF(M32="---","",IF(AC32="---","No Target Set",IF(BZ32=BO32,"On Target",IF(BZ32&gt;BO32,"Behind",IF(BZ32&lt;BO32,"On Target"))))),"")</f>
        <v/>
      </c>
      <c r="AP32" s="427" t="str">
        <f>IFERROR(IF(N32="---","",IF(AD32="---","No Target Set",IF(CA32=BP32,"On Target",IF(CA32&gt;BP32,"Behind",IF(CA32&lt;BP32,"On Target"))))),"")</f>
        <v/>
      </c>
      <c r="AQ32" s="427" t="str">
        <f>IFERROR(IF(O32="---","",IF(AE32="---","No Target Set",IF(CB32=BQ32,"On Target",IF(CB32&gt;BQ32,"Behind",IF(CB32&lt;BQ32,"On Target"))))),"")</f>
        <v/>
      </c>
      <c r="AR32" s="427" t="str">
        <f>IFERROR(IF(P32="---","",IF(AF32="---","No Target Set",IF(CC32=BR32,"On Target",IF(CC32&gt;BR32,"Behind",IF(CC32&lt;BR32,"On Target"))))),"")</f>
        <v/>
      </c>
      <c r="AS32" s="427" t="str">
        <f>IFERROR(IF(Q32="---","",IF(AG32="---","No Target Set",IF(CD32=BS32,"On Target",IF(CD32&gt;BS32,"Behind",IF(CD32&lt;BS32,"On Target"))))),"")</f>
        <v/>
      </c>
      <c r="AT32" s="427" t="str">
        <f>IFERROR(IF(R32="---","",IF(AH32="---","No Target Set",IF(CE32=BT32,"On Target",IF(CE32&gt;BT32,"Behind",IF(CE32&lt;BT32,"On Target"))))),"")</f>
        <v/>
      </c>
      <c r="AU32" s="384"/>
      <c r="AV32" s="428"/>
      <c r="AW32" s="222" t="s">
        <v>158</v>
      </c>
      <c r="AX32" s="382" t="str">
        <f>_xlfn.IFNA(LOOKUP(2,1/(H32:R32&lt;&gt;"---"),H32:R32),"---")</f>
        <v>&lt;60</v>
      </c>
      <c r="AY32" s="382">
        <f>VALUE(IF(AX32="---","",VLOOKUP(AX32,List16787[],2,FALSE)))</f>
        <v>0</v>
      </c>
      <c r="AZ32" s="382" t="str">
        <f>_xlfn.IFNA(LOOKUP(2,1/(H32:Q32&lt;&gt;"---"),X32:AF32),"---")</f>
        <v>60-79</v>
      </c>
      <c r="BA32" s="382">
        <f>VALUE(IF(AZ32="---","",VLOOKUP(AZ32,List16787[],2,FALSE)))</f>
        <v>0.5</v>
      </c>
      <c r="BB32" s="382" t="str">
        <f>_xlfn.IFNA(LOOKUP(2,1/(AK32:AT32&lt;&gt;""),AK32:AT32),"---")</f>
        <v>Behind</v>
      </c>
      <c r="BC32" s="382" t="str">
        <f>_xlfn.IFNA(LOOKUP(2,1/(H32:R32&lt;&gt;"---"),H$2:R$2),"---")</f>
        <v>Actual Year 3</v>
      </c>
      <c r="BD32" s="384"/>
      <c r="BE32" s="384"/>
      <c r="BF32" s="384"/>
      <c r="BG32" s="384"/>
      <c r="BH32" s="384"/>
      <c r="BI32" s="222" t="s">
        <v>158</v>
      </c>
      <c r="BJ32" s="382">
        <f>IF(H32="---","",IF(H32="","",(VLOOKUP(H32,List16787[],2,FALSE))))</f>
        <v>0.5</v>
      </c>
      <c r="BK32" s="382">
        <f>IF(I32="---","",IF(I32="","",(VLOOKUP(I32,List16787[],2,FALSE))))</f>
        <v>0.5</v>
      </c>
      <c r="BL32" s="382">
        <f>IF(J32="---","",IF(J32="","",(VLOOKUP(J32,List16787[],2,FALSE))))</f>
        <v>0.5</v>
      </c>
      <c r="BM32" s="382">
        <f>IF(K32="---","",IF(K32="","",(VLOOKUP(K32,List16787[],2,FALSE))))</f>
        <v>0</v>
      </c>
      <c r="BN32" s="382" t="str">
        <f>IF(L32="---","",IF(L32="","",(VLOOKUP(L32,List16787[],2,FALSE))))</f>
        <v/>
      </c>
      <c r="BO32" s="382" t="str">
        <f>IF(M32="---","",IF(M32="","",(VLOOKUP(M32,List16787[],2,FALSE))))</f>
        <v/>
      </c>
      <c r="BP32" s="382" t="str">
        <f>IF(N32="---","",IF(N32="","",(VLOOKUP(N32,List16787[],2,FALSE))))</f>
        <v/>
      </c>
      <c r="BQ32" s="382" t="str">
        <f>IF(O32="---","",IF(O32="","",(VLOOKUP(O32,List16787[],2,FALSE))))</f>
        <v/>
      </c>
      <c r="BR32" s="382" t="str">
        <f>IF(P32="---","",IF(P32="","",(VLOOKUP(P32,List16787[],2,FALSE))))</f>
        <v/>
      </c>
      <c r="BS32" s="382" t="str">
        <f>IF(Q32="---","",IF(Q32="","",(VLOOKUP(Q32,List16787[],2,FALSE))))</f>
        <v/>
      </c>
      <c r="BT32" s="382" t="str">
        <f>IF(R32="---","",IF(R32="","",(VLOOKUP(R32,List16787[],2,FALSE))))</f>
        <v/>
      </c>
      <c r="BU32" s="222" t="s">
        <v>158</v>
      </c>
      <c r="BV32" s="382">
        <f>IF(Y32="---","",IF(Y32="","",VLOOKUP(Y32,List16787[],2,FALSE)))</f>
        <v>0.5</v>
      </c>
      <c r="BW32" s="382">
        <f>IF(Z32="---","",IF(Z32="","",VLOOKUP(Z32,List16787[],2,FALSE)))</f>
        <v>0.5</v>
      </c>
      <c r="BX32" s="382">
        <f>IF(AA32="---","",IF(AA32="","",VLOOKUP(AA32,List16787[],2,FALSE)))</f>
        <v>0.5</v>
      </c>
      <c r="BY32" s="382">
        <f>IF(AB32="---","",IF(AB32="","",VLOOKUP(AB32,List16787[],2,FALSE)))</f>
        <v>0.5</v>
      </c>
      <c r="BZ32" s="382">
        <f>IF(AC32="---","",IF(AC32="","",VLOOKUP(AC32,List16787[],2,FALSE)))</f>
        <v>1</v>
      </c>
      <c r="CA32" s="382" t="str">
        <f>IF(AD32="---","",IF(AD32="","",VLOOKUP(AD32,List16787[],2,FALSE)))</f>
        <v/>
      </c>
      <c r="CB32" s="382" t="str">
        <f>IF(AE32="---","",IF(AE32="","",VLOOKUP(AE32,List16787[],2,FALSE)))</f>
        <v/>
      </c>
      <c r="CC32" s="382" t="str">
        <f>IF(AF32="---","",IF(AF32="","",VLOOKUP(AF32,List16787[],2,FALSE)))</f>
        <v/>
      </c>
      <c r="CD32" s="382" t="str">
        <f>IF(AG32="---","",IF(AG32="","",VLOOKUP(AG32,List16787[],2,FALSE)))</f>
        <v/>
      </c>
      <c r="CE32" s="382" t="str">
        <f>IF(AH32="---","",IF(AH32="","",VLOOKUP(AH32,List16787[],2,FALSE)))</f>
        <v/>
      </c>
      <c r="CF32" s="222" t="s">
        <v>158</v>
      </c>
      <c r="CG32" s="382">
        <f>IFERROR(
    IF(H32="---", "NA",
        IF(Y32="---", "NA",
            IF(BJ32 &gt; BK32,
                IF(BV32 &gt; BJ32, 1.1, 0.1),
                IF(BV32 &gt; BJ32, 1, 0)
            )
        )
    ),
    -1
)</f>
        <v>0</v>
      </c>
      <c r="CH32" s="382">
        <f>IFERROR(
    IF(I32="---", "NA",
        IF(Z32="---", "NA",IF(J32="---","NA",
            IF(BK32 &gt; BL32,
                IF(MIN(BV32, BK32) = BW32, 0.1,
                    IF(MIN(BV32, BK32) &lt; BW32, 1.1)
                ),
                IF(MIN(BV32, BK32) = BW32, 0,
                    IF(MIN(BV32, BK32) &lt; BW32, 1)
                )
            ))
        )
    ),
-5)</f>
        <v>0</v>
      </c>
      <c r="CI32" s="382">
        <f>IFERROR(
    IF(J32="---", "NA",
        IF(AA32="---", "NA",IF(K32="---","NA",
            IF(BL32 &gt; BM32,
                IF(MIN(BW32, BL32) = BX32, 0.1,
                    IF(MIN(BW32, BL32) &lt; BX32, 1.1)
                ),
                IF(MIN(BW32, BL32) = BX32, 0,
                    IF(MIN(BW32, BL32) &lt; BX32, 1)
                )
            ))
        )
    ),
-5)</f>
        <v>0.1</v>
      </c>
      <c r="CJ32" s="382" t="str">
        <f>IFERROR(
    IF(K32="---", "NA",
        IF(AB32="---", "NA",IF(L32="---","NA",
            IF(BM32 &gt; BN32,
                IF(MIN(BX32, BM32) = BY32, 0.1,
                    IF(MIN(BX32, BM32) &lt; BY32, 1.1)
                ),
                IF(MIN(BX32, BM32) = BY32, 0,
                    IF(MIN(BX32, BM32) &lt; BY32, 1)
                )
            ))
        )
    ),
-5)</f>
        <v>NA</v>
      </c>
      <c r="CK32" s="382" t="str">
        <f>IFERROR(
    IF(L32="---", "NA",
        IF(AC32="---", "NA",IF(M32="---","NA",
            IF(BN32 &gt; BO32,
                IF(MIN(BY32, BN32) = BZ32, 0.1,
                    IF(MIN(BY32, BN32) &lt; BZ32, 1.1)
                ),
                IF(MIN(BY32, BN32) = BZ32, 0,
                    IF(MIN(BY32, BN32) &lt; BZ32, 1)
                )
            ))
        )
    ),
-5)</f>
        <v>NA</v>
      </c>
      <c r="CL32" s="382" t="str">
        <f>IFERROR(
    IF(M32="---", "NA",
        IF(AD32="---", "NA",IF(N32="---","NA",
            IF(BO32 &gt; BP32,
                IF(MIN(BZ32, BO32) = CA32, 0.1,
                    IF(MIN(BZ32, BO32) &lt; CA32, 1.1)
                ),
                IF(MIN(BZ32, BO32) = CA32, 0,
                    IF(MIN(BZ32, BO32) &lt; CA32, 1)
                )
            ))
        )
    ),
-5)</f>
        <v>NA</v>
      </c>
      <c r="CM32" s="382" t="str">
        <f>IFERROR(
    IF(N32="---", "NA",
        IF(AE32="---", "NA",IF(O32="---","NA",
            IF(BP32 &gt; BQ32,
                IF(MIN(CA32, BP32) = CB32, 0.1,
                    IF(MIN(CA32, BP32) &lt; CB32, 1.1)
                ),
                IF(MIN(CA32, BP32) = CB32, 0,
                    IF(MIN(CA32, BP32) &lt; CB32, 1)
                )
            ))
        )
    ),
-5)</f>
        <v>NA</v>
      </c>
      <c r="CN32" s="382" t="str">
        <f>IFERROR(
    IF(O32="---", "NA",
        IF(AF32="---", "NA",IF(P32="---","NA",
            IF(BQ32 &gt; BR32,
                IF(MIN(CB32, BQ32) = CC32, 0.1,
                    IF(MIN(CB32, BQ32) &lt; CC32, 1.1)
                ),
                IF(MIN(CB32, BQ32) = CC32, 0,
                    IF(MIN(CB32, BQ32) &lt; CC32, 1)
                )
            ))
        )
    ),
-5)</f>
        <v>NA</v>
      </c>
      <c r="CO32" s="382" t="str">
        <f>IFERROR(
    IF(P32="---", "NA",
        IF(AG32="---", "NA",IF(Q32="---","NA",
            IF(BR32 &gt; BS32,
                IF(MIN(CC32, BR32) = CD32, 0.1,
                    IF(MIN(CC32, BR32) &lt; CD32, 1.1)
                ),
                IF(MIN(CC32, BR32) = CD32, 0,
                    IF(MIN(CC32, BR32) &lt; CD32, 1)
                )
            ))
        )
    ),
-5)</f>
        <v>NA</v>
      </c>
      <c r="CP32" s="382" t="str">
        <f>IFERROR(
    IF(Q32="---", "NA",
        IF(AH32="---", "NA",IF(R32="---","NA",
            IF(BS32 &gt; BT32,
                IF(MIN(CD32, BS32) = CE32, 0.1,
                    IF(MIN(CD32, BS32) &lt; CE32, 1.1)
                ),
                IF(MIN(CD32, BS32) = CE32, 0,
                    IF(MIN(CD32, BS32) &lt; CE32, 1)
                )
            ))
        )
    ),
-5)</f>
        <v>NA</v>
      </c>
      <c r="CQ32" s="222" t="s">
        <v>158</v>
      </c>
      <c r="CR32" s="382" t="str">
        <f>IF(AND(OR(CG32=1, CG32=1.1),BK32&gt;=BV32),"Achieved",IF(AND(OR(CG32=1, CG32=1.1),BK32&lt;BV32),"Not Achieved","NA"))</f>
        <v>NA</v>
      </c>
      <c r="CS32" s="382" t="str">
        <f>IF(AND(OR(CH32=1, CH32=1.1),BL32&gt;=BW32),"Achieved",IF(AND(OR(CH32=1, CH32=1.1),BL32&lt;BW32),"Not Achieved","NA"))</f>
        <v>NA</v>
      </c>
      <c r="CT32" s="382" t="str">
        <f>IF(AND(OR(CI32=1, CI32=1.1),BM32&gt;=BX32),"Achieved",IF(AND(OR(CI32=1, CI32=1.1),BM32&lt;BX32),"Not Achieved","NA"))</f>
        <v>NA</v>
      </c>
      <c r="CU32" s="382" t="str">
        <f>IF(AND(OR(CJ32=1, CJ32=1.1),BN32&gt;=BY32),"Achieved",IF(AND(OR(CJ32=1, CJ32=1.1),BN32&lt;BY32),"Not Achieved","NA"))</f>
        <v>NA</v>
      </c>
      <c r="CV32" s="382" t="str">
        <f>IF(AND(OR(CK32=1, CK32=1.1),BO32&gt;=BZ32),"Achieved",IF(AND(OR(CK32=1, CK32=1.1),BO32&lt;BZ32),"Not Achieved","NA"))</f>
        <v>NA</v>
      </c>
      <c r="CW32" s="382" t="str">
        <f>IF(AND(OR(CL32=1, CL32=1.1),BP32&gt;=CA32),"Achieved",IF(AND(OR(CL32=1, CL32=1.1),BP32&lt;CA32),"Not Achieved","NA"))</f>
        <v>NA</v>
      </c>
      <c r="CX32" s="382" t="str">
        <f>IF(AND(OR(CM32=1, CM32=1.1),BQ32&gt;=CB32),"Achieved",IF(AND(OR(CM32=1, CM32=1.1),BQ32&lt;CB32),"Not Achieved","NA"))</f>
        <v>NA</v>
      </c>
      <c r="CY32" s="382" t="str">
        <f>IF(AND(OR(CN32=1, CN32=1.1),BR32&gt;=CC32),"Achieved",IF(AND(OR(CN32=1, CN32=1.1),BR32&lt;CC32),"Not Achieved","NA"))</f>
        <v>NA</v>
      </c>
      <c r="CZ32" s="382" t="str">
        <f>IF(AND(OR(CO32=1, CO32=1.1),BS32&gt;=CD32),"Achieved",IF(AND(OR(CO32=1, CO32=1.1),BS32&lt;CD32),"Not Achieved","NA"))</f>
        <v>NA</v>
      </c>
      <c r="DA32" s="382" t="str">
        <f>IF(AND(OR(CP32=1, CP32=1.1),BT32&gt;=CE32),"Achieved",IF(AND(OR(CP32=1, CP32=1.1),BT32&lt;CE32),"Not Achieved","NA"))</f>
        <v>NA</v>
      </c>
      <c r="DI32" s="433"/>
      <c r="DJ32" s="433"/>
      <c r="DK32" s="433"/>
      <c r="DL32" s="433"/>
      <c r="DM32" s="433"/>
      <c r="DN32" s="433"/>
      <c r="DO32" s="433"/>
      <c r="DP32" s="433"/>
      <c r="DQ32" s="433"/>
      <c r="DR32" s="433"/>
      <c r="DS32" s="433"/>
      <c r="DT32" s="433"/>
      <c r="DU32" s="433"/>
      <c r="DV32" s="433"/>
      <c r="DW32" s="433"/>
    </row>
    <row r="33" spans="2:127" s="385" customFormat="1" ht="13.75" customHeight="1" thickBot="1" x14ac:dyDescent="0.4">
      <c r="B33" s="374"/>
      <c r="C33" s="370"/>
      <c r="D33" s="371"/>
      <c r="E33" s="434" t="s">
        <v>159</v>
      </c>
      <c r="F33" s="425"/>
      <c r="G33" s="426"/>
      <c r="H33" s="24" t="s">
        <v>102</v>
      </c>
      <c r="I33" s="24" t="s">
        <v>102</v>
      </c>
      <c r="J33" s="24" t="s">
        <v>98</v>
      </c>
      <c r="K33" s="191" t="s">
        <v>98</v>
      </c>
      <c r="L33" s="191" t="s">
        <v>94</v>
      </c>
      <c r="M33" s="191" t="s">
        <v>94</v>
      </c>
      <c r="N33" s="191" t="s">
        <v>94</v>
      </c>
      <c r="O33" s="191" t="s">
        <v>94</v>
      </c>
      <c r="P33" s="191" t="s">
        <v>94</v>
      </c>
      <c r="Q33" s="191" t="s">
        <v>94</v>
      </c>
      <c r="R33" s="380" t="s">
        <v>94</v>
      </c>
      <c r="S33" s="384"/>
      <c r="T33" s="384"/>
      <c r="U33" s="384"/>
      <c r="V33" s="384"/>
      <c r="W33" s="384"/>
      <c r="X33" s="384"/>
      <c r="Y33" s="191" t="s">
        <v>102</v>
      </c>
      <c r="Z33" s="191" t="s">
        <v>98</v>
      </c>
      <c r="AA33" s="191" t="s">
        <v>98</v>
      </c>
      <c r="AB33" s="191" t="s">
        <v>98</v>
      </c>
      <c r="AC33" s="191" t="s">
        <v>98</v>
      </c>
      <c r="AD33" s="192" t="s">
        <v>94</v>
      </c>
      <c r="AE33" s="192" t="s">
        <v>94</v>
      </c>
      <c r="AF33" s="192" t="s">
        <v>94</v>
      </c>
      <c r="AG33" s="192" t="s">
        <v>94</v>
      </c>
      <c r="AH33" s="380" t="s">
        <v>94</v>
      </c>
      <c r="AK33" s="427" t="str">
        <f>IFERROR(IF(I33="---","",IF(Y33="---","No Target Set",IF(BV33=BK33,"On Target",IF(BV33&gt;BK33,"Behind",IF(BV33&lt;BK33,"On Target"))))),"")</f>
        <v>On Target</v>
      </c>
      <c r="AL33" s="427" t="str">
        <f>IFERROR(IF(J33="---","",IF(Z33="---","No Target Set",IF(BW33=BL33,"On Target",IF(BW33&gt;BL33,"Behind",IF(BW33&lt;BL33,"On Target"))))),"")</f>
        <v>On Target</v>
      </c>
      <c r="AM33" s="427" t="str">
        <f>IFERROR(IF(K33="---","",IF(AA33="---","No Target Set",IF(BX33=BM33,"On Target",IF(BX33&gt;BM33,"Behind",IF(BX33&lt;BM33,"On Target"))))),"")</f>
        <v>On Target</v>
      </c>
      <c r="AN33" s="427" t="str">
        <f>IFERROR(IF(L33="---","",IF(AB33="---","No Target Set",IF(BY33=BN33,"On Target",IF(BY33&gt;BN33,"Behind",IF(BY33&lt;BN33,"On Target"))))),"")</f>
        <v/>
      </c>
      <c r="AO33" s="427" t="str">
        <f>IFERROR(IF(M33="---","",IF(AC33="---","No Target Set",IF(BZ33=BO33,"On Target",IF(BZ33&gt;BO33,"Behind",IF(BZ33&lt;BO33,"On Target"))))),"")</f>
        <v/>
      </c>
      <c r="AP33" s="427" t="str">
        <f>IFERROR(IF(N33="---","",IF(AD33="---","No Target Set",IF(CA33=BP33,"On Target",IF(CA33&gt;BP33,"Behind",IF(CA33&lt;BP33,"On Target"))))),"")</f>
        <v/>
      </c>
      <c r="AQ33" s="427" t="str">
        <f>IFERROR(IF(O33="---","",IF(AE33="---","No Target Set",IF(CB33=BQ33,"On Target",IF(CB33&gt;BQ33,"Behind",IF(CB33&lt;BQ33,"On Target"))))),"")</f>
        <v/>
      </c>
      <c r="AR33" s="427" t="str">
        <f>IFERROR(IF(P33="---","",IF(AF33="---","No Target Set",IF(CC33=BR33,"On Target",IF(CC33&gt;BR33,"Behind",IF(CC33&lt;BR33,"On Target"))))),"")</f>
        <v/>
      </c>
      <c r="AS33" s="427" t="str">
        <f>IFERROR(IF(Q33="---","",IF(AG33="---","No Target Set",IF(CD33=BS33,"On Target",IF(CD33&gt;BS33,"Behind",IF(CD33&lt;BS33,"On Target"))))),"")</f>
        <v/>
      </c>
      <c r="AT33" s="427" t="str">
        <f>IFERROR(IF(R33="---","",IF(AH33="---","No Target Set",IF(CE33=BT33,"On Target",IF(CE33&gt;BT33,"Behind",IF(CE33&lt;BT33,"On Target"))))),"")</f>
        <v/>
      </c>
      <c r="AU33" s="384"/>
      <c r="AV33" s="428"/>
      <c r="AW33" s="222" t="s">
        <v>160</v>
      </c>
      <c r="AX33" s="382" t="str">
        <f>_xlfn.IFNA(LOOKUP(2,1/(H33:R33&lt;&gt;"---"),H33:R33),"---")</f>
        <v>≥80</v>
      </c>
      <c r="AY33" s="382">
        <f>VALUE(IF(AX33="---","",VLOOKUP(AX33,List16787[],2,FALSE)))</f>
        <v>1</v>
      </c>
      <c r="AZ33" s="382" t="str">
        <f>_xlfn.IFNA(LOOKUP(2,1/(H33:Q33&lt;&gt;"---"),X33:AF33),"---")</f>
        <v>≥80</v>
      </c>
      <c r="BA33" s="382">
        <f>VALUE(IF(AZ33="---","",VLOOKUP(AZ33,List16787[],2,FALSE)))</f>
        <v>1</v>
      </c>
      <c r="BB33" s="382" t="str">
        <f>_xlfn.IFNA(LOOKUP(2,1/(AK33:AT33&lt;&gt;""),AK33:AT33),"---")</f>
        <v>On Target</v>
      </c>
      <c r="BC33" s="382" t="str">
        <f>_xlfn.IFNA(LOOKUP(2,1/(H33:R33&lt;&gt;"---"),H$2:R$2),"---")</f>
        <v>Actual Year 3</v>
      </c>
      <c r="BD33" s="384"/>
      <c r="BE33" s="384"/>
      <c r="BF33" s="384"/>
      <c r="BG33" s="384"/>
      <c r="BH33" s="384"/>
      <c r="BI33" s="222" t="s">
        <v>160</v>
      </c>
      <c r="BJ33" s="382">
        <f>IF(H33="---","",IF(H33="","",(VLOOKUP(H33,List16787[],2,FALSE))))</f>
        <v>0.5</v>
      </c>
      <c r="BK33" s="382">
        <f>IF(I33="---","",IF(I33="","",(VLOOKUP(I33,List16787[],2,FALSE))))</f>
        <v>0.5</v>
      </c>
      <c r="BL33" s="382">
        <f>IF(J33="---","",IF(J33="","",(VLOOKUP(J33,List16787[],2,FALSE))))</f>
        <v>1</v>
      </c>
      <c r="BM33" s="382">
        <f>IF(K33="---","",IF(K33="","",(VLOOKUP(K33,List16787[],2,FALSE))))</f>
        <v>1</v>
      </c>
      <c r="BN33" s="382" t="str">
        <f>IF(L33="---","",IF(L33="","",(VLOOKUP(L33,List16787[],2,FALSE))))</f>
        <v/>
      </c>
      <c r="BO33" s="382" t="str">
        <f>IF(M33="---","",IF(M33="","",(VLOOKUP(M33,List16787[],2,FALSE))))</f>
        <v/>
      </c>
      <c r="BP33" s="382" t="str">
        <f>IF(N33="---","",IF(N33="","",(VLOOKUP(N33,List16787[],2,FALSE))))</f>
        <v/>
      </c>
      <c r="BQ33" s="382" t="str">
        <f>IF(O33="---","",IF(O33="","",(VLOOKUP(O33,List16787[],2,FALSE))))</f>
        <v/>
      </c>
      <c r="BR33" s="382" t="str">
        <f>IF(P33="---","",IF(P33="","",(VLOOKUP(P33,List16787[],2,FALSE))))</f>
        <v/>
      </c>
      <c r="BS33" s="382" t="str">
        <f>IF(Q33="---","",IF(Q33="","",(VLOOKUP(Q33,List16787[],2,FALSE))))</f>
        <v/>
      </c>
      <c r="BT33" s="382" t="str">
        <f>IF(R33="---","",IF(R33="","",(VLOOKUP(R33,List16787[],2,FALSE))))</f>
        <v/>
      </c>
      <c r="BU33" s="222" t="s">
        <v>160</v>
      </c>
      <c r="BV33" s="382">
        <f>IF(Y33="---","",IF(Y33="","",VLOOKUP(Y33,List16787[],2,FALSE)))</f>
        <v>0.5</v>
      </c>
      <c r="BW33" s="382">
        <f>IF(Z33="---","",IF(Z33="","",VLOOKUP(Z33,List16787[],2,FALSE)))</f>
        <v>1</v>
      </c>
      <c r="BX33" s="382">
        <f>IF(AA33="---","",IF(AA33="","",VLOOKUP(AA33,List16787[],2,FALSE)))</f>
        <v>1</v>
      </c>
      <c r="BY33" s="382">
        <f>IF(AB33="---","",IF(AB33="","",VLOOKUP(AB33,List16787[],2,FALSE)))</f>
        <v>1</v>
      </c>
      <c r="BZ33" s="382">
        <f>IF(AC33="---","",IF(AC33="","",VLOOKUP(AC33,List16787[],2,FALSE)))</f>
        <v>1</v>
      </c>
      <c r="CA33" s="382" t="str">
        <f>IF(AD33="---","",IF(AD33="","",VLOOKUP(AD33,List16787[],2,FALSE)))</f>
        <v/>
      </c>
      <c r="CB33" s="382" t="str">
        <f>IF(AE33="---","",IF(AE33="","",VLOOKUP(AE33,List16787[],2,FALSE)))</f>
        <v/>
      </c>
      <c r="CC33" s="382" t="str">
        <f>IF(AF33="---","",IF(AF33="","",VLOOKUP(AF33,List16787[],2,FALSE)))</f>
        <v/>
      </c>
      <c r="CD33" s="382" t="str">
        <f>IF(AG33="---","",IF(AG33="","",VLOOKUP(AG33,List16787[],2,FALSE)))</f>
        <v/>
      </c>
      <c r="CE33" s="382" t="str">
        <f>IF(AH33="---","",IF(AH33="","",VLOOKUP(AH33,List16787[],2,FALSE)))</f>
        <v/>
      </c>
      <c r="CF33" s="222" t="s">
        <v>160</v>
      </c>
      <c r="CG33" s="382">
        <f>IFERROR(
    IF(H33="---", "NA",
        IF(Y33="---", "NA",
            IF(BJ33 &gt; BK33,
                IF(BV33 &gt; BJ33, 1.1, 0.1),
                IF(BV33 &gt; BJ33, 1, 0)
            )
        )
    ),
    -1
)</f>
        <v>0</v>
      </c>
      <c r="CH33" s="382">
        <f>IFERROR(
    IF(I33="---", "NA",
        IF(Z33="---", "NA",IF(J33="---","NA",
            IF(BK33 &gt; BL33,
                IF(MIN(BV33, BK33) = BW33, 0.1,
                    IF(MIN(BV33, BK33) &lt; BW33, 1.1)
                ),
                IF(MIN(BV33, BK33) = BW33, 0,
                    IF(MIN(BV33, BK33) &lt; BW33, 1)
                )
            ))
        )
    ),
-5)</f>
        <v>1</v>
      </c>
      <c r="CI33" s="382">
        <f>IFERROR(
    IF(J33="---", "NA",
        IF(AA33="---", "NA",IF(K33="---","NA",
            IF(BL33 &gt; BM33,
                IF(MIN(BW33, BL33) = BX33, 0.1,
                    IF(MIN(BW33, BL33) &lt; BX33, 1.1)
                ),
                IF(MIN(BW33, BL33) = BX33, 0,
                    IF(MIN(BW33, BL33) &lt; BX33, 1)
                )
            ))
        )
    ),
-5)</f>
        <v>0</v>
      </c>
      <c r="CJ33" s="382" t="str">
        <f>IFERROR(
    IF(K33="---", "NA",
        IF(AB33="---", "NA",IF(L33="---","NA",
            IF(BM33 &gt; BN33,
                IF(MIN(BX33, BM33) = BY33, 0.1,
                    IF(MIN(BX33, BM33) &lt; BY33, 1.1)
                ),
                IF(MIN(BX33, BM33) = BY33, 0,
                    IF(MIN(BX33, BM33) &lt; BY33, 1)
                )
            ))
        )
    ),
-5)</f>
        <v>NA</v>
      </c>
      <c r="CK33" s="382" t="str">
        <f>IFERROR(
    IF(L33="---", "NA",
        IF(AC33="---", "NA",IF(M33="---","NA",
            IF(BN33 &gt; BO33,
                IF(MIN(BY33, BN33) = BZ33, 0.1,
                    IF(MIN(BY33, BN33) &lt; BZ33, 1.1)
                ),
                IF(MIN(BY33, BN33) = BZ33, 0,
                    IF(MIN(BY33, BN33) &lt; BZ33, 1)
                )
            ))
        )
    ),
-5)</f>
        <v>NA</v>
      </c>
      <c r="CL33" s="382" t="str">
        <f>IFERROR(
    IF(M33="---", "NA",
        IF(AD33="---", "NA",IF(N33="---","NA",
            IF(BO33 &gt; BP33,
                IF(MIN(BZ33, BO33) = CA33, 0.1,
                    IF(MIN(BZ33, BO33) &lt; CA33, 1.1)
                ),
                IF(MIN(BZ33, BO33) = CA33, 0,
                    IF(MIN(BZ33, BO33) &lt; CA33, 1)
                )
            ))
        )
    ),
-5)</f>
        <v>NA</v>
      </c>
      <c r="CM33" s="382" t="str">
        <f>IFERROR(
    IF(N33="---", "NA",
        IF(AE33="---", "NA",IF(O33="---","NA",
            IF(BP33 &gt; BQ33,
                IF(MIN(CA33, BP33) = CB33, 0.1,
                    IF(MIN(CA33, BP33) &lt; CB33, 1.1)
                ),
                IF(MIN(CA33, BP33) = CB33, 0,
                    IF(MIN(CA33, BP33) &lt; CB33, 1)
                )
            ))
        )
    ),
-5)</f>
        <v>NA</v>
      </c>
      <c r="CN33" s="382" t="str">
        <f>IFERROR(
    IF(O33="---", "NA",
        IF(AF33="---", "NA",IF(P33="---","NA",
            IF(BQ33 &gt; BR33,
                IF(MIN(CB33, BQ33) = CC33, 0.1,
                    IF(MIN(CB33, BQ33) &lt; CC33, 1.1)
                ),
                IF(MIN(CB33, BQ33) = CC33, 0,
                    IF(MIN(CB33, BQ33) &lt; CC33, 1)
                )
            ))
        )
    ),
-5)</f>
        <v>NA</v>
      </c>
      <c r="CO33" s="382" t="str">
        <f>IFERROR(
    IF(P33="---", "NA",
        IF(AG33="---", "NA",IF(Q33="---","NA",
            IF(BR33 &gt; BS33,
                IF(MIN(CC33, BR33) = CD33, 0.1,
                    IF(MIN(CC33, BR33) &lt; CD33, 1.1)
                ),
                IF(MIN(CC33, BR33) = CD33, 0,
                    IF(MIN(CC33, BR33) &lt; CD33, 1)
                )
            ))
        )
    ),
-5)</f>
        <v>NA</v>
      </c>
      <c r="CP33" s="382" t="str">
        <f>IFERROR(
    IF(Q33="---", "NA",
        IF(AH33="---", "NA",IF(R33="---","NA",
            IF(BS33 &gt; BT33,
                IF(MIN(CD33, BS33) = CE33, 0.1,
                    IF(MIN(CD33, BS33) &lt; CE33, 1.1)
                ),
                IF(MIN(CD33, BS33) = CE33, 0,
                    IF(MIN(CD33, BS33) &lt; CE33, 1)
                )
            ))
        )
    ),
-5)</f>
        <v>NA</v>
      </c>
      <c r="CQ33" s="222" t="s">
        <v>160</v>
      </c>
      <c r="CR33" s="382" t="str">
        <f>IF(AND(OR(CG33=1, CG33=1.1),BK33&gt;=BV33),"Achieved",IF(AND(OR(CG33=1, CG33=1.1),BK33&lt;BV33),"Not Achieved","NA"))</f>
        <v>NA</v>
      </c>
      <c r="CS33" s="382" t="str">
        <f>IF(AND(OR(CH33=1, CH33=1.1),BL33&gt;=BW33),"Achieved",IF(AND(OR(CH33=1, CH33=1.1),BL33&lt;BW33),"Not Achieved","NA"))</f>
        <v>Achieved</v>
      </c>
      <c r="CT33" s="382" t="str">
        <f>IF(AND(OR(CI33=1, CI33=1.1),BM33&gt;=BX33),"Achieved",IF(AND(OR(CI33=1, CI33=1.1),BM33&lt;BX33),"Not Achieved","NA"))</f>
        <v>NA</v>
      </c>
      <c r="CU33" s="382" t="str">
        <f>IF(AND(OR(CJ33=1, CJ33=1.1),BN33&gt;=BY33),"Achieved",IF(AND(OR(CJ33=1, CJ33=1.1),BN33&lt;BY33),"Not Achieved","NA"))</f>
        <v>NA</v>
      </c>
      <c r="CV33" s="382" t="str">
        <f>IF(AND(OR(CK33=1, CK33=1.1),BO33&gt;=BZ33),"Achieved",IF(AND(OR(CK33=1, CK33=1.1),BO33&lt;BZ33),"Not Achieved","NA"))</f>
        <v>NA</v>
      </c>
      <c r="CW33" s="382" t="str">
        <f>IF(AND(OR(CL33=1, CL33=1.1),BP33&gt;=CA33),"Achieved",IF(AND(OR(CL33=1, CL33=1.1),BP33&lt;CA33),"Not Achieved","NA"))</f>
        <v>NA</v>
      </c>
      <c r="CX33" s="382" t="str">
        <f>IF(AND(OR(CM33=1, CM33=1.1),BQ33&gt;=CB33),"Achieved",IF(AND(OR(CM33=1, CM33=1.1),BQ33&lt;CB33),"Not Achieved","NA"))</f>
        <v>NA</v>
      </c>
      <c r="CY33" s="382" t="str">
        <f>IF(AND(OR(CN33=1, CN33=1.1),BR33&gt;=CC33),"Achieved",IF(AND(OR(CN33=1, CN33=1.1),BR33&lt;CC33),"Not Achieved","NA"))</f>
        <v>NA</v>
      </c>
      <c r="CZ33" s="382" t="str">
        <f>IF(AND(OR(CO33=1, CO33=1.1),BS33&gt;=CD33),"Achieved",IF(AND(OR(CO33=1, CO33=1.1),BS33&lt;CD33),"Not Achieved","NA"))</f>
        <v>NA</v>
      </c>
      <c r="DA33" s="382" t="str">
        <f>IF(AND(OR(CP33=1, CP33=1.1),BT33&gt;=CE33),"Achieved",IF(AND(OR(CP33=1, CP33=1.1),BT33&lt;CE33),"Not Achieved","NA"))</f>
        <v>NA</v>
      </c>
      <c r="DI33" s="433"/>
      <c r="DJ33" s="433"/>
      <c r="DK33" s="433"/>
      <c r="DL33" s="433"/>
      <c r="DM33" s="433"/>
      <c r="DN33" s="433"/>
      <c r="DO33" s="433"/>
      <c r="DP33" s="433"/>
      <c r="DQ33" s="433"/>
      <c r="DR33" s="433"/>
      <c r="DS33" s="433"/>
      <c r="DT33" s="433"/>
      <c r="DU33" s="433"/>
      <c r="DV33" s="433"/>
      <c r="DW33" s="433"/>
    </row>
    <row r="34" spans="2:127" s="385" customFormat="1" ht="13.75" customHeight="1" thickBot="1" x14ac:dyDescent="0.4">
      <c r="B34" s="435" t="s">
        <v>161</v>
      </c>
      <c r="C34" s="436"/>
      <c r="D34" s="436"/>
      <c r="E34" s="436"/>
      <c r="F34" s="436"/>
      <c r="G34" s="437"/>
      <c r="H34" s="438">
        <f>IF(COUNTIF(Year0Range,BE5)+COUNTIF(Year0Range,BE4)+COUNTIF(Year0Range,"*60")&gt;0,COUNTIF(Year0Range,BE4),"")</f>
        <v>3</v>
      </c>
      <c r="I34" s="438">
        <f>IF(COUNTIF(Year1Range,BE4)+COUNTIF(Year1Range,BE5)+COUNTIF(Year1Range,"*60")&gt;0,COUNTIF(Year1Range,BE4),"")</f>
        <v>3</v>
      </c>
      <c r="J34" s="438">
        <f>IF(COUNTIF(Year2Range,BE4)+COUNTIF(Year2Range,BE5)+COUNTIF(Year2Range,"*60")&gt;0,COUNTIF(Year2Range,BE4),"")</f>
        <v>12</v>
      </c>
      <c r="K34" s="438">
        <f>IF(COUNTIF(Year3Range,BE4)+COUNTIF(Year3Range,BE5)+COUNTIF(Year3Range,"*60")&gt;0,COUNTIF(Year3Range,BE4),"")</f>
        <v>17</v>
      </c>
      <c r="L34" s="438" t="str">
        <f>IF(COUNTIF(Year4Range,BE4)+COUNTIF(Year4Range,BE5)+COUNTIF(Year4Range,"*60")&gt;0,COUNTIF(Year4Range,BE4),"")</f>
        <v/>
      </c>
      <c r="M34" s="438" t="str">
        <f>IF(COUNTIF(Year5Range,BE4)+COUNTIF(Year5Range,BE5)+COUNTIF(Year5Range,"*60")&gt;0,COUNTIF(Year5Range,BE4),"")</f>
        <v/>
      </c>
      <c r="N34" s="438" t="str">
        <f>IF(COUNTIF(Year6Range,BE4)+COUNTIF(Year6Range,BE5)+COUNTIF(Year6Range,"*60")&gt;0,COUNTIF(Year6Range,BE4),"")</f>
        <v/>
      </c>
      <c r="O34" s="438" t="str">
        <f>IF(COUNTIF(Year7Range,BE4)+COUNTIF(Year7Range,BE5)+COUNTIF(Year7Range,"*60")&gt;0,COUNTIF(Year7Range,BE4),"")</f>
        <v/>
      </c>
      <c r="P34" s="438" t="str">
        <f>IF(COUNTIF(Year8Range,BE4)+COUNTIF(Year8Range,BE5)+COUNTIF(Year8Range,"*60")&gt;0,COUNTIF(Year8Range,BE4),"")</f>
        <v/>
      </c>
      <c r="Q34" s="438" t="str">
        <f>IF(COUNTIF(Year9Range,BE4)+COUNTIF(Year9Range,BE5)+COUNTIF(Year9Range,"*60")&gt;0,COUNTIF(Year9Range,BE4),"")</f>
        <v/>
      </c>
      <c r="R34" s="438" t="str">
        <f>IF(COUNTIF(Year10Range,BE4)+COUNTIF(Year10Range,BE5)+COUNTIF(Year10Range,"*60")&gt;0,COUNTIF(Year10Range,BE4),"")</f>
        <v/>
      </c>
      <c r="S34" s="384"/>
      <c r="T34" s="384"/>
      <c r="U34" s="384"/>
      <c r="V34" s="384"/>
      <c r="W34" s="384"/>
      <c r="X34" s="384"/>
      <c r="Y34" s="438">
        <f>IF(COUNTIF(Year1Expected,BE5)+COUNTIF(Year1Expected,BE4)+COUNTIF(Year1Expected,"*60")&gt;0,COUNTIF(Year1Expected,$BE$4),"")</f>
        <v>3</v>
      </c>
      <c r="Z34" s="438">
        <f>IF(COUNTIF(Year2Expected,$BE$5)+COUNTIF(Year2Expected,$BE$4)+COUNTIF(Year2Expected,"*60")&gt;0,COUNTIF(Year2Expected,$BE$4),"")</f>
        <v>12</v>
      </c>
      <c r="AA34" s="438">
        <f>IF(COUNTIF(Year3Expected,BE5)+COUNTIF(Year3Expected,BE4)+COUNTIF(Year3Expected,"*60")&gt;0,COUNTIF(Year3Expected,$BE$4),"")</f>
        <v>15</v>
      </c>
      <c r="AB34" s="438">
        <f>IF(COUNTIF(Year4Expected,BE5)+COUNTIF(Year4Expected,BE4)+COUNTIF(Year4Expected,"*60")&gt;0,COUNTIF(Year4Expected,$BE$4),"")</f>
        <v>19</v>
      </c>
      <c r="AC34" s="438">
        <f>IF(COUNTIF(Year5Expected,BE5)+COUNTIF(Year5Expected,BE4)+COUNTIF(Year5Expected,"*60")&gt;0,COUNTIF(Year5Expected,$BE$4),"")</f>
        <v>29</v>
      </c>
      <c r="AD34" s="438" t="str">
        <f>IF(COUNTIF(Year6Expected,BE5)+COUNTIF(Year6Expected,BE4)+COUNTIF(Year6Expected,"*60")&gt;0,COUNTIF(Year6Expected,$BE$4),"")</f>
        <v/>
      </c>
      <c r="AE34" s="438" t="str">
        <f>IF(COUNTIF(Year7Expected,BE5)+COUNTIF(Year7Expected,BE4)+COUNTIF(Year7Expected,"*60")&gt;0,COUNTIF(Year7Expected,$BE$4),"")</f>
        <v/>
      </c>
      <c r="AF34" s="438" t="str">
        <f>IF(COUNTIF(Year8Expected,BE5)+COUNTIF(Year8Expected,BE4)+COUNTIF(Year8Expected,"*60")&gt;0,COUNTIF(Year8Expected,$BE$4),"")</f>
        <v/>
      </c>
      <c r="AG34" s="438" t="str">
        <f>IF(COUNTIF(Year9Expected,BE5)+COUNTIF(Year9Expected,BE4)+COUNTIF(Year9Expected,"*60")&gt;0,COUNTIF(Year9Expected,$BE$4),"")</f>
        <v/>
      </c>
      <c r="AH34" s="438" t="str">
        <f>IF(COUNTIF(Year10Expected,BE5)+COUNTIF(Year10Expected,BE4)+COUNTIF(Year10Expected,"*60")&gt;0,COUNTIF(Year10Expected,$BE$4),"")</f>
        <v/>
      </c>
      <c r="AK34" s="384"/>
      <c r="AL34" s="384"/>
      <c r="AM34" s="384"/>
      <c r="AN34" s="384"/>
      <c r="AO34" s="384"/>
      <c r="AP34" s="384"/>
      <c r="AQ34" s="384"/>
      <c r="AR34" s="384"/>
      <c r="AS34" s="384"/>
      <c r="AT34" s="384"/>
      <c r="AU34" s="384"/>
      <c r="AV34" s="384"/>
      <c r="AW34" s="384"/>
      <c r="AX34" s="384" t="str">
        <f>LOOKUP(2,1/(H37:R37&lt;&gt;""),H$2:R$2)</f>
        <v>Actual Year 3</v>
      </c>
      <c r="AY34" s="384"/>
      <c r="AZ34" s="384" t="str">
        <f>AX34</f>
        <v>Actual Year 3</v>
      </c>
      <c r="BA34" s="384"/>
      <c r="BB34" s="384"/>
      <c r="BC34" s="384"/>
      <c r="BD34" s="384"/>
      <c r="BE34" s="384"/>
      <c r="BF34" s="384"/>
      <c r="BG34" s="384"/>
      <c r="BH34" s="384"/>
      <c r="BI34" s="222" t="s">
        <v>162</v>
      </c>
      <c r="BJ34" s="439">
        <f>COUNTIF(BJ3:BJ33,1)</f>
        <v>3</v>
      </c>
      <c r="BK34" s="439">
        <f>COUNTIF(BK3:BK33,1)</f>
        <v>3</v>
      </c>
      <c r="BL34" s="439">
        <f>COUNTIF(BL3:BL33,1)</f>
        <v>12</v>
      </c>
      <c r="BM34" s="439">
        <f>COUNTIF(BM3:BM33,1)</f>
        <v>17</v>
      </c>
      <c r="BN34" s="439">
        <f>COUNTIF(BN3:BN33,1)</f>
        <v>0</v>
      </c>
      <c r="BO34" s="439">
        <f>COUNTIF(BO3:BO33,1)</f>
        <v>0</v>
      </c>
      <c r="BP34" s="439">
        <f>COUNTIF(BP3:BP33,1)</f>
        <v>0</v>
      </c>
      <c r="BQ34" s="439">
        <f>COUNTIF(BQ3:BQ33,1)</f>
        <v>0</v>
      </c>
      <c r="BR34" s="439">
        <f>COUNTIF(BR3:BR33,1)</f>
        <v>0</v>
      </c>
      <c r="BS34" s="439">
        <f>COUNTIF(BS3:BS33,1)</f>
        <v>0</v>
      </c>
      <c r="BT34" s="439">
        <f>COUNTIF(BT3:BT33,1)</f>
        <v>0</v>
      </c>
      <c r="BU34" s="222" t="s">
        <v>162</v>
      </c>
      <c r="BV34" s="440">
        <f>COUNTIF(BV3:BV33,1)</f>
        <v>3</v>
      </c>
      <c r="BW34" s="440">
        <f>COUNTIF(BW3:BW33,1)</f>
        <v>12</v>
      </c>
      <c r="BX34" s="440">
        <f>COUNTIF(BX3:BX33,1)</f>
        <v>15</v>
      </c>
      <c r="BY34" s="440">
        <f>COUNTIF(BY3:BY33,1)</f>
        <v>19</v>
      </c>
      <c r="BZ34" s="440">
        <f>COUNTIF(BZ3:BZ33,1)</f>
        <v>29</v>
      </c>
      <c r="CA34" s="440">
        <f>COUNTIF(CA3:CA33,1)</f>
        <v>0</v>
      </c>
      <c r="CB34" s="440">
        <f>COUNTIF(CB3:CB33,1)</f>
        <v>0</v>
      </c>
      <c r="CC34" s="440">
        <f>COUNTIF(CC3:CC33,1)</f>
        <v>0</v>
      </c>
      <c r="CD34" s="440">
        <f>COUNTIF(CD3:CD33,1)</f>
        <v>0</v>
      </c>
      <c r="CE34" s="440">
        <f>COUNTIF(CE3:CE33,1)</f>
        <v>0</v>
      </c>
      <c r="CF34" s="441" t="s">
        <v>258</v>
      </c>
      <c r="CG34" s="222">
        <f>COUNTIF(CG3:CG33,1.1)+COUNTIF(CG3:CG33,1)</f>
        <v>0</v>
      </c>
      <c r="CH34" s="222">
        <f>COUNTIF(CH3:CH33,1.1)+COUNTIF(CH3:CH33,1)</f>
        <v>12</v>
      </c>
      <c r="CI34" s="222">
        <f>COUNTIF(CI3:CI33,1.1)+COUNTIF(CI3:CI33,1)</f>
        <v>6</v>
      </c>
      <c r="CJ34" s="222">
        <f>COUNTIF(CJ3:CJ33,1.1)+COUNTIF(CJ3:CJ33,1)</f>
        <v>0</v>
      </c>
      <c r="CK34" s="222">
        <f>COUNTIF(CK3:CK33,1.1)+COUNTIF(CK3:CK33,1)</f>
        <v>0</v>
      </c>
      <c r="CL34" s="222">
        <f>COUNTIF(CL3:CL33,1.1)+COUNTIF(CL3:CL33,1)</f>
        <v>0</v>
      </c>
      <c r="CM34" s="222">
        <f>COUNTIF(CM3:CM33,1.1)+COUNTIF(CM3:CM33,1)</f>
        <v>0</v>
      </c>
      <c r="CN34" s="222">
        <f>COUNTIF(CN3:CN33,1.1)+COUNTIF(CN3:CN33,1)</f>
        <v>0</v>
      </c>
      <c r="CO34" s="222">
        <f>COUNTIF(CO3:CO33,1.1)+COUNTIF(CO3:CO33,1)</f>
        <v>0</v>
      </c>
      <c r="CP34" s="222">
        <f>COUNTIF(CP3:CP33,1.1)+COUNTIF(CP3:CP33,1)</f>
        <v>0</v>
      </c>
      <c r="CQ34" s="223" t="s">
        <v>259</v>
      </c>
      <c r="CR34" s="442">
        <f>COUNTIF(CR3:CR33,"Achieved")</f>
        <v>0</v>
      </c>
      <c r="CS34" s="442">
        <f>COUNTIF(CS3:CS33,"Achieved")</f>
        <v>10</v>
      </c>
      <c r="CT34" s="442">
        <f>COUNTIF(CT3:CT33,"Achieved")</f>
        <v>6</v>
      </c>
      <c r="CU34" s="442">
        <f>COUNTIF(CU3:CU33,"Achieved")</f>
        <v>0</v>
      </c>
      <c r="CV34" s="442">
        <f>COUNTIF(CV3:CV33,"Achieved")</f>
        <v>0</v>
      </c>
      <c r="CW34" s="442">
        <f>COUNTIF(CW3:CW33,"Achieved")</f>
        <v>0</v>
      </c>
      <c r="CX34" s="442">
        <f>COUNTIF(CX3:CX33,"Achieved")</f>
        <v>0</v>
      </c>
      <c r="CY34" s="442">
        <f>COUNTIF(CY3:CY33,"Achieved")</f>
        <v>0</v>
      </c>
      <c r="CZ34" s="442">
        <f>COUNTIF(CZ3:CZ33,"Achieved")</f>
        <v>0</v>
      </c>
      <c r="DA34" s="442">
        <f>COUNTIF(DA3:DA33,"Achieved")</f>
        <v>0</v>
      </c>
      <c r="DI34" s="433"/>
      <c r="DJ34" s="433"/>
      <c r="DK34" s="433"/>
      <c r="DL34" s="433"/>
      <c r="DM34" s="433"/>
      <c r="DN34" s="433"/>
      <c r="DO34" s="433"/>
      <c r="DP34" s="433"/>
      <c r="DQ34" s="433"/>
      <c r="DR34" s="433"/>
      <c r="DS34" s="433"/>
      <c r="DT34" s="433"/>
      <c r="DU34" s="433"/>
      <c r="DV34" s="433"/>
      <c r="DW34" s="433"/>
    </row>
    <row r="35" spans="2:127" s="385" customFormat="1" ht="13.75" customHeight="1" thickBot="1" x14ac:dyDescent="0.4">
      <c r="B35" s="435" t="s">
        <v>163</v>
      </c>
      <c r="C35" s="436"/>
      <c r="D35" s="436"/>
      <c r="E35" s="436"/>
      <c r="F35" s="436"/>
      <c r="G35" s="437"/>
      <c r="H35" s="438">
        <f>IF(COUNTIF(Year0Range,BE5)+COUNTIF(Year0Range,BE4)+COUNTIF(Year0Range,"*60")&gt;0,COUNTIF(Year0Range,BE5),"")</f>
        <v>23</v>
      </c>
      <c r="I35" s="187">
        <f>IF(COUNTIF(Year1Range,BE4)+COUNTIF(Year1Range,BE5)+COUNTIF(Year1Range,"*60")&gt;0,COUNTIF(Year1Range,BE5),"")</f>
        <v>23</v>
      </c>
      <c r="J35" s="187">
        <f>IF(COUNTIF(Year2Range,BE5)+COUNTIF(Year2Range,BE4)+COUNTIF(Year2Range,"*60")&gt;0,COUNTIF(Year2Range,BE5),"")</f>
        <v>18</v>
      </c>
      <c r="K35" s="187">
        <f>IF(COUNTIF(Year3Range,BE4)+COUNTIF(Year3Range,BE5)+COUNTIF(Year3Range,"*60")&gt;0,COUNTIF(Year3Range,BE5),"")</f>
        <v>12</v>
      </c>
      <c r="L35" s="187" t="str">
        <f>IF(COUNTIF(Year4Range,BE4)+COUNTIF(Year4Range,BE5)+COUNTIF(Year4Range,"*60")&gt;0,COUNTIF(Year4Range,BE5),"")</f>
        <v/>
      </c>
      <c r="M35" s="187" t="str">
        <f>IF(COUNTIF(Year5Range,BE5)+COUNTIF(Year5Range,BE4)+COUNTIF(Year5Range,"*60")&gt;0,COUNTIF(Year5Range,BE5),"")</f>
        <v/>
      </c>
      <c r="N35" s="187" t="str">
        <f>IF(COUNTIF(Year6Range,BE4)+COUNTIF(Year6Range,BE5)+COUNTIF(Year6Range,"*60")&gt;0,COUNTIF(Year6Range,BE5),"")</f>
        <v/>
      </c>
      <c r="O35" s="187" t="str">
        <f>IF(COUNTIF(Year7Range,BE4)+COUNTIF(Year7Range,BE5)+COUNTIF(Year7Range,"*60")&gt;0,COUNTIF(Year7Range,BE5),"")</f>
        <v/>
      </c>
      <c r="P35" s="187" t="str">
        <f>IF(COUNTIF(Year8Range,BE4)+COUNTIF(Year8Range,BE5)+COUNTIF(Year8Range,"*60")&gt;0,COUNTIF(Year8Range,BE5),"")</f>
        <v/>
      </c>
      <c r="Q35" s="187" t="str">
        <f>IF(COUNTIF(Year9Range,BE4)+COUNTIF(Year9Range,BE5)+COUNTIF(Year9Range,"*60")&gt;0,COUNTIF(Year9Range,BE5),"")</f>
        <v/>
      </c>
      <c r="R35" s="187" t="str">
        <f>IF(COUNTIF(Year10Range,BE5)+COUNTIF(Year10Range,BE5)+COUNTIF(Year10Range,"*60")&gt;0,COUNTIF(Year10Range,BE5),"")</f>
        <v/>
      </c>
      <c r="S35" s="384"/>
      <c r="T35" s="384"/>
      <c r="U35" s="384"/>
      <c r="V35" s="384"/>
      <c r="W35" s="384"/>
      <c r="X35" s="384"/>
      <c r="Y35" s="438">
        <f>IF(COUNTIF(Year1Expected,BE5)+COUNTIF(Year1Expected,BE4)+COUNTIF(Year1Expected,"*60")&gt;0,COUNTIF(Year1Expected,$BE$5),"")</f>
        <v>23</v>
      </c>
      <c r="Z35" s="438">
        <f>IF(COUNTIF(Year2Expected,$BE$5)+COUNTIF(Year2Expected,$BE$4)+COUNTIF(Year2Expected,"*60")&gt;0,COUNTIF(Year2Expected,$BE$5),"")</f>
        <v>18</v>
      </c>
      <c r="AA35" s="438">
        <f>IF(COUNTIF(Year3Expected,BE5)+COUNTIF(Year3Expected,BE4)+COUNTIF(Year3Expected,"*60")&gt;0,COUNTIF(Year3Expected,$BE$5),"")</f>
        <v>15</v>
      </c>
      <c r="AB35" s="438">
        <f>IF(COUNTIF(Year4Expected,BE5)+COUNTIF(Year4Expected,BE4)+COUNTIF(Year4Expected,"*60")&gt;0,COUNTIF(Year4Expected,$BE$5),"")</f>
        <v>11</v>
      </c>
      <c r="AC35" s="438">
        <f>IF(COUNTIF(Year5Expected,BE5)+COUNTIF(Year5Expected,BE4)+COUNTIF(Year5Expected,"*60")&gt;0,COUNTIF(Year5Expected,$BE$5),"")</f>
        <v>1</v>
      </c>
      <c r="AD35" s="438" t="str">
        <f>IF(COUNTIF(Year6Expected,BE5)+COUNTIF(Year6Expected,BE4)+COUNTIF(Year6Expected,"*60")&gt;0,COUNTIF(Year6Expected,$BE$5),"")</f>
        <v/>
      </c>
      <c r="AE35" s="438" t="str">
        <f>IF(COUNTIF(Year7Expected,BE5)+COUNTIF(Year7Expected,BE4)+COUNTIF(Year7Expected,"*60")&gt;0,COUNTIF(Year7Expected,$BE$5),"")</f>
        <v/>
      </c>
      <c r="AF35" s="438" t="str">
        <f>IF(COUNTIF(Year8Expected,BE5)+COUNTIF(Year8Expected,BE4)+COUNTIF(Year8Expected,"*60")&gt;0,COUNTIF(Year8Expected,$BE$5),"")</f>
        <v/>
      </c>
      <c r="AG35" s="438" t="str">
        <f>IF(COUNTIF(Year9Expected,BE5)+COUNTIF(Year9Expected,BE4)+COUNTIF(Year9Expected,"*60")&gt;0,COUNTIF(Year9Expected,$BE$5),"")</f>
        <v/>
      </c>
      <c r="AH35" s="438" t="str">
        <f>IF(COUNTIF(Year10Expected,BE5)+COUNTIF(Year10Expected,BE4)+COUNTIF(Year10Expected,"*60")&gt;0,COUNTIF(Year10Expected,$BE$5),"")</f>
        <v/>
      </c>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222" t="s">
        <v>164</v>
      </c>
      <c r="BJ35" s="439">
        <f>COUNTIF(BJ3:BJ33,0.5)</f>
        <v>23</v>
      </c>
      <c r="BK35" s="439">
        <f>COUNTIF(BK3:BK33,0.5)</f>
        <v>23</v>
      </c>
      <c r="BL35" s="439">
        <f>COUNTIF(BL3:BL33,0.5)</f>
        <v>18</v>
      </c>
      <c r="BM35" s="439">
        <f>COUNTIF(BM3:BM33,0.5)</f>
        <v>12</v>
      </c>
      <c r="BN35" s="439">
        <f>COUNTIF(BN3:BN33,0.5)</f>
        <v>0</v>
      </c>
      <c r="BO35" s="439">
        <f>COUNTIF(BO3:BO33,0.5)</f>
        <v>0</v>
      </c>
      <c r="BP35" s="439">
        <f>COUNTIF(BP3:BP33,0.5)</f>
        <v>0</v>
      </c>
      <c r="BQ35" s="439">
        <f>COUNTIF(BQ3:BQ33,0.5)</f>
        <v>0</v>
      </c>
      <c r="BR35" s="439">
        <f>COUNTIF(BR3:BR33,0.5)</f>
        <v>0</v>
      </c>
      <c r="BS35" s="439">
        <f>COUNTIF(BS3:BS33,0.5)</f>
        <v>0</v>
      </c>
      <c r="BT35" s="439">
        <f>COUNTIF(BT3:BT33,0.5)</f>
        <v>0</v>
      </c>
      <c r="BU35" s="222" t="s">
        <v>164</v>
      </c>
      <c r="BV35" s="440">
        <f>COUNTIF(BV3:BV33,0.5)</f>
        <v>23</v>
      </c>
      <c r="BW35" s="440">
        <f>COUNTIF(BW3:BW33,0.5)</f>
        <v>18</v>
      </c>
      <c r="BX35" s="440">
        <f>COUNTIF(BX3:BX33,0.5)</f>
        <v>15</v>
      </c>
      <c r="BY35" s="440">
        <f>COUNTIF(BY3:BY33,0.5)</f>
        <v>11</v>
      </c>
      <c r="BZ35" s="440">
        <f>COUNTIF(BZ3:BZ33,0.5)</f>
        <v>1</v>
      </c>
      <c r="CA35" s="440">
        <f>COUNTIF(CA3:CA33,0.5)</f>
        <v>0</v>
      </c>
      <c r="CB35" s="440">
        <f>COUNTIF(CB3:CB33,0.5)</f>
        <v>0</v>
      </c>
      <c r="CC35" s="440">
        <f>COUNTIF(CC3:CC33,0.5)</f>
        <v>0</v>
      </c>
      <c r="CD35" s="440">
        <f>COUNTIF(CD3:CD33,0.5)</f>
        <v>0</v>
      </c>
      <c r="CE35" s="440">
        <f>COUNTIF(CE3:CE33,0.5)</f>
        <v>0</v>
      </c>
      <c r="CF35" s="441" t="s">
        <v>260</v>
      </c>
      <c r="CG35" s="222" t="str" cm="1">
        <f t="array" ref="CG35">_xlfn.TEXTJOIN(", ", TRUE, IF((CG3:CG33=1.1) + (CG3:CG33=1), $CF$3:$CF$33, ""))</f>
        <v/>
      </c>
      <c r="CH35" s="222" t="str" cm="1">
        <f t="array" ref="CH35">_xlfn.TEXTJOIN(", ", TRUE, IF((CH3:CH33=1.1) + (CH3:CH33=1), $CF$3:$CF$33, ""))</f>
        <v>1.2.1, 1.2.3, 1.2.4, 2.1.1, 2.1.2, 2.1.3, 2.3.1, 2.3.2, 2.3.3, 2.4.2, 2.4.3, 3.2.4</v>
      </c>
      <c r="CI35" s="222" t="str" cm="1">
        <f t="array" ref="CI35">_xlfn.TEXTJOIN(", ", TRUE, IF((CI3:CI33=1.1) + (CI3:CI33=1), $CF$3:$CF$33, ""))</f>
        <v>1.1.1, 1.2.1, 1.2.2, 1.2.3, 2.4.3, 2.5.3</v>
      </c>
      <c r="CJ35" s="222" t="str" cm="1">
        <f t="array" ref="CJ35">_xlfn.TEXTJOIN(", ", TRUE, IF((CJ3:CJ33=1.1) + (CJ3:CJ33=1), $CF$3:$CF$33, ""))</f>
        <v/>
      </c>
      <c r="CK35" s="222" t="str" cm="1">
        <f t="array" ref="CK35">_xlfn.TEXTJOIN(", ", TRUE, IF((CK3:CK33=1.1) + (CK3:CK33=1), $CF$3:$CF$33, ""))</f>
        <v/>
      </c>
      <c r="CL35" s="222" t="str" cm="1">
        <f t="array" ref="CL35">_xlfn.TEXTJOIN(", ", TRUE, IF((CL3:CL33=1.1) + (CL3:CL33=1), $CF$3:$CF$33, ""))</f>
        <v/>
      </c>
      <c r="CM35" s="222" t="str" cm="1">
        <f t="array" ref="CM35">_xlfn.TEXTJOIN(", ", TRUE, IF((CM3:CM33=1.1) + (CM3:CM33=1), $CF$3:$CF$33, ""))</f>
        <v/>
      </c>
      <c r="CN35" s="222" t="str" cm="1">
        <f t="array" ref="CN35">_xlfn.TEXTJOIN(", ", TRUE, IF((CN3:CN33=1.1) + (CN3:CN33=1), $CF$3:$CF$33, ""))</f>
        <v/>
      </c>
      <c r="CO35" s="222" t="str" cm="1">
        <f t="array" ref="CO35">_xlfn.TEXTJOIN(", ", TRUE, IF((CO3:CO33=1.1) + (CO3:CO33=1), $CF$3:$CF$33, ""))</f>
        <v/>
      </c>
      <c r="CP35" s="222" t="str" cm="1">
        <f t="array" ref="CP35">_xlfn.TEXTJOIN(", ", TRUE, IF((CP3:CP33=1.1) + (CP3:CP33=1), $CF$3:$CF$33, ""))</f>
        <v/>
      </c>
      <c r="CQ35" s="223" t="s">
        <v>261</v>
      </c>
      <c r="CR35" s="442">
        <f>COUNTIF(CR3:CR33,"Not Achieved")</f>
        <v>0</v>
      </c>
      <c r="CS35" s="442">
        <f>COUNTIF(CS3:CS33,"Not Achieved")</f>
        <v>2</v>
      </c>
      <c r="CT35" s="442">
        <f>COUNTIF(CT3:CT33,"Not Achieved")</f>
        <v>0</v>
      </c>
      <c r="CU35" s="442">
        <f>COUNTIF(CU3:CU33,"Not Achieved")</f>
        <v>0</v>
      </c>
      <c r="CV35" s="442">
        <f>COUNTIF(CV3:CV33,"Not Achieved")</f>
        <v>0</v>
      </c>
      <c r="CW35" s="442">
        <f>COUNTIF(CW3:CW33,"Not Achieved")</f>
        <v>0</v>
      </c>
      <c r="CX35" s="442">
        <f>COUNTIF(CX3:CX33,"Not Achieved")</f>
        <v>0</v>
      </c>
      <c r="CY35" s="442">
        <f>COUNTIF(CY3:CY33,"Not Achieved")</f>
        <v>0</v>
      </c>
      <c r="CZ35" s="442">
        <f>COUNTIF(CZ3:CZ33,"Not Achieved")</f>
        <v>0</v>
      </c>
      <c r="DA35" s="442">
        <f>COUNTIF(DA3:DA33,"Not Achieved")</f>
        <v>0</v>
      </c>
      <c r="DI35" s="433"/>
      <c r="DJ35" s="433"/>
      <c r="DK35" s="433"/>
      <c r="DL35" s="433"/>
      <c r="DM35" s="433"/>
      <c r="DN35" s="433"/>
      <c r="DO35" s="433"/>
      <c r="DP35" s="433"/>
      <c r="DQ35" s="433"/>
      <c r="DR35" s="433"/>
      <c r="DS35" s="433"/>
      <c r="DT35" s="433"/>
      <c r="DU35" s="433"/>
      <c r="DV35" s="433"/>
      <c r="DW35" s="433"/>
    </row>
    <row r="36" spans="2:127" ht="13.75" customHeight="1" thickBot="1" x14ac:dyDescent="0.4">
      <c r="B36" s="435" t="s">
        <v>165</v>
      </c>
      <c r="C36" s="436"/>
      <c r="D36" s="436"/>
      <c r="E36" s="436"/>
      <c r="F36" s="436"/>
      <c r="G36" s="437"/>
      <c r="H36" s="438">
        <f>IF(COUNTIF(Year0Range,BE5)+COUNTIF(Year0Range,BE4)+COUNTIF(Year0Range,"*60")&gt;0,COUNTIF(Year0Range,"*60"),"")</f>
        <v>5</v>
      </c>
      <c r="I36" s="187">
        <f>IF(COUNTIF(Year1Range,BE4)+COUNTIF(Year1Range,BE5)+COUNTIF(Year1Range,"*60")&gt;0,COUNTIF(Year1Range,"*60"),"")</f>
        <v>5</v>
      </c>
      <c r="J36" s="187">
        <f>IF(COUNTIF(Year2Range,BE5)+COUNTIF(Year2Range,BE4)+COUNTIF(Year2Range,"*60")&gt;0,COUNTIF(Year2Range,"*60"),"")</f>
        <v>1</v>
      </c>
      <c r="K36" s="187">
        <f>IF(COUNTIF(Year3Range,BE4)+COUNTIF(Year3Range,BE5)+COUNTIF(Year3Range,"*60")&gt;0,COUNTIF(Year3Range,"*60"),"")</f>
        <v>1</v>
      </c>
      <c r="L36" s="187" t="str">
        <f>IF(COUNTIF(Year4Range,BE4)+COUNTIF(Year4Range,BE5)+COUNTIF(Year4Range,"*60")&gt;0,COUNTIF(Year4Range,"*60"),"")</f>
        <v/>
      </c>
      <c r="M36" s="187" t="str">
        <f>IF(COUNTIF(Year5Range,BE4)+COUNTIF(Year5Range,BE5)+COUNTIF(Year5Range,"*60")&gt;0,COUNTIF(Year5Range,"*60"),"")</f>
        <v/>
      </c>
      <c r="N36" s="187" t="str">
        <f>IF(COUNTIF(Year6Range,BE4)+COUNTIF(Year6Range,BE5)+COUNTIF(Year6Range,"*60")&gt;0,COUNTIF(Year6Range,"*60"),"")</f>
        <v/>
      </c>
      <c r="O36" s="187" t="str">
        <f>IF(COUNTIF(Year7Range,BE4)+COUNTIF(Year7Range,BE5)+COUNTIF(Year7Range,"*60")&gt;0,COUNTIF(Year7Range,"*60"),"")</f>
        <v/>
      </c>
      <c r="P36" s="187" t="str">
        <f>IF(COUNTIF(Year8Range,BE4)+COUNTIF(Year8Range,BE5)+COUNTIF(Year8Range,"*60")&gt;0,COUNTIF(Year8Range,"*60"),"")</f>
        <v/>
      </c>
      <c r="Q36" s="187" t="str">
        <f>IF(COUNTIF(Year9Range,BE4)+COUNTIF(Year9Range,BE5)+COUNTIF(Year9Range,"*60")&gt;0,COUNTIF(Year9Range,"*60"),"")</f>
        <v/>
      </c>
      <c r="R36" s="187" t="str">
        <f>IF(COUNTIF(Year10Range,BN4)+COUNTIF(Year10Range,BE5)+COUNTIF(Year10Range,"*60")&gt;0,COUNTIF(Year10Range,"*60"),"")</f>
        <v/>
      </c>
      <c r="Y36" s="438">
        <f>IF(COUNTIF(Year1Expected,BE5)+COUNTIF(Year1Expected,BE4)+COUNTIF(Year1Expected,"*60")&gt;0,COUNTIF(Year1Expected,"*60"),"")</f>
        <v>5</v>
      </c>
      <c r="Z36" s="438">
        <f>IF(COUNTIF(Year2Expected,$BE$5)+COUNTIF(Year2Expected,$BE$4)+COUNTIF(Year2Expected,"*60")&gt;0,COUNTIF(Year2Expected,"*60"),"")</f>
        <v>1</v>
      </c>
      <c r="AA36" s="438">
        <f>IF(COUNTIF(Year3Expected,BE5)+COUNTIF(Year3Expected,BE4)+COUNTIF(Year3Expected,"*60")&gt;0,COUNTIF(Year3Expected,"*60"),"")</f>
        <v>0</v>
      </c>
      <c r="AB36" s="438">
        <f>IF(COUNTIF(Year4Expected,BE5)+COUNTIF(Year4Expected,BE4)+COUNTIF(Year4Expected,"*60")&gt;0,COUNTIF(Year4Expected,"*60"),"")</f>
        <v>0</v>
      </c>
      <c r="AC36" s="438">
        <f>IF(COUNTIF(Year5Expected,BE5)+COUNTIF(Year5Expected,BE4)+COUNTIF(Year5Expected,"*60")&gt;0,COUNTIF(Year5Expected,"*60"),"")</f>
        <v>0</v>
      </c>
      <c r="AD36" s="438" t="str">
        <f>IF(COUNTIF(Year6Expected,BE5)+COUNTIF(Year6Expected,BE4)+COUNTIF(Year6Expected,"*60")&gt;0,COUNTIF(Year6Expected,"*60"),"")</f>
        <v/>
      </c>
      <c r="AE36" s="438" t="str">
        <f>IF(COUNTIF(Year7Expected,BE5)+COUNTIF(Year7Expected,BE4)+COUNTIF(Year7Expected,"*60")&gt;0,COUNTIF(Year7Expected,"*60"),"")</f>
        <v/>
      </c>
      <c r="AF36" s="438" t="str">
        <f>IF(COUNTIF(Year8Expected,BE5)+COUNTIF(Year8Expected,BE4)+COUNTIF(Year8Expected,"*60")&gt;0,COUNTIF(Year8Expected,"*60"),"")</f>
        <v/>
      </c>
      <c r="AG36" s="438" t="str">
        <f>IF(COUNTIF(Year9Expected,BE5)+COUNTIF(Year9Expected,BE4)+COUNTIF(Year9Expected,"*60")&gt;0,COUNTIF(Year9Expected,"*60"),"")</f>
        <v/>
      </c>
      <c r="AH36" s="438" t="str">
        <f>IF(COUNTIF(Year10Expected,BE5)+COUNTIF(Year10Expected,BE4)+COUNTIF(Year10Expected,"*60")&gt;0,COUNTIF(Year10Expected,"*60"),"")</f>
        <v/>
      </c>
      <c r="BI36" s="222" t="s">
        <v>166</v>
      </c>
      <c r="BJ36" s="439">
        <f>COUNTIF(BJ3:BJ33,0)</f>
        <v>5</v>
      </c>
      <c r="BK36" s="439">
        <f>COUNTIF(BK3:BK33,0)</f>
        <v>5</v>
      </c>
      <c r="BL36" s="439">
        <f>COUNTIF(BL3:BL33,0)</f>
        <v>1</v>
      </c>
      <c r="BM36" s="439">
        <f>COUNTIF(BM3:BM33,0)</f>
        <v>1</v>
      </c>
      <c r="BN36" s="439">
        <f>COUNTIF(BN3:BN33,0)</f>
        <v>0</v>
      </c>
      <c r="BO36" s="439">
        <f>COUNTIF(BO3:BO33,0)</f>
        <v>0</v>
      </c>
      <c r="BP36" s="439">
        <f>COUNTIF(BP3:BP33,0)</f>
        <v>0</v>
      </c>
      <c r="BQ36" s="439">
        <f>COUNTIF(BQ3:BQ33,0)</f>
        <v>0</v>
      </c>
      <c r="BR36" s="439">
        <f>COUNTIF(BR3:BR33,0)</f>
        <v>0</v>
      </c>
      <c r="BS36" s="439">
        <f>COUNTIF(BS3:BS33,0)</f>
        <v>0</v>
      </c>
      <c r="BT36" s="439">
        <f>COUNTIF(BT3:BT33,0)</f>
        <v>0</v>
      </c>
      <c r="BU36" s="222" t="s">
        <v>166</v>
      </c>
      <c r="BV36" s="440">
        <f>COUNTIF(BV3:BV33,0)</f>
        <v>5</v>
      </c>
      <c r="BW36" s="440">
        <f>COUNTIF(BW3:BW33,0)</f>
        <v>1</v>
      </c>
      <c r="BX36" s="440">
        <f>COUNTIF(BX3:BX33,0)</f>
        <v>0</v>
      </c>
      <c r="BY36" s="440">
        <f>COUNTIF(BY3:BY33,0)</f>
        <v>0</v>
      </c>
      <c r="BZ36" s="440">
        <f>COUNTIF(BZ3:BZ33,0)</f>
        <v>0</v>
      </c>
      <c r="CA36" s="440">
        <f>COUNTIF(CA3:CA33,0)</f>
        <v>0</v>
      </c>
      <c r="CB36" s="440">
        <f>COUNTIF(CB3:CB33,0)</f>
        <v>0</v>
      </c>
      <c r="CC36" s="440">
        <f>COUNTIF(CC3:CC33,0)</f>
        <v>0</v>
      </c>
      <c r="CD36" s="440">
        <f>COUNTIF(CD3:CD33,0)</f>
        <v>0</v>
      </c>
      <c r="CE36" s="440">
        <f>COUNTIF(CE3:CE33,0)</f>
        <v>0</v>
      </c>
      <c r="CF36" s="441" t="s">
        <v>262</v>
      </c>
      <c r="CG36" s="222" t="str" cm="1">
        <f t="array" ref="CG36">_xlfn.TEXTJOIN(", ", TRUE, IF((CG3:CG33=1.1) + (CG3:CG33=0.1),  $CF$3:$CF$33, ""))</f>
        <v/>
      </c>
      <c r="CH36" s="222" t="str" cm="1">
        <f t="array" ref="CH36">_xlfn.TEXTJOIN(", ", TRUE, IF((CH3:CH33=1.1) + (CH3:CH33=0.1),  $CF$3:$CF$33, ""))</f>
        <v/>
      </c>
      <c r="CI36" s="222" t="str" cm="1">
        <f t="array" ref="CI36">_xlfn.TEXTJOIN(", ", TRUE, IF((CI3:CI33=1.1) + (CI3:CI33=0.1),  $CF$3:$CF$33, ""))</f>
        <v>3.2.3</v>
      </c>
      <c r="CJ36" s="222" t="str" cm="1">
        <f t="array" ref="CJ36">_xlfn.TEXTJOIN(", ", TRUE, IF((CJ3:CJ33=1.1) + (CJ3:CJ33=0.1),  $CF$3:$CF$33, ""))</f>
        <v/>
      </c>
      <c r="CK36" s="222" t="str" cm="1">
        <f t="array" ref="CK36">_xlfn.TEXTJOIN(", ", TRUE, IF((CK3:CK33=1.1) + (CK3:CK33=0.1),  $CF$3:$CF$33, ""))</f>
        <v/>
      </c>
      <c r="CL36" s="222" t="str" cm="1">
        <f t="array" ref="CL36">_xlfn.TEXTJOIN(", ", TRUE, IF((CL3:CL33=1.1) + (CL3:CL33=0.1),  $CF$3:$CF$33, ""))</f>
        <v/>
      </c>
      <c r="CM36" s="222" t="str" cm="1">
        <f t="array" ref="CM36">_xlfn.TEXTJOIN(", ", TRUE, IF((CM3:CM33=1.1) + (CM3:CM33=0.1),  $CF$3:$CF$33, ""))</f>
        <v/>
      </c>
      <c r="CN36" s="222" t="str" cm="1">
        <f t="array" ref="CN36">_xlfn.TEXTJOIN(", ", TRUE, IF((CN3:CN33=1.1) + (CN3:CN33=0.1),  $CF$3:$CF$33, ""))</f>
        <v/>
      </c>
      <c r="CO36" s="222" t="str" cm="1">
        <f t="array" ref="CO36">_xlfn.TEXTJOIN(", ", TRUE, IF((CO3:CO33=1.1) + (CO3:CO33=0.1),  $CF$3:$CF$33, ""))</f>
        <v/>
      </c>
      <c r="CP36" s="222" t="str" cm="1">
        <f t="array" ref="CP36">_xlfn.TEXTJOIN(", ", TRUE, IF((CP3:CP33=1.1) + (CP3:CP33=0.1),  $CF$3:$CF$33, ""))</f>
        <v/>
      </c>
      <c r="CQ36" s="222" t="s">
        <v>263</v>
      </c>
      <c r="CR36" s="442">
        <f>COUNTIF(CG3:CG33,1.1)+COUNTIF(CG3:CG33,0.1)</f>
        <v>0</v>
      </c>
      <c r="CS36" s="442">
        <f>COUNTIF(CH3:CH33,1.1)+COUNTIF(CH3:CH33,0.1)</f>
        <v>0</v>
      </c>
      <c r="CT36" s="442">
        <f>COUNTIF(CI3:CI33,1.1)+COUNTIF(CI3:CI33,0.1)</f>
        <v>1</v>
      </c>
      <c r="CU36" s="442">
        <f>COUNTIF(CJ3:CJ33,1.1)+COUNTIF(CJ3:CJ33,0.1)</f>
        <v>0</v>
      </c>
      <c r="CV36" s="442">
        <f>COUNTIF(CK3:CK33,1.1)+COUNTIF(CK3:CK33,0.1)</f>
        <v>0</v>
      </c>
      <c r="CW36" s="442">
        <f>COUNTIF(CL3:CL33,1.1)+COUNTIF(CL3:CL33,0.1)</f>
        <v>0</v>
      </c>
      <c r="CX36" s="442">
        <f>COUNTIF(CM3:CM33,1.1)+COUNTIF(CM3:CM33,0.1)</f>
        <v>0</v>
      </c>
      <c r="CY36" s="442">
        <f>COUNTIF(CN3:CN33,1.1)+COUNTIF(CN3:CN33,0.1)</f>
        <v>0</v>
      </c>
      <c r="CZ36" s="442">
        <f>COUNTIF(CO3:CO33,1.1)+COUNTIF(CO3:CO33,0.1)</f>
        <v>0</v>
      </c>
      <c r="DA36" s="442">
        <f>COUNTIF(CP3:CP33,1.1)+COUNTIF(CP3:CP33,0.1)</f>
        <v>0</v>
      </c>
      <c r="DI36" s="403"/>
      <c r="DJ36" s="403"/>
      <c r="DK36" s="403"/>
      <c r="DL36" s="403"/>
      <c r="DM36" s="403"/>
      <c r="DN36" s="403"/>
      <c r="DO36" s="403"/>
      <c r="DP36" s="403"/>
      <c r="DQ36" s="403"/>
      <c r="DR36" s="403"/>
      <c r="DS36" s="403"/>
      <c r="DT36" s="403"/>
      <c r="DU36" s="403"/>
      <c r="DV36" s="403"/>
      <c r="DW36" s="403"/>
    </row>
    <row r="37" spans="2:127" ht="13.75" customHeight="1" thickBot="1" x14ac:dyDescent="0.4">
      <c r="B37" s="301" t="s">
        <v>167</v>
      </c>
      <c r="C37" s="299"/>
      <c r="D37" s="299"/>
      <c r="E37" s="299"/>
      <c r="F37" s="300"/>
      <c r="G37" s="226"/>
      <c r="H37" s="443">
        <f>IF(ISERROR(AVERAGE(BJ27:BJ33,BJ12:BJ26, BJ3:BJ11)),"",AVERAGE(BJ27:BJ33,BJ12:BJ26, BJ3:BJ11))</f>
        <v>0.46774193548387094</v>
      </c>
      <c r="I37" s="443">
        <f>IF(ISERROR(AVERAGE(BK27:BK33,BK12:BK26, BK3:BK11)),"",AVERAGE(BK27:BK33,BK12:BK26, BK3:BK11))</f>
        <v>0.46774193548387094</v>
      </c>
      <c r="J37" s="443">
        <f>IF(ISERROR(AVERAGE(BL27:BL33,BL12:BL26, BL3:BL11)),"",AVERAGE(BL27:BL33,BL12:BL26, BL3:BL11))</f>
        <v>0.67741935483870963</v>
      </c>
      <c r="K37" s="443">
        <f>IF(ISERROR(AVERAGE(BM27:BM33,BM12:BM26, BM3:BM11)),"",AVERAGE(BM27:BM33,BM12:BM26, BM3:BM11))</f>
        <v>0.76666666666666672</v>
      </c>
      <c r="L37" s="443" t="str">
        <f>IF(ISERROR(AVERAGE(BN27:BN33,BN12:BN26, BN3:BN11)),"",AVERAGE(BN27:BN33,BN12:BN26, BN3:BN11))</f>
        <v/>
      </c>
      <c r="M37" s="443" t="str">
        <f>IF(ISERROR(AVERAGE(BO27:BO33,BO12:BO26, BO3:BO11)),"",AVERAGE(BO27:BO33,BO12:BO26, BO3:BO11))</f>
        <v/>
      </c>
      <c r="N37" s="443" t="str">
        <f>IF(ISERROR(AVERAGE(BP27:BP33,BP12:BP26, BP3:BP11)),"",AVERAGE(BP27:BP33,BP12:BP26, BP3:BP11))</f>
        <v/>
      </c>
      <c r="O37" s="443" t="str">
        <f>IF(ISERROR(AVERAGE(BQ27:BQ33,BQ12:BQ26, BQ3:BQ11)),"",AVERAGE(BQ27:BQ33,BQ12:BQ26, BQ3:BQ11))</f>
        <v/>
      </c>
      <c r="P37" s="443" t="str">
        <f>IF(ISERROR(AVERAGE(BR27:BR33,BR12:BR26, BR3:BR11)),"",AVERAGE(BR27:BR33,BR12:BR26, BR3:BR11))</f>
        <v/>
      </c>
      <c r="Q37" s="443" t="str">
        <f>IF(ISERROR(AVERAGE(BS27:BS33,BS12:BS26, BS3:BS11)),"",AVERAGE(BS27:BS33,BS12:BS26, BS3:BS11))</f>
        <v/>
      </c>
      <c r="R37" s="443" t="str">
        <f>IF(ISERROR(AVERAGE(BT27:BT33,BT12:BT26, BT3:BT11)),"",AVERAGE(BT27:BT33,BT12:BT26, BT3:BT11))</f>
        <v/>
      </c>
      <c r="Y37" s="443">
        <f>IF(ISERROR(AVERAGE(BV27:BV33,BV12:BV26, BV3:BV11)),"",AVERAGE(BV27:BV33,BV12:BV26, BV3:BV11))</f>
        <v>0.46774193548387094</v>
      </c>
      <c r="Z37" s="443">
        <f>IF(ISERROR(AVERAGE(BW27:BW33,BW12:BW26, BW3:BW11)),"",AVERAGE(BW27:BW33,BW12:BW26, BW3:BW11))</f>
        <v>0.67741935483870963</v>
      </c>
      <c r="AA37" s="443">
        <f>IF(ISERROR(AVERAGE(BX27:BX33,BX12:BX26, BX3:BX11)),"",AVERAGE(BX27:BX33,BX12:BX26, BX3:BX11))</f>
        <v>0.75</v>
      </c>
      <c r="AB37" s="443">
        <f>IF(ISERROR(AVERAGE(BY27:BY33,BY12:BY26, BY3:BY11)),"",AVERAGE(BY27:BY33,BY12:BY26, BY3:BY11))</f>
        <v>0.81666666666666665</v>
      </c>
      <c r="AC37" s="443">
        <f>IF(ISERROR(AVERAGE(BZ27:BZ33,BZ12:BZ26, BZ3:BZ11)),"",AVERAGE(BZ27:BZ33,BZ12:BZ26, BZ3:BZ11))</f>
        <v>0.98333333333333328</v>
      </c>
      <c r="AD37" s="443" t="str">
        <f>IF(ISERROR(AVERAGE(CA27:CA33,CA12:CA26, CA3:CA11)),"",AVERAGE(CA27:CA33,CA12:CA26, CA3:CA11))</f>
        <v/>
      </c>
      <c r="AE37" s="443" t="str">
        <f>IF(ISERROR(AVERAGE(CB27:CB33,CB12:CB26, CB3:CB11)),"",AVERAGE(CB27:CB33,CB12:CB26, CB3:CB11))</f>
        <v/>
      </c>
      <c r="AF37" s="443" t="str">
        <f>IF(ISERROR(AVERAGE(CC27:CC33,CC12:CC26, CC3:CC11)),"",AVERAGE(CC27:CC33,CC12:CC26, CC3:CC11))</f>
        <v/>
      </c>
      <c r="AG37" s="443" t="str">
        <f>IF(ISERROR(AVERAGE(CD27:CD33,CD12:CD26, CD3:CD11)),"",AVERAGE(CD27:CD33,CD12:CD26, CD3:CD11))</f>
        <v/>
      </c>
      <c r="AH37" s="443" t="str">
        <f>IF(ISERROR(AVERAGE(CE27:CE33,CE12:CE26, CE3:CE11)),"",AVERAGE(CE27:CE33,CE12:CE26, CE3:CE11))</f>
        <v/>
      </c>
      <c r="AI37" s="384"/>
      <c r="AJ37" s="384"/>
      <c r="AX37" s="444" t="s">
        <v>98</v>
      </c>
      <c r="AY37" s="445" t="s">
        <v>102</v>
      </c>
      <c r="AZ37" s="446" t="s">
        <v>105</v>
      </c>
      <c r="BA37" s="384" t="s">
        <v>168</v>
      </c>
      <c r="BB37" s="447"/>
      <c r="BC37" s="447"/>
      <c r="BD37" s="447"/>
      <c r="BE37" s="447"/>
      <c r="BG37" s="385"/>
      <c r="BH37" s="385"/>
      <c r="BI37" s="222" t="s">
        <v>167</v>
      </c>
      <c r="BJ37" s="448">
        <f>IF(ISERROR(AVERAGE(BJ27:BJ33,BJ12:BJ26,BJ3:BJ11)),"",(AVERAGE(BJ27:BJ33,BJ12:BJ26,BJ3:BJ11)))</f>
        <v>0.46774193548387094</v>
      </c>
      <c r="BK37" s="448">
        <f>IF(ISERROR(AVERAGE(BK27:BK33,BK12:BK26,BK3:BK11)),"",(AVERAGE(BK27:BK33,BK12:BK26,BK3:BK11)))</f>
        <v>0.46774193548387094</v>
      </c>
      <c r="BL37" s="448">
        <f>IF(ISERROR(AVERAGE(BL27:BL33,BL12:BL26,BL3:BL11)),"",(AVERAGE(BL27:BL33,BL12:BL26,BL3:BL11)))</f>
        <v>0.67741935483870963</v>
      </c>
      <c r="BM37" s="448">
        <f>IF(ISERROR(AVERAGE(BM27:BM33,BM12:BM26,BM3:BM11)),"",(AVERAGE(BM27:BM33,BM12:BM26,BM3:BM11)))</f>
        <v>0.76666666666666672</v>
      </c>
      <c r="BN37" s="448" t="str">
        <f>IF(ISERROR(AVERAGE(BN27:BN33,BN12:BN26,BN3:BN11)),"",(AVERAGE(BN27:BN33,BN12:BN26,BN3:BN11)))</f>
        <v/>
      </c>
      <c r="BO37" s="448" t="str">
        <f>IF(ISERROR(AVERAGE(BO27:BO33,BO12:BO26,BO3:BO11)),"",(AVERAGE(BO27:BO33,BO12:BO26,BO3:BO11)))</f>
        <v/>
      </c>
      <c r="BP37" s="448" t="str">
        <f>IF(ISERROR(AVERAGE(BP27:BP33,BP12:BP26,BP3:BP11)),"",(AVERAGE(BP27:BP33,BP12:BP26,BP3:BP11)))</f>
        <v/>
      </c>
      <c r="BQ37" s="448" t="str">
        <f>IF(ISERROR(AVERAGE(BQ27:BQ33,BQ12:BQ26,BQ3:BQ11)),"",(AVERAGE(BQ27:BQ33,BQ12:BQ26,BQ3:BQ11)))</f>
        <v/>
      </c>
      <c r="BR37" s="448" t="str">
        <f>IF(ISERROR(AVERAGE(BR27:BR33,BR12:BR26,BR3:BR11)),"",(AVERAGE(BR27:BR33,BR12:BR26,BR3:BR11)))</f>
        <v/>
      </c>
      <c r="BS37" s="448" t="str">
        <f>IF(ISERROR(AVERAGE(BS27:BS33,BS12:BS26,BS3:BS11)),"",(AVERAGE(BS27:BS33,BS12:BS26,BS3:BS11)))</f>
        <v/>
      </c>
      <c r="BT37" s="448" t="str">
        <f>IF(ISERROR(AVERAGE(BT27:BT33,BT12:BT26,BT3:BT11)),"",(AVERAGE(BT27:BT33,BT12:BT26,BT3:BT11)))</f>
        <v/>
      </c>
      <c r="BU37" s="222" t="s">
        <v>167</v>
      </c>
      <c r="BV37" s="448">
        <f>IF(ISERROR(AVERAGE(BV27:BV33,BV12:BV26,BV3:BV11)),"",(AVERAGE(BV27:BV33,BV12:BV26,BV3:BV11)))</f>
        <v>0.46774193548387094</v>
      </c>
      <c r="BW37" s="448">
        <f>IF(ISERROR(AVERAGE(BW27:BW33,BW12:BW26,BW3:BW11)),"",(AVERAGE(BW27:BW33,BW12:BW26,BW3:BW11)))</f>
        <v>0.67741935483870963</v>
      </c>
      <c r="BX37" s="448">
        <f>IF(ISERROR(AVERAGE(BX27:BX33,BX12:BX26,BX3:BX11)),"",(AVERAGE(BX27:BX33,BX12:BX26,BX3:BX11)))</f>
        <v>0.75</v>
      </c>
      <c r="BY37" s="448">
        <f>IF(ISERROR(AVERAGE(BY27:BY33,BY12:BY26,BY3:BY11)),"",(AVERAGE(BY27:BY33,BY12:BY26,BY3:BY11)))</f>
        <v>0.81666666666666665</v>
      </c>
      <c r="BZ37" s="448">
        <f>IF(ISERROR(AVERAGE(BZ27:BZ33,BZ12:BZ26,BZ3:BZ11)),"",(AVERAGE(BZ27:BZ33,BZ12:BZ26,BZ3:BZ11)))</f>
        <v>0.98333333333333328</v>
      </c>
      <c r="CA37" s="448" t="str">
        <f>IF(ISERROR(AVERAGE(CA27:CA33,CA12:CA26,CA3:CA11)),"",(AVERAGE(CA27:CA33,CA12:CA26,CA3:CA11)))</f>
        <v/>
      </c>
      <c r="CB37" s="448" t="str">
        <f>IF(ISERROR(AVERAGE(CB27:CB33,CB12:CB26,CB3:CB11)),"",(AVERAGE(CB27:CB33,CB12:CB26,CB3:CB11)))</f>
        <v/>
      </c>
      <c r="CC37" s="448" t="str">
        <f>IF(ISERROR(AVERAGE(CC27:CC33,CC12:CC26,CC3:CC11)),"",(AVERAGE(CC27:CC33,CC12:CC26,CC3:CC11)))</f>
        <v/>
      </c>
      <c r="CD37" s="448" t="str">
        <f>IF(ISERROR(AVERAGE(CD27:CD33,CD12:CD26,CD3:CD11)),"",(AVERAGE(CD27:CD33,CD12:CD26,CD3:CD11)))</f>
        <v/>
      </c>
      <c r="CE37" s="448" t="str">
        <f>IF(ISERROR(AVERAGE(CE27:CE33,CE12:CE26,CE3:CE11)),"",(AVERAGE(CE27:CE33,CE12:CE26,CE3:CE11)))</f>
        <v/>
      </c>
      <c r="CF37" s="441" t="s">
        <v>259</v>
      </c>
      <c r="CG37" s="222" t="str" cm="1">
        <f t="array" ref="CG37">_xlfn.TEXTJOIN(", ", TRUE, IF(CR3:CR33="Achieved", $CF$3:$CF$33, ""))</f>
        <v/>
      </c>
      <c r="CH37" s="222" t="str" cm="1">
        <f t="array" ref="CH37">_xlfn.TEXTJOIN(", ", TRUE, IF(CS3:CS33="Achieved", $CF$3:$CF$33, ""))</f>
        <v>1.2.1, 1.2.4, 2.1.1, 2.1.2, 2.1.3, 2.3.1, 2.3.2, 2.3.3, 2.4.2, 3.2.4</v>
      </c>
      <c r="CI37" s="222" t="str" cm="1">
        <f t="array" ref="CI37">_xlfn.TEXTJOIN(", ", TRUE, IF(CT3:CT33="Achieved", $CF$3:$CF$33, ""))</f>
        <v>1.1.1, 1.2.1, 1.2.2, 1.2.3, 2.4.3, 2.5.3</v>
      </c>
      <c r="CJ37" s="222" t="str" cm="1">
        <f t="array" ref="CJ37">_xlfn.TEXTJOIN(", ", TRUE, IF(CU3:CU33="Achieved", $CF$3:$CF$33, ""))</f>
        <v/>
      </c>
      <c r="CK37" s="222" t="str" cm="1">
        <f t="array" ref="CK37">_xlfn.TEXTJOIN(", ", TRUE, IF(CV3:CV33="Achieved", $CF$3:$CF$33, ""))</f>
        <v/>
      </c>
      <c r="CL37" s="222" t="str" cm="1">
        <f t="array" ref="CL37">_xlfn.TEXTJOIN(", ", TRUE, IF(CW3:CW33="Achieved", $CF$3:$CF$33, ""))</f>
        <v/>
      </c>
      <c r="CM37" s="222" t="str" cm="1">
        <f t="array" ref="CM37">_xlfn.TEXTJOIN(", ", TRUE, IF(CX3:CX33="Achieved", $CF$3:$CF$33, ""))</f>
        <v/>
      </c>
      <c r="CN37" s="222" t="str" cm="1">
        <f t="array" ref="CN37">_xlfn.TEXTJOIN(", ", TRUE, IF(CY3:CY33="Achieved", $CF$3:$CF$33, ""))</f>
        <v/>
      </c>
      <c r="CO37" s="222" t="str" cm="1">
        <f t="array" ref="CO37">_xlfn.TEXTJOIN(", ", TRUE, IF(CZ3:CZ33="Achieved", $CF$3:$CF$33, ""))</f>
        <v/>
      </c>
      <c r="CP37" s="222" t="str" cm="1">
        <f t="array" ref="CP37">_xlfn.TEXTJOIN(", ", TRUE, IF(DA3:DA33="Achieved", $CF$3:$CF$33, ""))</f>
        <v/>
      </c>
      <c r="CQ37" s="222" t="s">
        <v>264</v>
      </c>
      <c r="CR37" s="449" t="str">
        <f>IF(SUM(CR34:CR35)=0,"",CR34/SUM(CR34:CR35))</f>
        <v/>
      </c>
      <c r="CS37" s="449">
        <f>IF(SUM(CS34:CS35)=0,"",CS34/SUM(CS34:CS35))</f>
        <v>0.83333333333333337</v>
      </c>
      <c r="CT37" s="449">
        <f>IF(SUM(CT34:CT35)=0,"",CT34/SUM(CT34:CT35))</f>
        <v>1</v>
      </c>
      <c r="CU37" s="449" t="str">
        <f>IF(SUM(CU34:CU35)=0,"",CU34/SUM(CU34:CU35))</f>
        <v/>
      </c>
      <c r="CV37" s="449" t="str">
        <f>IF(SUM(CV34:CV35)=0,"",CV34/SUM(CV34:CV35))</f>
        <v/>
      </c>
      <c r="CW37" s="449" t="str">
        <f>IF(SUM(CW34:CW35)=0,"",CW34/SUM(CW34:CW35))</f>
        <v/>
      </c>
      <c r="CX37" s="449" t="str">
        <f>IF(SUM(CX34:CX35)=0,"",CX34/SUM(CX34:CX35))</f>
        <v/>
      </c>
      <c r="CY37" s="449" t="str">
        <f>IF(SUM(CY34:CY35)=0,"",CY34/SUM(CY34:CY35))</f>
        <v/>
      </c>
      <c r="CZ37" s="449" t="str">
        <f>IF(SUM(CZ34:CZ35)=0,"",CZ34/SUM(CZ34:CZ35))</f>
        <v/>
      </c>
      <c r="DA37" s="449" t="str">
        <f>IF(SUM(DA34:DA35)=0,"",DA34/SUM(DA34:DA35))</f>
        <v/>
      </c>
      <c r="DI37" s="403"/>
      <c r="DJ37" s="403"/>
      <c r="DK37" s="403"/>
      <c r="DL37" s="403"/>
      <c r="DM37" s="403"/>
      <c r="DN37" s="403"/>
      <c r="DO37" s="403"/>
      <c r="DP37" s="403"/>
      <c r="DQ37" s="403"/>
      <c r="DR37" s="403"/>
      <c r="DS37" s="403"/>
      <c r="DT37" s="403"/>
      <c r="DU37" s="403"/>
      <c r="DV37" s="403"/>
      <c r="DW37" s="403"/>
    </row>
    <row r="38" spans="2:127" ht="13.75" customHeight="1" thickBot="1" x14ac:dyDescent="0.4">
      <c r="B38" s="294" t="s">
        <v>267</v>
      </c>
      <c r="C38" s="295"/>
      <c r="D38" s="295"/>
      <c r="E38" s="295"/>
      <c r="F38" s="295"/>
      <c r="G38" s="296"/>
      <c r="H38" s="450"/>
      <c r="I38" s="450" t="str">
        <f>IF(I37="","",_xlfn.CONCAT(CG34," / ",CR34))</f>
        <v>0 / 0</v>
      </c>
      <c r="J38" s="450" t="str">
        <f>IF(J37="","",_xlfn.CONCAT(CH34," / ",CS34))</f>
        <v>12 / 10</v>
      </c>
      <c r="K38" s="450" t="str">
        <f>IF(K37="","",_xlfn.CONCAT(CI34," / ",CT34))</f>
        <v>6 / 6</v>
      </c>
      <c r="L38" s="450" t="str">
        <f>IF(L37="","",_xlfn.CONCAT(CJ34," / ",CU34))</f>
        <v/>
      </c>
      <c r="M38" s="450" t="str">
        <f>IF(M37="","",_xlfn.CONCAT(CK34," / ",CV34))</f>
        <v/>
      </c>
      <c r="N38" s="438" t="str">
        <f>IF(N37="","",_xlfn.CONCAT(CL34," / ",CW34))</f>
        <v/>
      </c>
      <c r="O38" s="438" t="str">
        <f>IF(O37="","",_xlfn.CONCAT(CM34," / ",CX34))</f>
        <v/>
      </c>
      <c r="P38" s="438" t="str">
        <f>IF(P37="","",_xlfn.CONCAT(CN34," / ",CY34))</f>
        <v/>
      </c>
      <c r="Q38" s="438" t="str">
        <f>IF(Q37="","",_xlfn.CONCAT(CO34," / ",CZ34))</f>
        <v/>
      </c>
      <c r="R38" s="438" t="str">
        <f>IF(R37="","",_xlfn.CONCAT(CP34," / ",DA34))</f>
        <v/>
      </c>
      <c r="AA38" s="451"/>
      <c r="AD38" s="451"/>
      <c r="AE38" s="451"/>
      <c r="AF38" s="451"/>
      <c r="AG38" s="451"/>
      <c r="AH38" s="451"/>
      <c r="AI38" s="451"/>
      <c r="AJ38" s="451"/>
      <c r="AW38" s="403" t="s">
        <v>171</v>
      </c>
      <c r="AX38" s="401">
        <f>COUNTIF(AY3:AY11,BF4)</f>
        <v>3</v>
      </c>
      <c r="AY38" s="401">
        <f>VALUE(COUNTIF(AY3:AY11,BF5))</f>
        <v>6</v>
      </c>
      <c r="AZ38" s="401">
        <f>VALUE(COUNTIF(AY3:AY11,0))</f>
        <v>0</v>
      </c>
      <c r="BA38" s="401">
        <f>AVERAGEIF(AY3:AY11,"&gt;=0")</f>
        <v>0.66666666666666663</v>
      </c>
      <c r="BI38" s="222" t="s">
        <v>169</v>
      </c>
      <c r="BJ38" s="381">
        <f>IF(ISERROR(AVERAGE(BJ3:BJ11)),"",(AVERAGE(BJ3:BJ11)))</f>
        <v>0.27777777777777779</v>
      </c>
      <c r="BK38" s="381">
        <f>IF(ISERROR(AVERAGE(BK3:BK11)),"",(AVERAGE(BK3:BK11)))</f>
        <v>0.27777777777777779</v>
      </c>
      <c r="BL38" s="381">
        <f>IF(ISERROR(AVERAGE(BL3:BL11)),"",(AVERAGE(BL3:BL11)))</f>
        <v>0.44444444444444442</v>
      </c>
      <c r="BM38" s="381">
        <f>IF(ISERROR(AVERAGE(BM3:BM11)),"",(AVERAGE(BM3:BM11)))</f>
        <v>0.6875</v>
      </c>
      <c r="BN38" s="381" t="str">
        <f>IF(ISERROR(AVERAGE(BN3:BN11)),"",(AVERAGE(BN3:BN11)))</f>
        <v/>
      </c>
      <c r="BO38" s="381" t="str">
        <f>IF(ISERROR(AVERAGE(BO3:BO11)),"",(AVERAGE(BO3:BO11)))</f>
        <v/>
      </c>
      <c r="BP38" s="381" t="str">
        <f>IF(ISERROR(AVERAGE(BP3:BP11)),"",(AVERAGE(BP3:BP11)))</f>
        <v/>
      </c>
      <c r="BQ38" s="381" t="str">
        <f>IF(ISERROR(AVERAGE(BQ3:BQ11)),"",(AVERAGE(BQ3:BQ11)))</f>
        <v/>
      </c>
      <c r="BR38" s="381" t="str">
        <f>IF(ISERROR(AVERAGE(BR3:BR11)),"",(AVERAGE(BR3:BR11)))</f>
        <v/>
      </c>
      <c r="BS38" s="381" t="str">
        <f>IF(ISERROR(AVERAGE(BS3:BS11)),"",(AVERAGE(BS3:BS11)))</f>
        <v/>
      </c>
      <c r="BT38" s="381" t="str">
        <f>IF(ISERROR(AVERAGE(BT3:BT11)),"",(AVERAGE(BT3:BT11)))</f>
        <v/>
      </c>
      <c r="BU38" s="222" t="s">
        <v>169</v>
      </c>
      <c r="BV38" s="381">
        <f>IF(ISERROR(AVERAGE(BV3:BV11)),"",(AVERAGE(BV3:BV11)))</f>
        <v>0.27777777777777779</v>
      </c>
      <c r="BW38" s="381">
        <f>IF(ISERROR(AVERAGE(BW3:BW11)),"",(AVERAGE(BW3:BW11)))</f>
        <v>0.5</v>
      </c>
      <c r="BX38" s="381">
        <f>IF(ISERROR(AVERAGE(BX3:BX11)),"",(AVERAGE(BX3:BX11)))</f>
        <v>0.6875</v>
      </c>
      <c r="BY38" s="381">
        <f>IF(ISERROR(AVERAGE(BY3:BY11)),"",(AVERAGE(BY3:BY11)))</f>
        <v>0.6875</v>
      </c>
      <c r="BZ38" s="381">
        <f>IF(ISERROR(AVERAGE(BZ3:BZ11)),"",(AVERAGE(BZ3:BZ11)))</f>
        <v>1</v>
      </c>
      <c r="CA38" s="381" t="str">
        <f>IF(ISERROR(AVERAGE(CA3:CA11)),"",(AVERAGE(CA3:CA11)))</f>
        <v/>
      </c>
      <c r="CB38" s="381" t="str">
        <f>IF(ISERROR(AVERAGE(CB3:CB11)),"",(AVERAGE(CB3:CB11)))</f>
        <v/>
      </c>
      <c r="CC38" s="381" t="str">
        <f>IF(ISERROR(AVERAGE(CC3:CC11)),"",(AVERAGE(CC3:CC11)))</f>
        <v/>
      </c>
      <c r="CD38" s="381" t="str">
        <f>IF(ISERROR(AVERAGE(CD3:CD11)),"",(AVERAGE(CD3:CD11)))</f>
        <v/>
      </c>
      <c r="CE38" s="381" t="str">
        <f>IF(ISERROR(AVERAGE(CE3:CE11)),"",(AVERAGE(CE3:CE11)))</f>
        <v/>
      </c>
      <c r="CF38" s="222"/>
      <c r="CG38"/>
      <c r="CJ38" s="384"/>
      <c r="CL38" s="384"/>
      <c r="CN38" s="384"/>
      <c r="CQ38" s="222" t="s">
        <v>265</v>
      </c>
      <c r="CR38" s="222" t="str">
        <f>IF(CR37="","ADEQUATE",IF(CR37&gt;0.5,"ADEQUATE",IF(BK35&gt;=BV35,"ADEQUATE","INADEQUATE")))</f>
        <v>ADEQUATE</v>
      </c>
      <c r="CS38" s="222" t="str">
        <f>IF(CS37="","ADEQUATE",IF(CS37&gt;0.5,"ADEQUATE",IF(BL35&gt;=BW35,"ADEQUATE","INADEQUATE")))</f>
        <v>ADEQUATE</v>
      </c>
      <c r="CT38" s="222" t="str">
        <f>IF(CT37="","ADEQUATE",IF(CT37&gt;0.5,"ADEQUATE",IF(BM35&gt;=BX35,"ADEQUATE","INADEQUATE")))</f>
        <v>ADEQUATE</v>
      </c>
      <c r="CU38" s="222" t="str">
        <f>IF(CU37="","ADEQUATE",IF(CU37&gt;0.5,"ADEQUATE",IF(BN35&gt;=BY35,"ADEQUATE","INADEQUATE")))</f>
        <v>ADEQUATE</v>
      </c>
      <c r="CV38" s="222" t="str">
        <f>IF(CV37="","ADEQUATE",IF(CV37&gt;0.5,"ADEQUATE",IF(BO35&gt;=BZ35,"ADEQUATE","INADEQUATE")))</f>
        <v>ADEQUATE</v>
      </c>
      <c r="CW38" s="222" t="str">
        <f>IF(CW37="","ADEQUATE",IF(CW37&gt;0.5,"ADEQUATE",IF(BP35&gt;=CA35,"ADEQUATE","INADEQUATE")))</f>
        <v>ADEQUATE</v>
      </c>
      <c r="CX38" s="222" t="str">
        <f>IF(CX37="","ADEQUATE",IF(CX37&gt;0.5,"ADEQUATE",IF(BQ35&gt;=CB35,"ADEQUATE","INADEQUATE")))</f>
        <v>ADEQUATE</v>
      </c>
      <c r="CY38" s="222" t="str">
        <f>IF(CY37="","ADEQUATE",IF(CY37&gt;0.5,"ADEQUATE",IF(BR35&gt;=CC35,"ADEQUATE","INADEQUATE")))</f>
        <v>ADEQUATE</v>
      </c>
      <c r="CZ38" s="222" t="str">
        <f>IF(CZ37="","ADEQUATE",IF(CZ37&gt;0.5,"ADEQUATE",IF(BS35&gt;=CD35,"ADEQUATE","INADEQUATE")))</f>
        <v>ADEQUATE</v>
      </c>
      <c r="DA38" s="222" t="str">
        <f>IF(DA37="","ADEQUATE",IF(DA37&gt;0.5,"ADEQUATE",IF(BT35&gt;=CE35,"ADEQUATE","INADEQUATE")))</f>
        <v>ADEQUATE</v>
      </c>
      <c r="DI38" s="403"/>
      <c r="DJ38" s="403"/>
      <c r="DK38" s="403"/>
      <c r="DL38" s="403"/>
      <c r="DM38" s="403"/>
      <c r="DN38" s="403"/>
      <c r="DO38" s="403"/>
      <c r="DP38" s="403"/>
      <c r="DQ38" s="403"/>
      <c r="DR38" s="403"/>
      <c r="DS38" s="403"/>
      <c r="DT38" s="403"/>
      <c r="DU38" s="403"/>
      <c r="DV38" s="403"/>
      <c r="DW38" s="403"/>
    </row>
    <row r="39" spans="2:127" ht="13.75" customHeight="1" thickBot="1" x14ac:dyDescent="0.4">
      <c r="B39" s="301" t="s">
        <v>268</v>
      </c>
      <c r="C39" s="299"/>
      <c r="D39" s="299"/>
      <c r="E39" s="299"/>
      <c r="F39" s="299"/>
      <c r="G39" s="300"/>
      <c r="H39" s="452"/>
      <c r="I39" s="452" t="str">
        <f>IF(I37="","",IF(I40="Yes",CR38,"N/A"))</f>
        <v>N/A</v>
      </c>
      <c r="J39" s="452" t="str">
        <f>IF(J37="","",IF(J40="Yes",CS38,"N/A"))</f>
        <v>ADEQUATE</v>
      </c>
      <c r="K39" s="452" t="str">
        <f>IF(K37="","",IF(K40="Yes",CT38,"N/A"))</f>
        <v>ADEQUATE</v>
      </c>
      <c r="L39" s="452" t="str">
        <f>IF(L37="","",IF(L40="Yes",CU38,"N/A"))</f>
        <v/>
      </c>
      <c r="M39" s="452" t="str">
        <f>IF(M37="","",IF(M40="Yes",CV38,"N/A"))</f>
        <v/>
      </c>
      <c r="N39" s="452" t="str">
        <f>IF(N37="","",IF(N40="Yes",CW38,"N/A"))</f>
        <v/>
      </c>
      <c r="O39" s="452" t="str">
        <f>IF(O37="","",IF(O40="Yes",CX38,"N/A"))</f>
        <v/>
      </c>
      <c r="P39" s="452" t="str">
        <f>IF(P37="","",IF(P40="Yes",CY38,"N/A"))</f>
        <v/>
      </c>
      <c r="Q39" s="452" t="str">
        <f>IF(Q37="","",IF(Q40="Yes",CZ38,"N/A"))</f>
        <v/>
      </c>
      <c r="R39" s="452" t="str">
        <f>IF(R37="","",IF(R40="Yes",DA38,"N/A"))</f>
        <v/>
      </c>
      <c r="AA39" s="451"/>
      <c r="AD39" s="451"/>
      <c r="AE39" s="451"/>
      <c r="AF39" s="451"/>
      <c r="AG39" s="451"/>
      <c r="AH39" s="451"/>
      <c r="AI39" s="451"/>
      <c r="AJ39" s="451"/>
      <c r="AW39" s="403" t="s">
        <v>173</v>
      </c>
      <c r="AX39" s="401">
        <f>COUNTIF(AY12:AY26,BF4)</f>
        <v>9</v>
      </c>
      <c r="AY39" s="401">
        <f>VALUE(COUNTIF(AY12:AY26,BF5))</f>
        <v>6</v>
      </c>
      <c r="AZ39" s="401">
        <f>VALUE(COUNTIF(AY12:AY26,0))</f>
        <v>0</v>
      </c>
      <c r="BA39" s="401">
        <f>AVERAGEIF(AY12:AY26,"&gt;=0")</f>
        <v>0.8</v>
      </c>
      <c r="BI39" s="222" t="s">
        <v>172</v>
      </c>
      <c r="BJ39" s="383">
        <f>IF(ISERROR(AVERAGE(BJ12:BJ26)),"",(AVERAGE(BJ12:BJ26)))</f>
        <v>0.46666666666666667</v>
      </c>
      <c r="BK39" s="383">
        <f>IF(ISERROR(AVERAGE(BK12:BK26)),"",(AVERAGE(BK12:BK26)))</f>
        <v>0.46666666666666667</v>
      </c>
      <c r="BL39" s="383">
        <f>IF(ISERROR(AVERAGE(BL12:BL26)),"",(AVERAGE(BL12:BL26)))</f>
        <v>0.73333333333333328</v>
      </c>
      <c r="BM39" s="383">
        <f>IF(ISERROR(AVERAGE(BM12:BM26)),"",(AVERAGE(BM12:BM26)))</f>
        <v>0.8</v>
      </c>
      <c r="BN39" s="383" t="str">
        <f>IF(ISERROR(AVERAGE(BN12:BN26)),"",(AVERAGE(BN12:BN26)))</f>
        <v/>
      </c>
      <c r="BO39" s="383" t="str">
        <f>IF(ISERROR(AVERAGE(BO12:BO26)),"",(AVERAGE(BO12:BO26)))</f>
        <v/>
      </c>
      <c r="BP39" s="383" t="str">
        <f>IF(ISERROR(AVERAGE(BP12:BP26)),"",(AVERAGE(BP12:BP26)))</f>
        <v/>
      </c>
      <c r="BQ39" s="383" t="str">
        <f>IF(ISERROR(AVERAGE(BQ12:BQ26)),"",(AVERAGE(BQ12:BQ26)))</f>
        <v/>
      </c>
      <c r="BR39" s="383" t="str">
        <f>IF(ISERROR(AVERAGE(BR12:BR26)),"",(AVERAGE(BR12:BR26)))</f>
        <v/>
      </c>
      <c r="BS39" s="383" t="str">
        <f>IF(ISERROR(AVERAGE(BS12:BS26)),"",(AVERAGE(BS12:BS26)))</f>
        <v/>
      </c>
      <c r="BT39" s="383" t="str">
        <f>IF(ISERROR(AVERAGE(BT12:BT26)),"",(AVERAGE(BT12:BT26)))</f>
        <v/>
      </c>
      <c r="BU39" s="222" t="s">
        <v>172</v>
      </c>
      <c r="BV39" s="383">
        <f>IF(ISERROR(AVERAGE(BV12:BV26)),"",(AVERAGE(BV12:BV26)))</f>
        <v>0.46666666666666667</v>
      </c>
      <c r="BW39" s="383">
        <f>IF(ISERROR(AVERAGE(BW12:BW26)),"",(AVERAGE(BW12:BW26)))</f>
        <v>0.73333333333333328</v>
      </c>
      <c r="BX39" s="383">
        <f>IF(ISERROR(AVERAGE(BX12:BX26)),"",(AVERAGE(BX12:BX26)))</f>
        <v>0.76666666666666672</v>
      </c>
      <c r="BY39" s="383">
        <f>IF(ISERROR(AVERAGE(BY12:BY26)),"",(AVERAGE(BY12:BY26)))</f>
        <v>0.8666666666666667</v>
      </c>
      <c r="BZ39" s="383">
        <f>IF(ISERROR(AVERAGE(BZ12:BZ26)),"",(AVERAGE(BZ12:BZ26)))</f>
        <v>1</v>
      </c>
      <c r="CA39" s="383" t="str">
        <f>IF(ISERROR(AVERAGE(CA12:CA26)),"",(AVERAGE(CA12:CA26)))</f>
        <v/>
      </c>
      <c r="CB39" s="383" t="str">
        <f>IF(ISERROR(AVERAGE(CB12:CB26)),"",(AVERAGE(CB12:CB26)))</f>
        <v/>
      </c>
      <c r="CC39" s="383" t="str">
        <f>IF(ISERROR(AVERAGE(CC12:CC26)),"",(AVERAGE(CC12:CC26)))</f>
        <v/>
      </c>
      <c r="CD39" s="383" t="str">
        <f>IF(ISERROR(AVERAGE(CD12:CD26)),"",(AVERAGE(CD12:CD26)))</f>
        <v/>
      </c>
      <c r="CE39" s="383" t="str">
        <f>IF(ISERROR(AVERAGE(CE12:CE26)),"",(AVERAGE(CE12:CE26)))</f>
        <v/>
      </c>
      <c r="CF39" s="222"/>
      <c r="CJ39" s="384"/>
      <c r="CL39" s="384"/>
      <c r="CN39" s="384"/>
      <c r="CQ39" s="222" t="s">
        <v>266</v>
      </c>
      <c r="CR39" s="222" t="str">
        <f>IF(CR36&gt;0,"New IAP","No")</f>
        <v>No</v>
      </c>
      <c r="CS39" s="222" t="str">
        <f>IF(CS36&gt;0,"New IAP","No")</f>
        <v>No</v>
      </c>
      <c r="CT39" s="222" t="str">
        <f>IF(CT36&gt;0,"New IAP","No")</f>
        <v>New IAP</v>
      </c>
      <c r="CU39" s="222" t="str">
        <f>IF(CU36&gt;0,"New IAP","No")</f>
        <v>No</v>
      </c>
      <c r="CV39" s="222" t="str">
        <f>IF(CV36&gt;0,"New IAP","No")</f>
        <v>No</v>
      </c>
      <c r="CW39" s="222" t="str">
        <f>IF(CW36&gt;0,"New IAP","No")</f>
        <v>No</v>
      </c>
      <c r="CX39" s="222" t="str">
        <f>IF(CX36&gt;0,"New IAP","No")</f>
        <v>No</v>
      </c>
      <c r="CY39" s="222" t="str">
        <f>IF(CY36&gt;0,"New IAP","No")</f>
        <v>No</v>
      </c>
      <c r="CZ39" s="222" t="str">
        <f>IF(CZ36&gt;0,"New IAP","No")</f>
        <v>No</v>
      </c>
      <c r="DA39" s="222" t="str">
        <f>IF(DA36&gt;0,"New IAP","No")</f>
        <v>No</v>
      </c>
      <c r="DI39" s="403"/>
      <c r="DJ39" s="403"/>
      <c r="DK39" s="403"/>
      <c r="DL39" s="403"/>
      <c r="DM39" s="403"/>
      <c r="DN39" s="403"/>
      <c r="DO39" s="403"/>
      <c r="DP39" s="403"/>
      <c r="DQ39" s="403"/>
      <c r="DR39" s="403"/>
      <c r="DS39" s="403"/>
      <c r="DT39" s="403"/>
      <c r="DU39" s="403"/>
      <c r="DV39" s="403"/>
      <c r="DW39" s="403"/>
    </row>
    <row r="40" spans="2:127" ht="13.75" customHeight="1" thickBot="1" x14ac:dyDescent="0.4">
      <c r="B40" s="294" t="s">
        <v>269</v>
      </c>
      <c r="C40" s="295"/>
      <c r="D40" s="295"/>
      <c r="E40" s="295"/>
      <c r="F40" s="295"/>
      <c r="G40" s="296"/>
      <c r="H40" s="187"/>
      <c r="I40" s="183" t="s">
        <v>234</v>
      </c>
      <c r="J40" s="183" t="s">
        <v>233</v>
      </c>
      <c r="K40" s="183" t="s">
        <v>233</v>
      </c>
      <c r="L40" s="183" t="s">
        <v>94</v>
      </c>
      <c r="M40" s="183" t="s">
        <v>94</v>
      </c>
      <c r="N40" s="183" t="s">
        <v>94</v>
      </c>
      <c r="O40" s="183" t="s">
        <v>94</v>
      </c>
      <c r="P40" s="183" t="s">
        <v>94</v>
      </c>
      <c r="Q40" s="183" t="s">
        <v>94</v>
      </c>
      <c r="R40" s="183" t="s">
        <v>94</v>
      </c>
      <c r="AA40" s="451"/>
      <c r="AD40" s="451"/>
      <c r="AE40" s="451"/>
      <c r="AF40" s="451"/>
      <c r="AG40" s="451"/>
      <c r="AH40" s="451"/>
      <c r="AI40" s="451"/>
      <c r="AJ40" s="451"/>
      <c r="AW40" s="403" t="s">
        <v>176</v>
      </c>
      <c r="AX40" s="401">
        <f>COUNTIF(AY27:AY33,BF4)</f>
        <v>5</v>
      </c>
      <c r="AY40" s="401">
        <f>COUNTIF(AY27:AY33,BF5)</f>
        <v>1</v>
      </c>
      <c r="AZ40" s="401">
        <f>VALUE(COUNTIF(AY27:AY33,0))</f>
        <v>1</v>
      </c>
      <c r="BA40" s="401">
        <f>AVERAGEIF(AY27:AY33,"&gt;=0")</f>
        <v>0.7857142857142857</v>
      </c>
      <c r="BI40" s="222" t="s">
        <v>174</v>
      </c>
      <c r="BJ40" s="382">
        <f>IF(ISERROR(AVERAGE(BJ27:BJ33)),"",(AVERAGE(BJ27:BJ33)))</f>
        <v>0.7142857142857143</v>
      </c>
      <c r="BK40" s="382">
        <f>IF(ISERROR(AVERAGE(BK27:BK33)),"",(AVERAGE(BK27:BK33)))</f>
        <v>0.7142857142857143</v>
      </c>
      <c r="BL40" s="382">
        <f>IF(ISERROR(AVERAGE(BL27:BL33)),"",(AVERAGE(BL27:BL33)))</f>
        <v>0.8571428571428571</v>
      </c>
      <c r="BM40" s="382">
        <f>IF(ISERROR(AVERAGE(BM27:BM33)),"",(AVERAGE(BM27:BM33)))</f>
        <v>0.7857142857142857</v>
      </c>
      <c r="BN40" s="382" t="str">
        <f>IF(ISERROR(AVERAGE(BN27:BN33)),"",(AVERAGE(BN27:BN33)))</f>
        <v/>
      </c>
      <c r="BO40" s="382" t="str">
        <f>IF(ISERROR(AVERAGE(BO27:BO33)),"",(AVERAGE(BO27:BO33)))</f>
        <v/>
      </c>
      <c r="BP40" s="382" t="str">
        <f>IF(ISERROR(AVERAGE(BP27:BP33)),"",(AVERAGE(BP27:BP33)))</f>
        <v/>
      </c>
      <c r="BQ40" s="382" t="str">
        <f>IF(ISERROR(AVERAGE(BQ27:BQ33)),"",(AVERAGE(BQ27:BQ33)))</f>
        <v/>
      </c>
      <c r="BR40" s="382" t="str">
        <f>IF(ISERROR(AVERAGE(BR27:BR33)),"",(AVERAGE(BR27:BR33)))</f>
        <v/>
      </c>
      <c r="BS40" s="382" t="str">
        <f>IF(ISERROR(AVERAGE(BS27:BS33)),"",(AVERAGE(BS27:BS33)))</f>
        <v/>
      </c>
      <c r="BT40" s="382" t="str">
        <f>IF(ISERROR(AVERAGE(BT27:BT33)),"",(AVERAGE(BT27:BT33)))</f>
        <v/>
      </c>
      <c r="BU40" s="222" t="s">
        <v>174</v>
      </c>
      <c r="BV40" s="382">
        <f>IF(ISERROR(AVERAGE(BV27:BV33)),"",(AVERAGE(BV27:BV33)))</f>
        <v>0.7142857142857143</v>
      </c>
      <c r="BW40" s="382">
        <f>IF(ISERROR(AVERAGE(BW27:BW33)),"",(AVERAGE(BW27:BW33)))</f>
        <v>0.7857142857142857</v>
      </c>
      <c r="BX40" s="382">
        <f>IF(ISERROR(AVERAGE(BX27:BX33)),"",(AVERAGE(BX27:BX33)))</f>
        <v>0.7857142857142857</v>
      </c>
      <c r="BY40" s="382">
        <f>IF(ISERROR(AVERAGE(BY27:BY33)),"",(AVERAGE(BY27:BY33)))</f>
        <v>0.8571428571428571</v>
      </c>
      <c r="BZ40" s="382">
        <f>IF(ISERROR(AVERAGE(BZ27:BZ33)),"",(AVERAGE(BZ27:BZ33)))</f>
        <v>0.9285714285714286</v>
      </c>
      <c r="CA40" s="382" t="str">
        <f>IF(ISERROR(AVERAGE(CA27:CA33)),"",(AVERAGE(CA27:CA33)))</f>
        <v/>
      </c>
      <c r="CB40" s="382" t="str">
        <f>IF(ISERROR(AVERAGE(CB27:CB33)),"",(AVERAGE(CB27:CB33)))</f>
        <v/>
      </c>
      <c r="CC40" s="382" t="str">
        <f>IF(ISERROR(AVERAGE(CC27:CC33)),"",(AVERAGE(CC27:CC33)))</f>
        <v/>
      </c>
      <c r="CD40" s="382" t="str">
        <f>IF(ISERROR(AVERAGE(CD27:CD33)),"",(AVERAGE(CD27:CD33)))</f>
        <v/>
      </c>
      <c r="CE40" s="382" t="str">
        <f>IF(ISERROR(AVERAGE(CE27:CE33)),"",(AVERAGE(CE27:CE33)))</f>
        <v/>
      </c>
      <c r="DI40" s="403"/>
      <c r="DJ40" s="403"/>
      <c r="DK40" s="403"/>
      <c r="DL40" s="403"/>
      <c r="DM40" s="403"/>
      <c r="DN40" s="403"/>
      <c r="DO40" s="403"/>
      <c r="DP40" s="403"/>
      <c r="DQ40" s="403"/>
      <c r="DR40" s="403"/>
      <c r="DS40" s="403"/>
      <c r="DT40" s="403"/>
      <c r="DU40" s="403"/>
      <c r="DV40" s="403"/>
      <c r="DW40" s="403"/>
    </row>
    <row r="41" spans="2:127" ht="13.75" customHeight="1" thickBot="1" x14ac:dyDescent="0.4">
      <c r="B41" s="294" t="s">
        <v>270</v>
      </c>
      <c r="C41" s="295"/>
      <c r="D41" s="295"/>
      <c r="E41" s="295"/>
      <c r="F41" s="295"/>
      <c r="G41" s="296"/>
      <c r="H41" s="193"/>
      <c r="I41" s="194" t="str">
        <f>IF(COUNTIF(Year1Range,$BE$5)+COUNTIF(Year1Range,$BE$4)+COUNTIF(Year1Range,"*60")&gt;0,CR39,"")</f>
        <v>No</v>
      </c>
      <c r="J41" s="194" t="str">
        <f>IF(COUNTIF(Year2Range,$BE$5)+COUNTIF(Year2Range,$BE$4)+COUNTIF(Year2Range,"*60")&gt;0,CS39,"")</f>
        <v>No</v>
      </c>
      <c r="K41" s="194" t="str">
        <f>IF(COUNTIF(Year3Range,$BE$5)+COUNTIF(Year3Range,$BE$4)+COUNTIF(Year3Range,"*60")&gt;0,CT39,"")</f>
        <v>New IAP</v>
      </c>
      <c r="L41" s="194" t="str">
        <f>IF(COUNTIF(Year4Range,$BE$5)+COUNTIF(Year4Range,$BE$4)+COUNTIF(Year4Range,"*60")&gt;0,CU39,"")</f>
        <v/>
      </c>
      <c r="M41" s="194" t="str">
        <f>IF(COUNTIF(Year5Range,$BE$5)+COUNTIF(Year5Range,$BE$4)+COUNTIF(Year5Range,"*60")&gt;0,CV39,"")</f>
        <v/>
      </c>
      <c r="N41" s="188" t="str">
        <f>IF(COUNTIF(Year6Range,$BE$5)+COUNTIF(Year6Range,$BE$4)+COUNTIF(Year6Range,"*60")&gt;0,CW39,"")</f>
        <v/>
      </c>
      <c r="O41" s="188" t="str">
        <f>IF(COUNTIF(Year7Range,$BE$5)+COUNTIF(Year7Range,$BE$4)+COUNTIF(Year7Range,"*60")&gt;0,CX39,"")</f>
        <v/>
      </c>
      <c r="P41" s="188" t="str">
        <f>IF(COUNTIF(Year8Range,$BE$5)+COUNTIF(Year8Range,$BE$4)+COUNTIF(Year8Range,"*60")&gt;0,CY39,"")</f>
        <v/>
      </c>
      <c r="Q41" s="188" t="str">
        <f>IF(COUNTIF(Year9Range,$BE$5)+COUNTIF(Year9Range,$BE$4)+COUNTIF(Year9Range,"*60")&gt;0,CZ39,"")</f>
        <v/>
      </c>
      <c r="R41" s="188" t="str">
        <f>IF(COUNTIF(Year10Range,$BE$5)+COUNTIF(Year10Range,$BE$4)+COUNTIF(Year10Range,"*60")&gt;0,DA39,"")</f>
        <v/>
      </c>
      <c r="AA41" s="451"/>
      <c r="AD41" s="451"/>
      <c r="AE41" s="451"/>
      <c r="AF41" s="451"/>
      <c r="AG41" s="451"/>
      <c r="AH41" s="451"/>
      <c r="AI41" s="451"/>
      <c r="AJ41" s="451"/>
      <c r="AW41" s="384" t="s">
        <v>177</v>
      </c>
      <c r="AX41" s="401">
        <f>VALUE(SUM(AX38:AX40))</f>
        <v>17</v>
      </c>
      <c r="AY41" s="401">
        <f>VALUE(SUM(AY38:AY40))</f>
        <v>13</v>
      </c>
      <c r="AZ41" s="401">
        <f>VALUE(SUM(AZ38:AZ40))</f>
        <v>1</v>
      </c>
      <c r="BA41" s="401">
        <f>AVERAGEIF(AY3:AY33,"&gt;=0")</f>
        <v>0.75806451612903225</v>
      </c>
      <c r="BL41" s="384"/>
      <c r="BM41" s="384"/>
      <c r="BN41" s="384"/>
      <c r="BO41" s="384"/>
      <c r="BP41" s="384"/>
      <c r="BQ41" s="384"/>
      <c r="BR41" s="384"/>
      <c r="BS41" s="384"/>
      <c r="BT41" s="384"/>
      <c r="BU41" s="384"/>
      <c r="BV41" s="384"/>
      <c r="BW41" s="384"/>
      <c r="BX41" s="384"/>
      <c r="BY41" s="384"/>
      <c r="BZ41" s="384"/>
      <c r="CA41" s="384"/>
      <c r="CB41" s="384"/>
      <c r="CC41" s="384"/>
      <c r="CD41" s="384"/>
      <c r="CE41" s="384"/>
      <c r="DI41" s="403"/>
      <c r="DJ41" s="403"/>
      <c r="DK41" s="403"/>
      <c r="DL41" s="403"/>
      <c r="DM41" s="403"/>
      <c r="DN41" s="403"/>
      <c r="DO41" s="403"/>
      <c r="DP41" s="403"/>
      <c r="DQ41" s="403"/>
      <c r="DR41" s="403"/>
      <c r="DS41" s="403"/>
      <c r="DT41" s="403"/>
      <c r="DU41" s="403"/>
      <c r="DV41" s="403"/>
      <c r="DW41" s="403"/>
    </row>
    <row r="42" spans="2:127" ht="13.75" customHeight="1" thickBot="1" x14ac:dyDescent="0.4">
      <c r="AA42" s="451"/>
      <c r="AD42" s="451"/>
      <c r="AE42" s="451"/>
      <c r="AF42" s="451"/>
      <c r="AG42" s="451"/>
      <c r="AH42" s="451"/>
      <c r="AI42" s="451"/>
      <c r="AJ42" s="451"/>
      <c r="AW42" s="403" t="s">
        <v>178</v>
      </c>
      <c r="BA42" s="401">
        <f>IF(ISERROR(AVERAGE(AY27:AY33,AY12:AY26,AY3:AY8)),"",(AVERAGE(AY27:AY33,AY12:AY26,AY3:AY8)))</f>
        <v>0.7857142857142857</v>
      </c>
      <c r="BL42" s="384"/>
      <c r="BM42" s="384"/>
      <c r="BN42" s="384"/>
      <c r="BO42" s="384"/>
      <c r="BP42" s="384"/>
      <c r="BQ42" s="384"/>
      <c r="BR42" s="384"/>
      <c r="BS42" s="384"/>
      <c r="BT42" s="384"/>
      <c r="BU42" s="384"/>
      <c r="BV42" s="384"/>
      <c r="BW42" s="384"/>
      <c r="BX42" s="384"/>
      <c r="BY42" s="384"/>
      <c r="BZ42" s="384"/>
      <c r="CA42" s="384"/>
      <c r="CB42" s="384"/>
      <c r="CC42" s="384"/>
      <c r="CD42" s="384"/>
      <c r="CE42" s="384"/>
    </row>
    <row r="43" spans="2:127" ht="13.75" customHeight="1" thickBot="1" x14ac:dyDescent="0.4">
      <c r="B43" s="184"/>
      <c r="C43" s="299" t="s">
        <v>271</v>
      </c>
      <c r="D43" s="299"/>
      <c r="E43" s="299"/>
      <c r="F43" s="300"/>
      <c r="G43" s="301" t="s">
        <v>272</v>
      </c>
      <c r="H43" s="299"/>
      <c r="I43" s="299"/>
      <c r="J43" s="300"/>
      <c r="K43" s="301" t="s">
        <v>273</v>
      </c>
      <c r="L43" s="299"/>
      <c r="M43" s="300"/>
      <c r="N43" s="384"/>
      <c r="O43" s="384"/>
      <c r="P43" s="384"/>
      <c r="AA43" s="451"/>
      <c r="AD43" s="451"/>
      <c r="AE43" s="451"/>
      <c r="AF43" s="451"/>
      <c r="AG43" s="451"/>
      <c r="AH43" s="451"/>
      <c r="AI43" s="451"/>
      <c r="AJ43" s="451"/>
      <c r="AX43" s="444" t="s">
        <v>98</v>
      </c>
      <c r="AY43" s="445" t="s">
        <v>102</v>
      </c>
      <c r="AZ43" s="446" t="s">
        <v>105</v>
      </c>
      <c r="BA43" s="384" t="s">
        <v>168</v>
      </c>
      <c r="BL43" s="384"/>
      <c r="BM43" s="384"/>
      <c r="BN43" s="384"/>
      <c r="BO43" s="384"/>
      <c r="BP43" s="384"/>
      <c r="BQ43" s="384"/>
      <c r="BR43" s="384"/>
      <c r="BS43" s="384"/>
      <c r="BT43" s="384"/>
      <c r="BU43" s="384"/>
      <c r="BV43" s="384"/>
      <c r="BW43" s="384"/>
      <c r="BX43" s="384"/>
      <c r="BY43" s="384"/>
      <c r="BZ43" s="384"/>
      <c r="CA43" s="384"/>
      <c r="CB43" s="384"/>
      <c r="CC43" s="384"/>
      <c r="CD43" s="384"/>
      <c r="CE43" s="384"/>
    </row>
    <row r="44" spans="2:127" ht="28" customHeight="1" thickBot="1" x14ac:dyDescent="0.4">
      <c r="B44" s="185" t="s">
        <v>72</v>
      </c>
      <c r="C44" s="297" t="str">
        <f>CG35</f>
        <v/>
      </c>
      <c r="D44" s="298"/>
      <c r="E44" s="298"/>
      <c r="F44" s="298"/>
      <c r="G44" s="298" t="str">
        <f>CG37</f>
        <v/>
      </c>
      <c r="H44" s="298"/>
      <c r="I44" s="298"/>
      <c r="J44" s="298"/>
      <c r="K44" s="298" t="str">
        <f>CG36</f>
        <v/>
      </c>
      <c r="L44" s="298"/>
      <c r="M44" s="298"/>
      <c r="N44" s="384"/>
      <c r="O44" s="384"/>
      <c r="P44" s="384"/>
      <c r="AA44" s="451"/>
      <c r="AD44" s="451"/>
      <c r="AE44" s="451"/>
      <c r="AF44" s="451"/>
      <c r="AG44" s="451"/>
      <c r="AH44" s="451"/>
      <c r="AI44" s="451"/>
      <c r="AJ44" s="451"/>
      <c r="AW44" s="403" t="s">
        <v>180</v>
      </c>
      <c r="AX44" s="401">
        <f>COUNTIF(BA3:BA11,BF4)</f>
        <v>3</v>
      </c>
      <c r="AY44" s="401">
        <f>COUNTIF(BA3:BA11,BF5)</f>
        <v>6</v>
      </c>
      <c r="AZ44" s="401">
        <f>COUNTIF(BA3:BA11,0)</f>
        <v>0</v>
      </c>
      <c r="BA44" s="401">
        <f>AVERAGEIF(BA3:BA8,"&gt;=0")</f>
        <v>0.75</v>
      </c>
      <c r="BL44" s="384"/>
      <c r="BM44" s="384"/>
      <c r="BN44" s="384"/>
      <c r="BO44" s="384"/>
      <c r="BP44" s="384"/>
      <c r="BQ44" s="384"/>
      <c r="BR44" s="384"/>
      <c r="BS44" s="384"/>
      <c r="BT44" s="384"/>
      <c r="BU44" s="384"/>
      <c r="BV44" s="384"/>
      <c r="BW44" s="384"/>
      <c r="BX44" s="384"/>
      <c r="BY44" s="384"/>
      <c r="BZ44" s="384"/>
      <c r="CA44" s="384"/>
      <c r="CB44" s="384"/>
      <c r="CC44" s="384"/>
      <c r="CD44" s="384"/>
      <c r="CE44" s="384"/>
    </row>
    <row r="45" spans="2:127" ht="28" customHeight="1" thickBot="1" x14ac:dyDescent="0.4">
      <c r="B45" s="184" t="s">
        <v>73</v>
      </c>
      <c r="C45" s="302" t="str">
        <f>CH35</f>
        <v>1.2.1, 1.2.3, 1.2.4, 2.1.1, 2.1.2, 2.1.3, 2.3.1, 2.3.2, 2.3.3, 2.4.2, 2.4.3, 3.2.4</v>
      </c>
      <c r="D45" s="303"/>
      <c r="E45" s="303"/>
      <c r="F45" s="303"/>
      <c r="G45" s="303" t="str">
        <f>CH37</f>
        <v>1.2.1, 1.2.4, 2.1.1, 2.1.2, 2.1.3, 2.3.1, 2.3.2, 2.3.3, 2.4.2, 3.2.4</v>
      </c>
      <c r="H45" s="303"/>
      <c r="I45" s="303"/>
      <c r="J45" s="303"/>
      <c r="K45" s="303" t="str">
        <f>CH36</f>
        <v/>
      </c>
      <c r="L45" s="303"/>
      <c r="M45" s="303"/>
      <c r="N45" s="384"/>
      <c r="O45" s="384"/>
      <c r="P45" s="384"/>
      <c r="AA45" s="451"/>
      <c r="AD45" s="451"/>
      <c r="AE45" s="451"/>
      <c r="AF45" s="451"/>
      <c r="AG45" s="451"/>
      <c r="AH45" s="451"/>
      <c r="AI45" s="451"/>
      <c r="AJ45" s="451"/>
      <c r="AW45" s="403" t="s">
        <v>182</v>
      </c>
      <c r="AX45" s="401">
        <f>COUNTIF(BA12:BA26,BF4)</f>
        <v>8</v>
      </c>
      <c r="AY45" s="401">
        <f>COUNTIF(BA12:BA26,BF5)</f>
        <v>7</v>
      </c>
      <c r="AZ45" s="401">
        <f>COUNTIF(BA12:BA26,0)</f>
        <v>0</v>
      </c>
      <c r="BA45" s="401">
        <f>AVERAGEIF(BA12:BA26,"&gt;=0")</f>
        <v>0.76666666666666672</v>
      </c>
      <c r="BL45" s="384"/>
      <c r="BM45" s="384"/>
      <c r="BN45" s="384"/>
      <c r="BO45" s="384"/>
      <c r="BP45" s="384"/>
      <c r="BQ45" s="384"/>
      <c r="BR45" s="384"/>
      <c r="BS45" s="384"/>
      <c r="BT45" s="384"/>
      <c r="BU45" s="384"/>
      <c r="BV45" s="384"/>
      <c r="BW45" s="384"/>
      <c r="BX45" s="384"/>
      <c r="BY45" s="384"/>
      <c r="BZ45" s="384"/>
      <c r="CA45" s="384"/>
      <c r="CB45" s="384"/>
      <c r="CC45" s="384"/>
      <c r="CD45" s="384"/>
      <c r="CE45" s="384"/>
    </row>
    <row r="46" spans="2:127" ht="28" customHeight="1" thickBot="1" x14ac:dyDescent="0.4">
      <c r="B46" s="184" t="s">
        <v>74</v>
      </c>
      <c r="C46" s="302" t="str">
        <f>CI35</f>
        <v>1.1.1, 1.2.1, 1.2.2, 1.2.3, 2.4.3, 2.5.3</v>
      </c>
      <c r="D46" s="303"/>
      <c r="E46" s="303"/>
      <c r="F46" s="303"/>
      <c r="G46" s="303" t="str">
        <f>CI37</f>
        <v>1.1.1, 1.2.1, 1.2.2, 1.2.3, 2.4.3, 2.5.3</v>
      </c>
      <c r="H46" s="303"/>
      <c r="I46" s="303"/>
      <c r="J46" s="303"/>
      <c r="K46" s="303" t="str">
        <f>CI36</f>
        <v>3.2.3</v>
      </c>
      <c r="L46" s="303"/>
      <c r="M46" s="303"/>
      <c r="N46" s="384"/>
      <c r="O46" s="384"/>
      <c r="P46" s="384"/>
      <c r="AA46" s="451"/>
      <c r="AD46" s="451"/>
      <c r="AE46" s="451"/>
      <c r="AF46" s="451"/>
      <c r="AG46" s="451"/>
      <c r="AH46" s="451"/>
      <c r="AI46" s="451"/>
      <c r="AJ46" s="451"/>
      <c r="AW46" s="403" t="s">
        <v>187</v>
      </c>
      <c r="AX46" s="401">
        <f>COUNTIF(BA27:BA33,BF4)</f>
        <v>4</v>
      </c>
      <c r="AY46" s="401">
        <f>COUNTIF(BA27:BA33,BF5)</f>
        <v>3</v>
      </c>
      <c r="AZ46" s="401">
        <f>COUNTIF(BA27:BA33,0)</f>
        <v>0</v>
      </c>
      <c r="BA46" s="401">
        <f>AVERAGEIF(BA27:BA33,"&gt;=0")</f>
        <v>0.7857142857142857</v>
      </c>
      <c r="BL46" s="384"/>
      <c r="BM46" s="384"/>
      <c r="BN46" s="384"/>
      <c r="BO46" s="384"/>
      <c r="BP46" s="384"/>
      <c r="BQ46" s="384"/>
      <c r="BR46" s="384"/>
      <c r="BS46" s="384"/>
      <c r="BT46" s="384"/>
      <c r="BU46" s="384"/>
      <c r="BV46" s="384"/>
      <c r="BW46" s="384"/>
      <c r="BX46" s="384"/>
      <c r="BY46" s="384"/>
      <c r="BZ46" s="384"/>
      <c r="CA46" s="384"/>
      <c r="CB46" s="384"/>
      <c r="CC46" s="384"/>
      <c r="CD46" s="384"/>
      <c r="CE46" s="384"/>
    </row>
    <row r="47" spans="2:127" ht="28" customHeight="1" thickBot="1" x14ac:dyDescent="0.4">
      <c r="B47" s="184" t="s">
        <v>75</v>
      </c>
      <c r="C47" s="302" t="str">
        <f>CJ35</f>
        <v/>
      </c>
      <c r="D47" s="303"/>
      <c r="E47" s="303"/>
      <c r="F47" s="303"/>
      <c r="G47" s="303" t="str">
        <f>CJ37</f>
        <v/>
      </c>
      <c r="H47" s="303"/>
      <c r="I47" s="303"/>
      <c r="J47" s="303"/>
      <c r="K47" s="303" t="str">
        <f>CJ36</f>
        <v/>
      </c>
      <c r="L47" s="303"/>
      <c r="M47" s="303"/>
      <c r="N47" s="384"/>
      <c r="O47" s="384"/>
      <c r="P47" s="384"/>
      <c r="AA47" s="451"/>
      <c r="AD47" s="451"/>
      <c r="AE47" s="451"/>
      <c r="AF47" s="451"/>
      <c r="AG47" s="451"/>
      <c r="AH47" s="451"/>
      <c r="AI47" s="451"/>
      <c r="AJ47" s="451"/>
      <c r="AW47" s="384" t="s">
        <v>190</v>
      </c>
      <c r="AX47" s="401">
        <f>SUM(AX44:AX46)</f>
        <v>15</v>
      </c>
      <c r="AY47" s="401">
        <f>SUM(AY44:AY46)</f>
        <v>16</v>
      </c>
      <c r="AZ47" s="401">
        <f>SUM(AZ44:AZ46)</f>
        <v>0</v>
      </c>
      <c r="BA47" s="401"/>
      <c r="BL47" s="384"/>
      <c r="BM47" s="384"/>
      <c r="BN47" s="384"/>
      <c r="BO47" s="384"/>
      <c r="BP47" s="384"/>
      <c r="BQ47" s="384"/>
      <c r="BR47" s="384"/>
      <c r="BS47" s="384"/>
      <c r="BT47" s="384"/>
      <c r="BU47" s="384"/>
      <c r="BV47" s="384"/>
      <c r="BW47" s="384"/>
      <c r="BX47" s="384"/>
      <c r="BY47" s="384"/>
      <c r="BZ47" s="384"/>
      <c r="CA47" s="384"/>
      <c r="CB47" s="384"/>
      <c r="CC47" s="384"/>
      <c r="CD47" s="384"/>
      <c r="CE47" s="384"/>
    </row>
    <row r="48" spans="2:127" ht="28" customHeight="1" thickBot="1" x14ac:dyDescent="0.4">
      <c r="B48" s="184" t="s">
        <v>76</v>
      </c>
      <c r="C48" s="302" t="str">
        <f>CK35</f>
        <v/>
      </c>
      <c r="D48" s="303"/>
      <c r="E48" s="303"/>
      <c r="F48" s="303"/>
      <c r="G48" s="303" t="str">
        <f>CK37</f>
        <v/>
      </c>
      <c r="H48" s="303"/>
      <c r="I48" s="303"/>
      <c r="J48" s="303"/>
      <c r="K48" s="303" t="str">
        <f>CK36</f>
        <v/>
      </c>
      <c r="L48" s="303"/>
      <c r="M48" s="303"/>
      <c r="N48" s="384"/>
      <c r="O48" s="384"/>
      <c r="P48" s="384"/>
      <c r="AA48" s="451"/>
      <c r="AD48" s="451"/>
      <c r="AE48" s="451"/>
      <c r="AF48" s="451"/>
      <c r="AG48" s="451"/>
      <c r="AH48" s="451"/>
      <c r="AI48" s="451"/>
      <c r="AJ48" s="451"/>
      <c r="AW48" s="403" t="s">
        <v>191</v>
      </c>
      <c r="AX48" s="401"/>
      <c r="AY48" s="401"/>
      <c r="AZ48" s="401"/>
      <c r="BA48" s="401">
        <f>IF(ISERROR(AVERAGE(BA27:BA33,BA12:BA26,BA3:BA8)),"",(AVERAGE(BA27:BA33,BA12:BA26,BA3:BA8)))</f>
        <v>0.7678571428571429</v>
      </c>
      <c r="BL48" s="384"/>
      <c r="BM48" s="384"/>
      <c r="BN48" s="384"/>
      <c r="BO48" s="384"/>
      <c r="BP48" s="384"/>
      <c r="BQ48" s="384"/>
      <c r="BR48" s="384"/>
      <c r="BS48" s="384"/>
      <c r="BT48" s="384"/>
      <c r="BU48" s="384"/>
      <c r="BV48" s="384"/>
      <c r="BW48" s="384"/>
      <c r="BX48" s="384"/>
      <c r="BY48" s="384"/>
      <c r="BZ48" s="384"/>
      <c r="CA48" s="384"/>
      <c r="CB48" s="384"/>
      <c r="CC48" s="384"/>
      <c r="CD48" s="384"/>
      <c r="CE48" s="384"/>
    </row>
    <row r="49" spans="2:92" ht="28" hidden="1" customHeight="1" thickBot="1" x14ac:dyDescent="0.4">
      <c r="B49" s="184" t="s">
        <v>77</v>
      </c>
      <c r="C49" s="302" t="str">
        <f>CL35</f>
        <v/>
      </c>
      <c r="D49" s="303"/>
      <c r="E49" s="303"/>
      <c r="F49" s="303"/>
      <c r="G49" s="303" t="str">
        <f>CL37</f>
        <v/>
      </c>
      <c r="H49" s="303"/>
      <c r="I49" s="303"/>
      <c r="J49" s="303"/>
      <c r="K49" s="303" t="str">
        <f>CL36</f>
        <v/>
      </c>
      <c r="L49" s="303"/>
      <c r="M49" s="303"/>
      <c r="N49" s="384"/>
      <c r="O49" s="384"/>
      <c r="P49" s="384"/>
      <c r="AA49" s="451"/>
      <c r="AD49" s="451"/>
      <c r="AE49" s="451"/>
      <c r="AF49" s="451"/>
      <c r="AG49" s="451"/>
      <c r="AH49" s="451"/>
      <c r="AI49" s="451"/>
      <c r="AJ49" s="451"/>
      <c r="BL49" s="384"/>
      <c r="BM49" s="384"/>
      <c r="BN49" s="384"/>
      <c r="BO49" s="384"/>
      <c r="BP49" s="384"/>
      <c r="BQ49" s="384"/>
      <c r="BR49" s="384"/>
      <c r="BS49" s="384"/>
      <c r="BT49" s="384"/>
      <c r="BU49" s="384"/>
      <c r="BV49" s="384"/>
      <c r="BW49" s="384"/>
      <c r="BX49" s="384"/>
      <c r="BY49" s="384"/>
      <c r="BZ49" s="384"/>
      <c r="CA49" s="384"/>
      <c r="CB49" s="384"/>
      <c r="CC49" s="384"/>
      <c r="CD49" s="384"/>
      <c r="CE49" s="384"/>
    </row>
    <row r="50" spans="2:92" ht="28" hidden="1" customHeight="1" thickBot="1" x14ac:dyDescent="0.4">
      <c r="B50" s="184" t="s">
        <v>78</v>
      </c>
      <c r="C50" s="302" t="str">
        <f>CM35</f>
        <v/>
      </c>
      <c r="D50" s="303"/>
      <c r="E50" s="303"/>
      <c r="F50" s="303"/>
      <c r="G50" s="303" t="str">
        <f>CM37</f>
        <v/>
      </c>
      <c r="H50" s="303"/>
      <c r="I50" s="303"/>
      <c r="J50" s="303"/>
      <c r="K50" s="303" t="str">
        <f>CM36</f>
        <v/>
      </c>
      <c r="L50" s="303"/>
      <c r="M50" s="303"/>
      <c r="N50" s="384"/>
      <c r="O50" s="384"/>
      <c r="P50" s="384"/>
      <c r="AA50" s="451"/>
      <c r="AD50" s="451"/>
      <c r="AE50" s="451"/>
      <c r="AF50" s="451"/>
      <c r="AG50" s="451"/>
      <c r="AH50" s="451"/>
      <c r="AI50" s="451"/>
      <c r="AJ50" s="451"/>
      <c r="BL50" s="384"/>
      <c r="BM50" s="384"/>
      <c r="BN50" s="384"/>
      <c r="BO50" s="384"/>
      <c r="BP50" s="384"/>
      <c r="BQ50" s="384"/>
      <c r="BR50" s="384"/>
      <c r="BS50" s="384"/>
      <c r="BT50" s="384"/>
      <c r="BU50" s="384"/>
      <c r="BV50" s="384"/>
      <c r="BW50" s="384"/>
      <c r="BX50" s="384"/>
      <c r="BY50" s="384"/>
      <c r="BZ50" s="384"/>
      <c r="CA50" s="384"/>
      <c r="CB50" s="384"/>
      <c r="CC50" s="384"/>
      <c r="CD50" s="384"/>
      <c r="CE50" s="384"/>
    </row>
    <row r="51" spans="2:92" ht="28" hidden="1" customHeight="1" thickBot="1" x14ac:dyDescent="0.4">
      <c r="B51" s="184" t="s">
        <v>79</v>
      </c>
      <c r="C51" s="302" t="str">
        <f>CN35</f>
        <v/>
      </c>
      <c r="D51" s="303"/>
      <c r="E51" s="303"/>
      <c r="F51" s="303"/>
      <c r="G51" s="303" t="str">
        <f>CN37</f>
        <v/>
      </c>
      <c r="H51" s="303"/>
      <c r="I51" s="303"/>
      <c r="J51" s="303"/>
      <c r="K51" s="303" t="str">
        <f>CN36</f>
        <v/>
      </c>
      <c r="L51" s="303"/>
      <c r="M51" s="303"/>
      <c r="N51" s="384"/>
      <c r="O51" s="384"/>
      <c r="P51" s="384"/>
      <c r="AA51" s="451"/>
      <c r="AD51" s="451"/>
      <c r="AE51" s="451"/>
      <c r="AF51" s="451"/>
      <c r="AG51" s="451"/>
      <c r="AH51" s="451"/>
      <c r="AI51" s="451"/>
      <c r="AJ51" s="451"/>
      <c r="BL51" s="384"/>
      <c r="BM51" s="384"/>
      <c r="BN51" s="384"/>
      <c r="BO51" s="384"/>
      <c r="BP51" s="384"/>
      <c r="BQ51" s="384"/>
      <c r="BR51" s="384"/>
      <c r="BS51" s="384"/>
      <c r="BT51" s="384"/>
      <c r="BU51" s="384"/>
      <c r="BV51" s="384"/>
      <c r="BW51" s="384"/>
      <c r="BX51" s="384"/>
      <c r="BY51" s="384"/>
      <c r="BZ51" s="384"/>
      <c r="CA51" s="384"/>
      <c r="CB51" s="384"/>
      <c r="CC51" s="384"/>
      <c r="CD51" s="384"/>
      <c r="CE51" s="384"/>
    </row>
    <row r="52" spans="2:92" ht="28" hidden="1" customHeight="1" thickBot="1" x14ac:dyDescent="0.4">
      <c r="B52" s="184" t="s">
        <v>80</v>
      </c>
      <c r="C52" s="302" t="str">
        <f>CO35</f>
        <v/>
      </c>
      <c r="D52" s="303"/>
      <c r="E52" s="303"/>
      <c r="F52" s="303"/>
      <c r="G52" s="303" t="str">
        <f>CO37</f>
        <v/>
      </c>
      <c r="H52" s="303"/>
      <c r="I52" s="303"/>
      <c r="J52" s="303"/>
      <c r="K52" s="303" t="str">
        <f>CO36</f>
        <v/>
      </c>
      <c r="L52" s="303"/>
      <c r="M52" s="303"/>
      <c r="N52" s="384"/>
      <c r="O52" s="384"/>
      <c r="P52" s="384"/>
      <c r="AA52" s="451"/>
      <c r="AD52" s="451"/>
      <c r="AE52" s="451"/>
      <c r="AF52" s="451"/>
      <c r="AG52" s="451"/>
      <c r="AH52" s="451"/>
      <c r="AI52" s="451"/>
      <c r="AJ52" s="451"/>
      <c r="BL52" s="384"/>
      <c r="BM52" s="384"/>
      <c r="BN52" s="384"/>
      <c r="BO52" s="384"/>
      <c r="BP52" s="384"/>
      <c r="BQ52" s="384"/>
      <c r="BR52" s="384"/>
      <c r="BS52" s="384"/>
      <c r="BT52" s="384"/>
      <c r="BU52" s="384"/>
      <c r="BV52" s="384"/>
      <c r="BW52" s="384"/>
      <c r="BX52" s="384"/>
      <c r="BY52" s="384"/>
      <c r="BZ52" s="384"/>
      <c r="CA52" s="384"/>
      <c r="CB52" s="384"/>
      <c r="CC52" s="384"/>
      <c r="CD52" s="384"/>
      <c r="CE52" s="384"/>
    </row>
    <row r="53" spans="2:92" ht="28" hidden="1" customHeight="1" thickBot="1" x14ac:dyDescent="0.4">
      <c r="B53" s="184" t="s">
        <v>81</v>
      </c>
      <c r="C53" s="302" t="str">
        <f>CP35</f>
        <v/>
      </c>
      <c r="D53" s="303"/>
      <c r="E53" s="303"/>
      <c r="F53" s="303"/>
      <c r="G53" s="303" t="str">
        <f>CP37</f>
        <v/>
      </c>
      <c r="H53" s="303"/>
      <c r="I53" s="303"/>
      <c r="J53" s="303"/>
      <c r="K53" s="303" t="str">
        <f>CP36</f>
        <v/>
      </c>
      <c r="L53" s="303"/>
      <c r="M53" s="303"/>
      <c r="N53" s="384"/>
      <c r="O53" s="384"/>
      <c r="P53" s="384"/>
      <c r="AA53" s="451"/>
      <c r="AD53" s="451"/>
      <c r="AE53" s="451"/>
      <c r="AF53" s="451"/>
      <c r="AG53" s="451"/>
      <c r="AH53" s="451"/>
      <c r="AI53" s="451"/>
      <c r="AJ53" s="451"/>
      <c r="BL53" s="384"/>
      <c r="BM53" s="384"/>
      <c r="BN53" s="384"/>
      <c r="BO53" s="384"/>
      <c r="BP53" s="384"/>
      <c r="BQ53" s="384"/>
      <c r="BR53" s="384"/>
      <c r="BS53" s="384"/>
      <c r="BT53" s="384"/>
      <c r="BU53" s="384"/>
      <c r="BV53" s="384"/>
      <c r="BW53" s="384"/>
      <c r="BX53" s="384"/>
      <c r="BY53" s="384"/>
      <c r="BZ53" s="384"/>
      <c r="CA53" s="384"/>
      <c r="CB53" s="384"/>
      <c r="CC53" s="384"/>
      <c r="CD53" s="384"/>
      <c r="CE53" s="384"/>
    </row>
    <row r="54" spans="2:92" ht="13.25" customHeight="1" x14ac:dyDescent="0.35">
      <c r="B54" s="453"/>
      <c r="C54" s="453"/>
      <c r="D54" s="451"/>
      <c r="E54" s="451"/>
      <c r="F54" s="451"/>
      <c r="G54" s="451"/>
      <c r="H54" s="451"/>
      <c r="I54" s="451"/>
      <c r="J54" s="451"/>
      <c r="K54" s="451"/>
      <c r="L54" s="451"/>
      <c r="M54" s="451"/>
      <c r="N54" s="451"/>
      <c r="O54" s="451"/>
      <c r="P54" s="451"/>
      <c r="AA54" s="451"/>
      <c r="AD54" s="451"/>
      <c r="AE54" s="451"/>
      <c r="AF54" s="451"/>
      <c r="AG54" s="451"/>
      <c r="AH54" s="451"/>
      <c r="AI54" s="451"/>
      <c r="AJ54" s="451"/>
      <c r="BL54" s="384"/>
      <c r="BM54" s="384"/>
      <c r="BN54" s="384"/>
      <c r="BO54" s="384"/>
      <c r="BP54" s="384"/>
      <c r="BQ54" s="384"/>
      <c r="BR54" s="384"/>
      <c r="BS54" s="384"/>
      <c r="BT54" s="384"/>
      <c r="BU54" s="384"/>
      <c r="BV54" s="384"/>
      <c r="BW54" s="384"/>
      <c r="BX54" s="384"/>
      <c r="BY54" s="384"/>
      <c r="BZ54" s="384"/>
      <c r="CA54" s="384"/>
      <c r="CB54" s="384"/>
      <c r="CC54" s="384"/>
      <c r="CD54" s="384"/>
      <c r="CE54" s="384"/>
    </row>
    <row r="55" spans="2:92" ht="13.25" customHeight="1" x14ac:dyDescent="0.35">
      <c r="B55" s="454" t="s">
        <v>170</v>
      </c>
      <c r="C55" s="454"/>
      <c r="M55" s="451"/>
      <c r="N55" s="451"/>
      <c r="O55" s="451"/>
      <c r="P55" s="451"/>
      <c r="AA55" s="451"/>
      <c r="AD55" s="451"/>
      <c r="AE55" s="451"/>
      <c r="AF55" s="451"/>
      <c r="AG55" s="451"/>
      <c r="AH55" s="451"/>
      <c r="AI55" s="451"/>
      <c r="AJ55" s="451"/>
      <c r="BL55" s="384"/>
      <c r="BM55" s="384"/>
      <c r="BN55" s="384"/>
      <c r="BO55" s="384"/>
      <c r="BP55" s="384"/>
      <c r="BQ55" s="384"/>
      <c r="BR55" s="384"/>
      <c r="BS55" s="384"/>
      <c r="BT55" s="384"/>
      <c r="BU55" s="384"/>
      <c r="BV55" s="384"/>
      <c r="BW55" s="384"/>
      <c r="BX55" s="384"/>
      <c r="BY55" s="384"/>
      <c r="BZ55" s="384"/>
      <c r="CA55" s="384"/>
      <c r="CB55" s="384"/>
      <c r="CC55" s="384"/>
      <c r="CD55" s="384"/>
      <c r="CE55" s="384"/>
      <c r="CF55" s="384"/>
      <c r="CH55" s="384"/>
      <c r="CJ55" s="384"/>
      <c r="CL55" s="384"/>
      <c r="CN55" s="384"/>
    </row>
    <row r="56" spans="2:92" ht="13.5" customHeight="1" x14ac:dyDescent="0.35">
      <c r="B56" s="454"/>
      <c r="C56" s="454"/>
      <c r="D56" s="455"/>
      <c r="E56" s="455"/>
      <c r="F56" s="385"/>
      <c r="G56" s="385"/>
      <c r="BL56" s="384"/>
      <c r="BM56" s="384"/>
      <c r="BN56" s="384"/>
      <c r="BO56" s="384"/>
      <c r="BP56" s="384"/>
      <c r="BQ56" s="384"/>
      <c r="BR56" s="384"/>
      <c r="BS56" s="384"/>
      <c r="BT56" s="384"/>
      <c r="BU56" s="384"/>
      <c r="BV56" s="384"/>
      <c r="BW56" s="384"/>
      <c r="BX56" s="384"/>
      <c r="BY56" s="384"/>
      <c r="BZ56" s="384"/>
      <c r="CA56" s="384"/>
      <c r="CB56" s="384"/>
      <c r="CC56" s="384"/>
      <c r="CD56" s="384"/>
      <c r="CE56" s="384"/>
      <c r="CF56" s="384"/>
      <c r="CH56" s="384"/>
      <c r="CJ56" s="384"/>
      <c r="CL56" s="384"/>
      <c r="CN56" s="384"/>
    </row>
    <row r="57" spans="2:92" ht="23" customHeight="1" x14ac:dyDescent="0.35">
      <c r="B57" s="456" t="s">
        <v>175</v>
      </c>
      <c r="C57" s="457"/>
      <c r="D57" s="457"/>
      <c r="E57" s="457"/>
      <c r="F57" s="457"/>
      <c r="G57" s="457"/>
      <c r="H57" s="457"/>
      <c r="I57" s="457"/>
      <c r="J57" s="457"/>
      <c r="K57" s="458"/>
      <c r="BG57" s="385"/>
      <c r="BH57" s="385"/>
      <c r="BI57" s="385"/>
      <c r="BJ57" s="385"/>
      <c r="BK57" s="385"/>
      <c r="BO57" s="384"/>
      <c r="BP57" s="384"/>
      <c r="BQ57" s="384"/>
      <c r="BR57" s="384"/>
      <c r="BS57" s="384"/>
      <c r="BT57" s="384"/>
      <c r="CB57" s="384"/>
    </row>
    <row r="58" spans="2:92" ht="21" customHeight="1" x14ac:dyDescent="0.35">
      <c r="B58" s="459" t="s">
        <v>7</v>
      </c>
      <c r="C58" s="460"/>
      <c r="D58" s="461"/>
      <c r="E58" s="462" t="s">
        <v>8</v>
      </c>
      <c r="F58" s="463"/>
      <c r="G58" s="463"/>
      <c r="H58" s="464"/>
      <c r="I58" s="462" t="s">
        <v>9</v>
      </c>
      <c r="J58" s="463"/>
      <c r="K58" s="464"/>
    </row>
    <row r="59" spans="2:92" ht="22.25" customHeight="1" x14ac:dyDescent="0.35">
      <c r="B59" s="465"/>
      <c r="C59" s="466"/>
      <c r="D59" s="467"/>
      <c r="E59" s="468"/>
      <c r="F59" s="469"/>
      <c r="G59" s="469"/>
      <c r="H59" s="470"/>
      <c r="I59" s="471"/>
      <c r="J59" s="469"/>
      <c r="K59" s="470"/>
      <c r="BK59" s="385"/>
      <c r="CB59" s="384"/>
    </row>
    <row r="60" spans="2:92" x14ac:dyDescent="0.35">
      <c r="B60" s="385"/>
      <c r="C60" s="385"/>
      <c r="D60" s="385"/>
      <c r="E60" s="385"/>
      <c r="F60" s="385"/>
      <c r="G60" s="385"/>
      <c r="AK60" s="403"/>
      <c r="BK60" s="385"/>
      <c r="CB60" s="384"/>
    </row>
    <row r="61" spans="2:92" ht="19.25" customHeight="1" x14ac:dyDescent="0.35">
      <c r="B61" s="472" t="s">
        <v>179</v>
      </c>
      <c r="C61" s="473"/>
      <c r="D61" s="474"/>
      <c r="E61" s="474"/>
      <c r="F61" s="474"/>
      <c r="G61" s="474"/>
      <c r="H61" s="474"/>
      <c r="BK61" s="385"/>
      <c r="CB61" s="384"/>
    </row>
    <row r="62" spans="2:92" ht="16.5" thickBot="1" x14ac:dyDescent="0.4">
      <c r="B62" s="475" t="s">
        <v>181</v>
      </c>
      <c r="C62" s="475"/>
      <c r="D62" s="476" t="str">
        <f>_xlfn.IFNA(AX34,"")</f>
        <v>Actual Year 3</v>
      </c>
      <c r="E62" s="476"/>
      <c r="F62" s="474"/>
      <c r="G62" s="477"/>
      <c r="H62" s="477"/>
      <c r="BK62" s="385"/>
      <c r="CB62" s="384"/>
    </row>
    <row r="63" spans="2:92" ht="16" x14ac:dyDescent="0.35">
      <c r="B63" s="478"/>
      <c r="C63" s="479"/>
      <c r="D63" s="480" t="s">
        <v>183</v>
      </c>
      <c r="E63" s="481"/>
      <c r="F63" s="482" t="s">
        <v>184</v>
      </c>
      <c r="G63" s="483"/>
      <c r="H63" s="482" t="s">
        <v>185</v>
      </c>
      <c r="I63" s="483"/>
      <c r="J63" s="482" t="s">
        <v>186</v>
      </c>
      <c r="K63" s="484"/>
      <c r="BK63" s="385"/>
      <c r="CB63" s="384"/>
    </row>
    <row r="64" spans="2:92" ht="16" x14ac:dyDescent="0.35">
      <c r="B64" s="485" t="s">
        <v>188</v>
      </c>
      <c r="C64" s="486"/>
      <c r="D64" s="487"/>
      <c r="E64" s="488"/>
      <c r="F64" s="489" t="s">
        <v>189</v>
      </c>
      <c r="G64" s="490"/>
      <c r="H64" s="489" t="s">
        <v>189</v>
      </c>
      <c r="I64" s="490"/>
      <c r="J64" s="489" t="s">
        <v>189</v>
      </c>
      <c r="K64" s="491"/>
      <c r="BK64" s="385"/>
      <c r="CB64" s="384"/>
    </row>
    <row r="65" spans="2:80" ht="16" x14ac:dyDescent="0.35">
      <c r="B65" s="492" t="str">
        <f>BE4</f>
        <v>≥80</v>
      </c>
      <c r="C65" s="493"/>
      <c r="D65" s="494">
        <f>IF(AX41=0,NA(),AX41)</f>
        <v>17</v>
      </c>
      <c r="E65" s="494"/>
      <c r="F65" s="494">
        <f>IF(AX38=0,NA(),AX38)</f>
        <v>3</v>
      </c>
      <c r="G65" s="494"/>
      <c r="H65" s="494">
        <f>IF(AX39=0,NA(),AX39)</f>
        <v>9</v>
      </c>
      <c r="I65" s="494"/>
      <c r="J65" s="494">
        <f>IF(AX40=0,NA(),AX40)</f>
        <v>5</v>
      </c>
      <c r="K65" s="494"/>
      <c r="BK65" s="385"/>
      <c r="CB65" s="384"/>
    </row>
    <row r="66" spans="2:80" ht="16" x14ac:dyDescent="0.35">
      <c r="B66" s="495" t="str">
        <f>BE5</f>
        <v>60-79</v>
      </c>
      <c r="C66" s="496"/>
      <c r="D66" s="494">
        <f>IF(AY41=0,NA(),AY41)</f>
        <v>13</v>
      </c>
      <c r="E66" s="494"/>
      <c r="F66" s="494">
        <f>IF(AY38=0,NA(),AY38)</f>
        <v>6</v>
      </c>
      <c r="G66" s="494"/>
      <c r="H66" s="494">
        <f>IF(AY39=0,NA(),AY39)</f>
        <v>6</v>
      </c>
      <c r="I66" s="494"/>
      <c r="J66" s="494">
        <f>IF(AY40=0,NA(),AY40)</f>
        <v>1</v>
      </c>
      <c r="K66" s="494"/>
      <c r="AQ66" s="385"/>
      <c r="BK66" s="385"/>
      <c r="CB66" s="384"/>
    </row>
    <row r="67" spans="2:80" ht="16" x14ac:dyDescent="0.35">
      <c r="B67" s="497" t="str">
        <f>BE6</f>
        <v>&lt;60</v>
      </c>
      <c r="C67" s="498"/>
      <c r="D67" s="494">
        <f>IF(AZ41=0,NA(),AZ41)</f>
        <v>1</v>
      </c>
      <c r="E67" s="494"/>
      <c r="F67" s="494" t="e">
        <f>IF(AZ38=0,NA(),AZ38)</f>
        <v>#N/A</v>
      </c>
      <c r="G67" s="494"/>
      <c r="H67" s="494" t="e">
        <f>IF(AZ39=0,NA(),AZ39)</f>
        <v>#N/A</v>
      </c>
      <c r="I67" s="494"/>
      <c r="J67" s="494">
        <f>IF(AZ40=0,NA(),AZ40)</f>
        <v>1</v>
      </c>
      <c r="K67" s="494"/>
      <c r="AQ67" s="385"/>
      <c r="BK67" s="385"/>
      <c r="CB67" s="384"/>
    </row>
    <row r="68" spans="2:80" s="385" customFormat="1" ht="16.5" thickBot="1" x14ac:dyDescent="0.4">
      <c r="B68" s="499" t="s">
        <v>192</v>
      </c>
      <c r="C68" s="500"/>
      <c r="D68" s="501">
        <f>IFERROR(BA41,"n/a")</f>
        <v>0.75806451612903225</v>
      </c>
      <c r="E68" s="502"/>
      <c r="F68" s="501">
        <f>IFERROR(BA38,"n/a")</f>
        <v>0.66666666666666663</v>
      </c>
      <c r="G68" s="502"/>
      <c r="H68" s="501">
        <f>IFERROR(BA39,"n/a")</f>
        <v>0.8</v>
      </c>
      <c r="I68" s="502"/>
      <c r="J68" s="501">
        <f>IFERROR(BA40,"n/a")</f>
        <v>0.7857142857142857</v>
      </c>
    </row>
    <row r="69" spans="2:80" ht="13.25" x14ac:dyDescent="0.35"/>
    <row r="70" spans="2:80" ht="13.25" x14ac:dyDescent="0.25"/>
    <row r="71" spans="2:80" ht="13.25" x14ac:dyDescent="0.25"/>
    <row r="72" spans="2:80" ht="13.25" x14ac:dyDescent="0.25"/>
    <row r="73" spans="2:80" ht="13.25" x14ac:dyDescent="0.25"/>
    <row r="74" spans="2:80" ht="13.25" x14ac:dyDescent="0.25"/>
    <row r="75" spans="2:80" ht="13.25" x14ac:dyDescent="0.25"/>
    <row r="76" spans="2:80" ht="13.25" x14ac:dyDescent="0.25"/>
    <row r="77" spans="2:80" ht="13.25" x14ac:dyDescent="0.25"/>
    <row r="78" spans="2:80" ht="13.25" x14ac:dyDescent="0.25"/>
    <row r="79" spans="2:80" ht="13.25" x14ac:dyDescent="0.25"/>
    <row r="80" spans="2:80" ht="13.25" x14ac:dyDescent="0.25"/>
    <row r="84" spans="2:11" ht="13.25" x14ac:dyDescent="0.25"/>
    <row r="85" spans="2:11" ht="13.25" x14ac:dyDescent="0.25"/>
    <row r="86" spans="2:11" ht="13.25" x14ac:dyDescent="0.25"/>
    <row r="87" spans="2:11" ht="13.25" x14ac:dyDescent="0.25"/>
    <row r="88" spans="2:11" ht="13.25" x14ac:dyDescent="0.25"/>
    <row r="89" spans="2:11" ht="13.25" x14ac:dyDescent="0.25"/>
    <row r="90" spans="2:11" ht="13.25" x14ac:dyDescent="0.25"/>
    <row r="91" spans="2:11" ht="13.25" x14ac:dyDescent="0.25"/>
    <row r="92" spans="2:11" ht="13.25" x14ac:dyDescent="0.25"/>
    <row r="93" spans="2:11" s="385" customFormat="1" ht="19" thickBot="1" x14ac:dyDescent="0.4">
      <c r="B93" s="472" t="s">
        <v>193</v>
      </c>
      <c r="C93" s="473"/>
      <c r="D93" s="474"/>
      <c r="E93" s="474"/>
      <c r="F93" s="474"/>
      <c r="G93" s="474"/>
      <c r="H93" s="474"/>
      <c r="I93" s="474"/>
      <c r="J93" s="474"/>
    </row>
    <row r="94" spans="2:11" s="385" customFormat="1" ht="16" x14ac:dyDescent="0.35">
      <c r="B94" s="503"/>
      <c r="C94" s="504"/>
      <c r="D94" s="504"/>
      <c r="E94" s="505" t="s">
        <v>194</v>
      </c>
      <c r="F94" s="504"/>
      <c r="G94" s="506" t="s">
        <v>192</v>
      </c>
      <c r="H94" s="506"/>
      <c r="I94" s="506"/>
      <c r="J94" s="506"/>
      <c r="K94" s="507"/>
    </row>
    <row r="95" spans="2:11" s="385" customFormat="1" ht="16" x14ac:dyDescent="0.35">
      <c r="B95" s="508"/>
      <c r="C95" s="509"/>
      <c r="D95" s="510"/>
      <c r="E95" s="511"/>
      <c r="F95" s="511" t="s">
        <v>71</v>
      </c>
      <c r="G95" s="511" t="s">
        <v>72</v>
      </c>
      <c r="H95" s="511" t="s">
        <v>73</v>
      </c>
      <c r="I95" s="511" t="s">
        <v>74</v>
      </c>
      <c r="J95" s="511" t="s">
        <v>75</v>
      </c>
      <c r="K95" s="512" t="s">
        <v>76</v>
      </c>
    </row>
    <row r="96" spans="2:11" s="385" customFormat="1" ht="17.399999999999999" customHeight="1" x14ac:dyDescent="0.35">
      <c r="B96" s="513" t="s">
        <v>195</v>
      </c>
      <c r="C96" s="514"/>
      <c r="D96" s="515"/>
      <c r="E96" s="516" t="s">
        <v>196</v>
      </c>
      <c r="F96" s="516">
        <f>_xlfn.IFNA(S108,"")</f>
        <v>0.27777777777777779</v>
      </c>
      <c r="G96" s="516">
        <f>_xlfn.IFNA(S109,"")</f>
        <v>0.27777777777777779</v>
      </c>
      <c r="H96" s="516">
        <f>_xlfn.IFNA(S110,"")</f>
        <v>0.44444444444444442</v>
      </c>
      <c r="I96" s="516">
        <f>_xlfn.IFNA(S111,"")</f>
        <v>0.6875</v>
      </c>
      <c r="J96" s="516" t="str">
        <f>_xlfn.IFNA(S112,"")</f>
        <v/>
      </c>
      <c r="K96" s="516" t="str">
        <f>_xlfn.IFNA(S113,"")</f>
        <v/>
      </c>
    </row>
    <row r="97" spans="2:23" s="385" customFormat="1" ht="17.399999999999999" customHeight="1" x14ac:dyDescent="0.35">
      <c r="B97" s="517"/>
      <c r="C97" s="518"/>
      <c r="D97" s="519"/>
      <c r="E97" s="520" t="s">
        <v>65</v>
      </c>
      <c r="F97" s="520"/>
      <c r="G97" s="521">
        <f>_xlfn.IFNA(R109,"")</f>
        <v>0.27777777777777779</v>
      </c>
      <c r="H97" s="521">
        <f>_xlfn.IFNA(R110,"")</f>
        <v>0.5</v>
      </c>
      <c r="I97" s="521">
        <f>_xlfn.IFNA(R111,"")</f>
        <v>0.6875</v>
      </c>
      <c r="J97" s="521">
        <f>_xlfn.IFNA(R112,"")</f>
        <v>0.6875</v>
      </c>
      <c r="K97" s="521">
        <f>_xlfn.IFNA(R113,"")</f>
        <v>1</v>
      </c>
    </row>
    <row r="98" spans="2:23" s="385" customFormat="1" ht="17.399999999999999" customHeight="1" x14ac:dyDescent="0.35">
      <c r="B98" s="513" t="s">
        <v>197</v>
      </c>
      <c r="C98" s="514"/>
      <c r="D98" s="515"/>
      <c r="E98" s="522" t="s">
        <v>196</v>
      </c>
      <c r="F98" s="516">
        <f>_xlfn.IFNA(U108,"")</f>
        <v>0.46666666666666667</v>
      </c>
      <c r="G98" s="516">
        <f>_xlfn.IFNA(U109,"")</f>
        <v>0.46666666666666667</v>
      </c>
      <c r="H98" s="516">
        <f>_xlfn.IFNA(U110,"")</f>
        <v>0.73333333333333328</v>
      </c>
      <c r="I98" s="516">
        <f>_xlfn.IFNA(U111,"")</f>
        <v>0.8</v>
      </c>
      <c r="J98" s="516" t="str">
        <f>_xlfn.IFNA(U112,"")</f>
        <v/>
      </c>
      <c r="K98" s="516" t="str">
        <f>_xlfn.IFNA(U113,"")</f>
        <v/>
      </c>
    </row>
    <row r="99" spans="2:23" s="385" customFormat="1" ht="17.399999999999999" customHeight="1" x14ac:dyDescent="0.35">
      <c r="B99" s="517"/>
      <c r="C99" s="518"/>
      <c r="D99" s="519"/>
      <c r="E99" s="520" t="s">
        <v>65</v>
      </c>
      <c r="F99" s="520"/>
      <c r="G99" s="521">
        <f>_xlfn.IFNA(T109,"")</f>
        <v>0.46666666666666667</v>
      </c>
      <c r="H99" s="521">
        <f>_xlfn.IFNA(T110,"")</f>
        <v>0.73333333333333328</v>
      </c>
      <c r="I99" s="521">
        <f>_xlfn.IFNA(T111,"")</f>
        <v>0.76666666666666672</v>
      </c>
      <c r="J99" s="521">
        <f>_xlfn.IFNA(T112,"")</f>
        <v>0.8666666666666667</v>
      </c>
      <c r="K99" s="521">
        <f>_xlfn.IFNA(T113,"")</f>
        <v>1</v>
      </c>
    </row>
    <row r="100" spans="2:23" ht="17.399999999999999" customHeight="1" x14ac:dyDescent="0.35">
      <c r="B100" s="513" t="s">
        <v>198</v>
      </c>
      <c r="C100" s="514"/>
      <c r="D100" s="515"/>
      <c r="E100" s="522" t="s">
        <v>196</v>
      </c>
      <c r="F100" s="516">
        <f>_xlfn.IFNA(W108,"")</f>
        <v>0.7142857142857143</v>
      </c>
      <c r="G100" s="516">
        <f>_xlfn.IFNA(W109,"")</f>
        <v>0.7142857142857143</v>
      </c>
      <c r="H100" s="516">
        <f>_xlfn.IFNA(W110,"")</f>
        <v>0.8571428571428571</v>
      </c>
      <c r="I100" s="516">
        <f>_xlfn.IFNA(W111,"")</f>
        <v>0.7857142857142857</v>
      </c>
      <c r="J100" s="516" t="str">
        <f>_xlfn.IFNA(W112,"")</f>
        <v/>
      </c>
      <c r="K100" s="516" t="str">
        <f>_xlfn.IFNA(W113,"")</f>
        <v/>
      </c>
    </row>
    <row r="101" spans="2:23" ht="17.399999999999999" customHeight="1" x14ac:dyDescent="0.35">
      <c r="B101" s="517"/>
      <c r="C101" s="514"/>
      <c r="D101" s="523"/>
      <c r="E101" s="520" t="s">
        <v>65</v>
      </c>
      <c r="F101" s="520"/>
      <c r="G101" s="521">
        <f>_xlfn.IFNA(V109,"")</f>
        <v>0.7142857142857143</v>
      </c>
      <c r="H101" s="521">
        <f>_xlfn.IFNA(V110,"")</f>
        <v>0.7857142857142857</v>
      </c>
      <c r="I101" s="521">
        <f>_xlfn.IFNA(V111,"")</f>
        <v>0.7857142857142857</v>
      </c>
      <c r="J101" s="521">
        <f>_xlfn.IFNA(V112,"")</f>
        <v>0.8571428571428571</v>
      </c>
      <c r="K101" s="521">
        <f>_xlfn.IFNA(V113,"")</f>
        <v>0.9285714285714286</v>
      </c>
    </row>
    <row r="102" spans="2:23" ht="17.399999999999999" customHeight="1" x14ac:dyDescent="0.35">
      <c r="B102" s="524" t="s">
        <v>199</v>
      </c>
      <c r="C102" s="525"/>
      <c r="D102" s="526"/>
      <c r="E102" s="527" t="s">
        <v>196</v>
      </c>
      <c r="F102" s="516">
        <f>_xlfn.IFNA(Q108,"")</f>
        <v>0.46774193548387094</v>
      </c>
      <c r="G102" s="516">
        <f>_xlfn.IFNA(Q109,"")</f>
        <v>0.46774193548387094</v>
      </c>
      <c r="H102" s="516">
        <f>_xlfn.IFNA(Q110,"")</f>
        <v>0.67741935483870963</v>
      </c>
      <c r="I102" s="516">
        <f>_xlfn.IFNA(Q111,"")</f>
        <v>0.76666666666666672</v>
      </c>
      <c r="J102" s="516" t="str">
        <f>_xlfn.IFNA(Q112,"")</f>
        <v/>
      </c>
      <c r="K102" s="516" t="str">
        <f>_xlfn.IFNA(Q113,"")</f>
        <v/>
      </c>
    </row>
    <row r="103" spans="2:23" ht="17.399999999999999" customHeight="1" x14ac:dyDescent="0.35">
      <c r="B103" s="528"/>
      <c r="C103" s="529"/>
      <c r="D103" s="525"/>
      <c r="E103" s="530" t="s">
        <v>65</v>
      </c>
      <c r="F103" s="520"/>
      <c r="G103" s="531">
        <f>_xlfn.IFNA(P109,"")</f>
        <v>0.46774193548387094</v>
      </c>
      <c r="H103" s="531">
        <f>_xlfn.IFNA(P110,"")</f>
        <v>0.67741935483870963</v>
      </c>
      <c r="I103" s="531">
        <f>_xlfn.IFNA(P111,"")</f>
        <v>0.75</v>
      </c>
      <c r="J103" s="531">
        <f>_xlfn.IFNA(P112,"")</f>
        <v>0.81666666666666665</v>
      </c>
      <c r="K103" s="531">
        <f>_xlfn.IFNA(P113,"")</f>
        <v>0.98333333333333328</v>
      </c>
    </row>
    <row r="104" spans="2:23" ht="13.25" x14ac:dyDescent="0.25"/>
    <row r="105" spans="2:23" ht="13.25" x14ac:dyDescent="0.25"/>
    <row r="106" spans="2:23" x14ac:dyDescent="0.35">
      <c r="O106" s="532" t="s">
        <v>200</v>
      </c>
      <c r="P106" s="389"/>
      <c r="Q106" s="389"/>
      <c r="R106" s="389"/>
      <c r="S106" s="389"/>
      <c r="T106" s="389"/>
      <c r="U106" s="390"/>
      <c r="V106" s="389"/>
      <c r="W106" s="389"/>
    </row>
    <row r="107" spans="2:23" x14ac:dyDescent="0.35">
      <c r="O107" s="533" t="s">
        <v>68</v>
      </c>
      <c r="P107" s="533" t="s">
        <v>201</v>
      </c>
      <c r="Q107" s="533" t="s">
        <v>202</v>
      </c>
      <c r="R107" s="533" t="s">
        <v>203</v>
      </c>
      <c r="S107" s="533" t="s">
        <v>204</v>
      </c>
      <c r="T107" s="533" t="s">
        <v>205</v>
      </c>
      <c r="U107" s="534" t="s">
        <v>206</v>
      </c>
      <c r="V107" s="533" t="s">
        <v>207</v>
      </c>
      <c r="W107" s="533" t="s">
        <v>208</v>
      </c>
    </row>
    <row r="108" spans="2:23" x14ac:dyDescent="0.35">
      <c r="O108" s="533" t="s">
        <v>71</v>
      </c>
      <c r="P108" s="535"/>
      <c r="Q108" s="536">
        <f>IF(BJ37="",NA(),BJ37)</f>
        <v>0.46774193548387094</v>
      </c>
      <c r="R108" s="537"/>
      <c r="S108" s="536">
        <f>IF(BJ38="",NA(),BJ38)</f>
        <v>0.27777777777777779</v>
      </c>
      <c r="T108" s="537"/>
      <c r="U108" s="536">
        <f>IF(BJ39="",NA(),BJ39)</f>
        <v>0.46666666666666667</v>
      </c>
      <c r="V108" s="537"/>
      <c r="W108" s="536">
        <f>IF(BJ40="",NA(),BJ40)</f>
        <v>0.7142857142857143</v>
      </c>
    </row>
    <row r="109" spans="2:23" x14ac:dyDescent="0.35">
      <c r="O109" s="533" t="s">
        <v>72</v>
      </c>
      <c r="P109" s="538">
        <f>IF(BV37="",NA(),BV37)</f>
        <v>0.46774193548387094</v>
      </c>
      <c r="Q109" s="536">
        <f>IF(BK37="",NA(),BK37)</f>
        <v>0.46774193548387094</v>
      </c>
      <c r="R109" s="538">
        <f>IF(BV38="",NA(),BV38)</f>
        <v>0.27777777777777779</v>
      </c>
      <c r="S109" s="536">
        <f>IF(BK38="",NA(),BK38)</f>
        <v>0.27777777777777779</v>
      </c>
      <c r="T109" s="538">
        <f>IF(BV39="",NA(),BV39)</f>
        <v>0.46666666666666667</v>
      </c>
      <c r="U109" s="536">
        <f>IF(BK39="",NA(),BK39)</f>
        <v>0.46666666666666667</v>
      </c>
      <c r="V109" s="538">
        <f>IF(BV40="",NA(),BV40)</f>
        <v>0.7142857142857143</v>
      </c>
      <c r="W109" s="536">
        <f>IF(BK40="",NA(),BK40)</f>
        <v>0.7142857142857143</v>
      </c>
    </row>
    <row r="110" spans="2:23" x14ac:dyDescent="0.35">
      <c r="O110" s="533" t="s">
        <v>73</v>
      </c>
      <c r="P110" s="538">
        <f>IF(BW37="",NA(),BW37)</f>
        <v>0.67741935483870963</v>
      </c>
      <c r="Q110" s="536">
        <f>IF(BL37="",NA(),BL37)</f>
        <v>0.67741935483870963</v>
      </c>
      <c r="R110" s="538">
        <f>IF(BW38="",NA(),BW38)</f>
        <v>0.5</v>
      </c>
      <c r="S110" s="536">
        <f>IF(BL38="",NA(),BL38)</f>
        <v>0.44444444444444442</v>
      </c>
      <c r="T110" s="538">
        <f>IF(BW39="",NA(),BW39)</f>
        <v>0.73333333333333328</v>
      </c>
      <c r="U110" s="536">
        <f>IF(BL39="",NA(),BL39)</f>
        <v>0.73333333333333328</v>
      </c>
      <c r="V110" s="538">
        <f>IF(BW40="",NA(),BW40)</f>
        <v>0.7857142857142857</v>
      </c>
      <c r="W110" s="536">
        <f>IF(BL40="",NA(),BL40)</f>
        <v>0.8571428571428571</v>
      </c>
    </row>
    <row r="111" spans="2:23" x14ac:dyDescent="0.35">
      <c r="O111" s="533" t="s">
        <v>74</v>
      </c>
      <c r="P111" s="538">
        <f>IF(BX37="",NA(),BX37)</f>
        <v>0.75</v>
      </c>
      <c r="Q111" s="536">
        <f>IF(BM37="",NA(),BM37)</f>
        <v>0.76666666666666672</v>
      </c>
      <c r="R111" s="539">
        <f>IF(BX38="",NA(),BX38)</f>
        <v>0.6875</v>
      </c>
      <c r="S111" s="536">
        <f>IF(BM38="",NA(),BM38)</f>
        <v>0.6875</v>
      </c>
      <c r="T111" s="539">
        <f>IF(BX39="",NA(),BX39)</f>
        <v>0.76666666666666672</v>
      </c>
      <c r="U111" s="536">
        <f>IF(BM39="",NA(),BM39)</f>
        <v>0.8</v>
      </c>
      <c r="V111" s="539">
        <f>IF(BX40="",NA(),BX40)</f>
        <v>0.7857142857142857</v>
      </c>
      <c r="W111" s="536">
        <f>IF(BM40="",NA(),BM40)</f>
        <v>0.7857142857142857</v>
      </c>
    </row>
    <row r="112" spans="2:23" x14ac:dyDescent="0.35">
      <c r="O112" s="533" t="s">
        <v>75</v>
      </c>
      <c r="P112" s="538">
        <f>IF(BY37="",NA(),BY37)</f>
        <v>0.81666666666666665</v>
      </c>
      <c r="Q112" s="536" t="e">
        <f>IF(BN37="",NA(),BN37)</f>
        <v>#N/A</v>
      </c>
      <c r="R112" s="539">
        <f>IF(BY38="",NA(),BY38)</f>
        <v>0.6875</v>
      </c>
      <c r="S112" s="536" t="e">
        <f>IF(BN38="",NA(),BN38)</f>
        <v>#N/A</v>
      </c>
      <c r="T112" s="539">
        <f>IF(BY39="",NA(),BY39)</f>
        <v>0.8666666666666667</v>
      </c>
      <c r="U112" s="536" t="e">
        <f>IF(BN39="",NA(),BN39)</f>
        <v>#N/A</v>
      </c>
      <c r="V112" s="539">
        <f>IF(BY40="",NA(),BY40)</f>
        <v>0.8571428571428571</v>
      </c>
      <c r="W112" s="536" t="e">
        <f>IF(BN40="",NA(),BN40)</f>
        <v>#N/A</v>
      </c>
    </row>
    <row r="113" spans="2:23" x14ac:dyDescent="0.35">
      <c r="O113" s="533" t="s">
        <v>76</v>
      </c>
      <c r="P113" s="538">
        <f>IF(BZ37="",NA(),BZ37)</f>
        <v>0.98333333333333328</v>
      </c>
      <c r="Q113" s="536" t="e">
        <f>IF(BO37="",NA(),BO37)</f>
        <v>#N/A</v>
      </c>
      <c r="R113" s="539">
        <f>IF(BZ38="",NA(),BZ38)</f>
        <v>1</v>
      </c>
      <c r="S113" s="536" t="e">
        <f>IF(BO38="",NA(),BO38)</f>
        <v>#N/A</v>
      </c>
      <c r="T113" s="539">
        <f>IF(BZ39="",NA(),BZ39)</f>
        <v>1</v>
      </c>
      <c r="U113" s="536" t="e">
        <f>IF(BO39="",NA(),BO39)</f>
        <v>#N/A</v>
      </c>
      <c r="V113" s="539">
        <f>IF(BZ40="",NA(),BZ40)</f>
        <v>0.9285714285714286</v>
      </c>
      <c r="W113" s="536" t="e">
        <f>IF(BO40="",NA(),BO40)</f>
        <v>#N/A</v>
      </c>
    </row>
    <row r="114" spans="2:23" x14ac:dyDescent="0.35">
      <c r="O114" s="533" t="s">
        <v>77</v>
      </c>
      <c r="P114" s="538" t="e">
        <f>IF(CA37="",NA(),CA37)</f>
        <v>#N/A</v>
      </c>
      <c r="Q114" s="536" t="e">
        <f>IF(BP37="",NA(),BP37)</f>
        <v>#N/A</v>
      </c>
      <c r="R114" s="539" t="e">
        <f>IF(CA38="",NA(),CA38)</f>
        <v>#N/A</v>
      </c>
      <c r="S114" s="536" t="e">
        <f>IF(BP38="",NA(),BP38)</f>
        <v>#N/A</v>
      </c>
      <c r="T114" s="539" t="e">
        <f>IF(CA39="",NA(),CA39)</f>
        <v>#N/A</v>
      </c>
      <c r="U114" s="536" t="e">
        <f>IF(BP39="",NA(),BP39)</f>
        <v>#N/A</v>
      </c>
      <c r="V114" s="539" t="e">
        <f>IF(CA40="",NA(),CA40)</f>
        <v>#N/A</v>
      </c>
      <c r="W114" s="536" t="e">
        <f>IF(BP40="",NA(),BP40)</f>
        <v>#N/A</v>
      </c>
    </row>
    <row r="115" spans="2:23" x14ac:dyDescent="0.35">
      <c r="O115" s="533" t="s">
        <v>78</v>
      </c>
      <c r="P115" s="538" t="e">
        <f>IF(CB37="",NA(),CB37)</f>
        <v>#N/A</v>
      </c>
      <c r="Q115" s="536" t="e">
        <f>IF(BQ37="",NA(),BQ37)</f>
        <v>#N/A</v>
      </c>
      <c r="R115" s="539" t="e">
        <f>IF(CB38="",NA(),CB38)</f>
        <v>#N/A</v>
      </c>
      <c r="S115" s="536" t="e">
        <f>IF(BQ38="",NA(),BQ38)</f>
        <v>#N/A</v>
      </c>
      <c r="T115" s="539" t="e">
        <f>IF(CB39="",NA(),CB39)</f>
        <v>#N/A</v>
      </c>
      <c r="U115" s="536" t="e">
        <f>IF(BQ39="",NA(),BQ39)</f>
        <v>#N/A</v>
      </c>
      <c r="V115" s="539" t="e">
        <f>IF(CB40="",NA(),CB40)</f>
        <v>#N/A</v>
      </c>
      <c r="W115" s="536" t="e">
        <f>IF(BQ40="",NA(),BQ40)</f>
        <v>#N/A</v>
      </c>
    </row>
    <row r="116" spans="2:23" s="385" customFormat="1" x14ac:dyDescent="0.35">
      <c r="B116" s="384"/>
      <c r="C116" s="384"/>
      <c r="D116" s="384"/>
      <c r="E116" s="384"/>
      <c r="F116" s="384"/>
      <c r="G116" s="384"/>
      <c r="O116" s="533" t="s">
        <v>79</v>
      </c>
      <c r="P116" s="538" t="e">
        <f>IF(CC37="",NA(),CC37)</f>
        <v>#N/A</v>
      </c>
      <c r="Q116" s="536" t="e">
        <f>IF(BR37="",NA(),BR37)</f>
        <v>#N/A</v>
      </c>
      <c r="R116" s="539" t="e">
        <f>IF(CC38="",NA(),CC38)</f>
        <v>#N/A</v>
      </c>
      <c r="S116" s="536" t="e">
        <f>IF(BR38="",NA(),BR38)</f>
        <v>#N/A</v>
      </c>
      <c r="T116" s="539" t="e">
        <f>IF(CC39="",NA(),CC39)</f>
        <v>#N/A</v>
      </c>
      <c r="U116" s="536" t="e">
        <f>IF(BR39="",NA(),BR39)</f>
        <v>#N/A</v>
      </c>
      <c r="V116" s="539" t="e">
        <f>IF(CC40="",NA(),CC40)</f>
        <v>#N/A</v>
      </c>
      <c r="W116" s="536" t="e">
        <f>IF(BR40="",NA(),BR40)</f>
        <v>#N/A</v>
      </c>
    </row>
    <row r="117" spans="2:23" s="385" customFormat="1" x14ac:dyDescent="0.35">
      <c r="B117" s="384"/>
      <c r="C117" s="384"/>
      <c r="D117" s="384"/>
      <c r="E117" s="384"/>
      <c r="F117" s="384"/>
      <c r="G117" s="384"/>
      <c r="O117" s="533" t="s">
        <v>80</v>
      </c>
      <c r="P117" s="538" t="e">
        <f>IF(CD37="",NA(),CD37)</f>
        <v>#N/A</v>
      </c>
      <c r="Q117" s="536" t="e">
        <f>IF(BS37="",NA(),BS37)</f>
        <v>#N/A</v>
      </c>
      <c r="R117" s="539" t="e">
        <f>IF(CD38="",NA(),CD38)</f>
        <v>#N/A</v>
      </c>
      <c r="S117" s="536" t="e">
        <f>IF(BS38="",NA(),BS38)</f>
        <v>#N/A</v>
      </c>
      <c r="T117" s="539" t="e">
        <f>IF(CD39="",NA(),CD39)</f>
        <v>#N/A</v>
      </c>
      <c r="U117" s="536" t="e">
        <f>IF(BS39="",NA(),BS39)</f>
        <v>#N/A</v>
      </c>
      <c r="V117" s="539" t="e">
        <f>IF(CD40="",NA(),CD40)</f>
        <v>#N/A</v>
      </c>
      <c r="W117" s="536" t="e">
        <f>IF(BS40="",NA(),BS40)</f>
        <v>#N/A</v>
      </c>
    </row>
    <row r="118" spans="2:23" s="385" customFormat="1" x14ac:dyDescent="0.35">
      <c r="B118" s="384"/>
      <c r="C118" s="384"/>
      <c r="D118" s="384"/>
      <c r="E118" s="384"/>
      <c r="F118" s="384"/>
      <c r="G118" s="384"/>
      <c r="O118" s="533" t="s">
        <v>81</v>
      </c>
      <c r="P118" s="538" t="e">
        <f>IF(CE37="",NA(),BWK37)</f>
        <v>#N/A</v>
      </c>
      <c r="Q118" s="536" t="e">
        <f>IF(BT37="",NA(),BT37)</f>
        <v>#N/A</v>
      </c>
      <c r="R118" s="539" t="e">
        <f>IF(CE38="",NA(),CE38)</f>
        <v>#N/A</v>
      </c>
      <c r="S118" s="536" t="e">
        <f>IF(BT38="",NA(),BT38)</f>
        <v>#N/A</v>
      </c>
      <c r="T118" s="539" t="e">
        <f>IF(CE39="",NA(),CE39)</f>
        <v>#N/A</v>
      </c>
      <c r="U118" s="536" t="e">
        <f>IF(BT39="",NA(),BT39)</f>
        <v>#N/A</v>
      </c>
      <c r="V118" s="539" t="e">
        <f>IF(CE40="",NA(),CE40)</f>
        <v>#N/A</v>
      </c>
      <c r="W118" s="536" t="e">
        <f>IF(BT40="",NA(),BT40)</f>
        <v>#N/A</v>
      </c>
    </row>
    <row r="119" spans="2:23" ht="13.25" x14ac:dyDescent="0.25"/>
    <row r="120" spans="2:23" ht="13.25" x14ac:dyDescent="0.25"/>
    <row r="121" spans="2:23" s="385" customFormat="1" ht="15" customHeight="1" x14ac:dyDescent="0.35">
      <c r="B121" s="384"/>
      <c r="C121" s="384"/>
      <c r="D121" s="384"/>
      <c r="E121" s="384"/>
      <c r="F121" s="384"/>
      <c r="G121" s="384"/>
      <c r="Q121" s="384"/>
      <c r="R121" s="384"/>
      <c r="S121" s="384"/>
      <c r="T121" s="384"/>
      <c r="U121" s="384"/>
      <c r="V121" s="384"/>
      <c r="W121" s="384"/>
    </row>
    <row r="122" spans="2:23" s="385" customFormat="1" ht="15" customHeight="1" x14ac:dyDescent="0.35">
      <c r="B122" s="384"/>
      <c r="C122" s="384"/>
      <c r="D122" s="384"/>
      <c r="E122" s="384"/>
      <c r="F122" s="384"/>
      <c r="G122" s="384"/>
      <c r="Q122" s="384"/>
      <c r="R122" s="384"/>
      <c r="S122" s="384"/>
      <c r="T122" s="384"/>
      <c r="U122" s="384"/>
      <c r="V122" s="384"/>
      <c r="W122" s="384"/>
    </row>
    <row r="123" spans="2:23" s="385" customFormat="1" ht="15" customHeight="1" x14ac:dyDescent="0.35">
      <c r="B123" s="384"/>
      <c r="C123" s="384"/>
      <c r="D123" s="384"/>
      <c r="E123" s="384"/>
      <c r="F123" s="384"/>
      <c r="G123" s="384"/>
      <c r="Q123" s="384"/>
      <c r="R123" s="384"/>
      <c r="S123" s="384"/>
      <c r="T123" s="384"/>
      <c r="U123" s="384"/>
      <c r="V123" s="384"/>
      <c r="W123" s="384"/>
    </row>
    <row r="124" spans="2:23" s="385" customFormat="1" ht="15" customHeight="1" x14ac:dyDescent="0.35">
      <c r="B124" s="384"/>
      <c r="C124" s="384"/>
      <c r="D124" s="384"/>
      <c r="E124" s="384"/>
      <c r="F124" s="384"/>
      <c r="G124" s="384"/>
      <c r="Q124" s="384"/>
      <c r="R124" s="384"/>
      <c r="S124" s="384"/>
      <c r="T124" s="384"/>
      <c r="U124" s="384"/>
      <c r="V124" s="384"/>
      <c r="W124" s="384"/>
    </row>
    <row r="125" spans="2:23" s="385" customFormat="1" ht="15" customHeight="1" x14ac:dyDescent="0.35">
      <c r="B125" s="384"/>
      <c r="C125" s="384"/>
      <c r="D125" s="384"/>
      <c r="E125" s="384"/>
      <c r="F125" s="384"/>
      <c r="G125" s="384"/>
      <c r="Q125" s="384"/>
      <c r="R125" s="384"/>
      <c r="S125" s="384"/>
      <c r="T125" s="384"/>
      <c r="U125" s="384"/>
      <c r="V125" s="384"/>
      <c r="W125" s="384"/>
    </row>
    <row r="126" spans="2:23" s="385" customFormat="1" ht="15" customHeight="1" x14ac:dyDescent="0.35">
      <c r="B126" s="384"/>
      <c r="C126" s="384"/>
      <c r="D126" s="384"/>
      <c r="E126" s="384"/>
      <c r="F126" s="384"/>
      <c r="G126" s="384"/>
      <c r="Q126" s="384"/>
      <c r="R126" s="384"/>
      <c r="S126" s="384"/>
      <c r="T126" s="384"/>
      <c r="U126" s="384"/>
      <c r="V126" s="384"/>
      <c r="W126" s="384"/>
    </row>
    <row r="127" spans="2:23" s="385" customFormat="1" ht="15.65" customHeight="1" x14ac:dyDescent="0.35">
      <c r="B127" s="384"/>
      <c r="C127" s="384"/>
      <c r="D127" s="384"/>
      <c r="E127" s="384"/>
      <c r="F127" s="384"/>
      <c r="G127" s="384"/>
      <c r="Q127" s="384"/>
      <c r="R127" s="384"/>
      <c r="S127" s="384"/>
      <c r="T127" s="384"/>
      <c r="U127" s="384"/>
      <c r="V127" s="384"/>
      <c r="W127" s="384"/>
    </row>
    <row r="128" spans="2:23" s="385" customFormat="1" ht="15.65" customHeight="1" x14ac:dyDescent="0.35">
      <c r="B128" s="384"/>
      <c r="C128" s="384"/>
      <c r="D128" s="384"/>
      <c r="E128" s="384"/>
      <c r="F128" s="384"/>
      <c r="G128" s="384"/>
      <c r="Q128" s="384"/>
      <c r="R128" s="384"/>
      <c r="S128" s="384"/>
      <c r="T128" s="384"/>
      <c r="U128" s="384"/>
      <c r="V128" s="384"/>
      <c r="W128" s="384"/>
    </row>
    <row r="130" spans="2:23" s="385" customFormat="1" x14ac:dyDescent="0.35">
      <c r="B130" s="384"/>
      <c r="C130" s="384"/>
      <c r="D130" s="384"/>
      <c r="E130" s="384"/>
      <c r="F130" s="384"/>
      <c r="G130" s="384"/>
      <c r="Q130" s="384"/>
      <c r="R130" s="384"/>
      <c r="S130" s="384"/>
      <c r="T130" s="384"/>
      <c r="U130" s="384"/>
      <c r="V130" s="384"/>
      <c r="W130" s="384"/>
    </row>
    <row r="131" spans="2:23" s="385" customFormat="1" ht="19" thickBot="1" x14ac:dyDescent="0.5">
      <c r="B131" s="540" t="s">
        <v>209</v>
      </c>
      <c r="C131" s="540"/>
      <c r="D131" s="384"/>
      <c r="E131" s="384"/>
      <c r="Q131" s="384"/>
      <c r="R131" s="384"/>
      <c r="S131" s="384"/>
      <c r="T131" s="384"/>
      <c r="U131" s="384"/>
      <c r="V131" s="384"/>
      <c r="W131" s="384"/>
    </row>
    <row r="132" spans="2:23" s="385" customFormat="1" ht="62.75" customHeight="1" thickBot="1" x14ac:dyDescent="0.4">
      <c r="B132" s="541" t="s">
        <v>28</v>
      </c>
      <c r="C132" s="542" t="s">
        <v>29</v>
      </c>
      <c r="D132" s="543"/>
      <c r="E132" s="544" t="s">
        <v>30</v>
      </c>
      <c r="F132" s="545"/>
      <c r="G132" s="546"/>
      <c r="H132" s="541" t="s">
        <v>210</v>
      </c>
      <c r="I132" s="541" t="s">
        <v>211</v>
      </c>
      <c r="J132" s="541" t="s">
        <v>67</v>
      </c>
      <c r="K132" s="541" t="s">
        <v>212</v>
      </c>
    </row>
    <row r="133" spans="2:23" s="385" customFormat="1" ht="16.5" thickBot="1" x14ac:dyDescent="0.4">
      <c r="B133" s="547">
        <v>1</v>
      </c>
      <c r="C133" s="548" t="s">
        <v>92</v>
      </c>
      <c r="D133" s="549"/>
      <c r="E133" s="550" t="s">
        <v>93</v>
      </c>
      <c r="F133" s="551"/>
      <c r="G133" s="552"/>
      <c r="H133" s="553" t="str">
        <f>AZ3</f>
        <v>≥80</v>
      </c>
      <c r="I133" s="553" t="str">
        <f>AX3</f>
        <v>≥80</v>
      </c>
      <c r="J133" s="553" t="str">
        <f>BB3</f>
        <v>On Target</v>
      </c>
      <c r="K133" s="553" t="str">
        <f>RIGHT(BC3,6)</f>
        <v>Year 3</v>
      </c>
    </row>
    <row r="134" spans="2:23" s="385" customFormat="1" ht="15.65" customHeight="1" thickBot="1" x14ac:dyDescent="0.4">
      <c r="B134" s="554"/>
      <c r="C134" s="555"/>
      <c r="D134" s="556"/>
      <c r="E134" s="550" t="s">
        <v>213</v>
      </c>
      <c r="F134" s="551"/>
      <c r="G134" s="557"/>
      <c r="H134" s="553" t="str">
        <f>AZ4</f>
        <v>60-79</v>
      </c>
      <c r="I134" s="553" t="str">
        <f>AX4</f>
        <v>60-79</v>
      </c>
      <c r="J134" s="553" t="str">
        <f>BB4</f>
        <v>On Target</v>
      </c>
      <c r="K134" s="553" t="str">
        <f>RIGHT(BC4,6)</f>
        <v>Year 2</v>
      </c>
    </row>
    <row r="135" spans="2:23" s="385" customFormat="1" ht="15.65" customHeight="1" thickBot="1" x14ac:dyDescent="0.4">
      <c r="B135" s="554"/>
      <c r="C135" s="548" t="s">
        <v>99</v>
      </c>
      <c r="D135" s="549"/>
      <c r="E135" s="550" t="s">
        <v>100</v>
      </c>
      <c r="F135" s="551"/>
      <c r="G135" s="557"/>
      <c r="H135" s="553" t="str">
        <f>AZ5</f>
        <v>≥80</v>
      </c>
      <c r="I135" s="553" t="str">
        <f>AX5</f>
        <v>≥80</v>
      </c>
      <c r="J135" s="553" t="str">
        <f>BB5</f>
        <v>On Target</v>
      </c>
      <c r="K135" s="553" t="str">
        <f>RIGHT(BC5,6)</f>
        <v>Year 3</v>
      </c>
    </row>
    <row r="136" spans="2:23" s="385" customFormat="1" ht="15.65" customHeight="1" thickBot="1" x14ac:dyDescent="0.4">
      <c r="B136" s="554"/>
      <c r="C136" s="558"/>
      <c r="D136" s="559"/>
      <c r="E136" s="550" t="s">
        <v>103</v>
      </c>
      <c r="F136" s="551"/>
      <c r="G136" s="557"/>
      <c r="H136" s="553" t="str">
        <f>AZ6</f>
        <v>60-79</v>
      </c>
      <c r="I136" s="553" t="str">
        <f>AX6</f>
        <v>60-79</v>
      </c>
      <c r="J136" s="553" t="str">
        <f>BB6</f>
        <v>On Target</v>
      </c>
      <c r="K136" s="553" t="str">
        <f>RIGHT(BC6,6)</f>
        <v>Year 3</v>
      </c>
    </row>
    <row r="137" spans="2:23" s="385" customFormat="1" ht="15.65" customHeight="1" thickBot="1" x14ac:dyDescent="0.4">
      <c r="B137" s="554"/>
      <c r="C137" s="558"/>
      <c r="D137" s="559"/>
      <c r="E137" s="550" t="s">
        <v>106</v>
      </c>
      <c r="F137" s="551"/>
      <c r="G137" s="557"/>
      <c r="H137" s="553" t="str">
        <f>AZ7</f>
        <v>≥80</v>
      </c>
      <c r="I137" s="553" t="str">
        <f>AX7</f>
        <v>≥80</v>
      </c>
      <c r="J137" s="553" t="str">
        <f>BB7</f>
        <v>On Target</v>
      </c>
      <c r="K137" s="553" t="str">
        <f>RIGHT(BC7,6)</f>
        <v>Year 3</v>
      </c>
    </row>
    <row r="138" spans="2:23" s="385" customFormat="1" ht="15.65" customHeight="1" thickBot="1" x14ac:dyDescent="0.4">
      <c r="B138" s="560"/>
      <c r="C138" s="555"/>
      <c r="D138" s="556"/>
      <c r="E138" s="550" t="s">
        <v>108</v>
      </c>
      <c r="F138" s="551"/>
      <c r="G138" s="557"/>
      <c r="H138" s="553" t="str">
        <f>AZ8</f>
        <v>60-79</v>
      </c>
      <c r="I138" s="553" t="str">
        <f>AX8</f>
        <v>60-79</v>
      </c>
      <c r="J138" s="553" t="str">
        <f>BB8</f>
        <v>On Target</v>
      </c>
      <c r="K138" s="553" t="str">
        <f>RIGHT(BC8,6)</f>
        <v>Year 3</v>
      </c>
    </row>
    <row r="139" spans="2:23" s="385" customFormat="1" ht="15.65" customHeight="1" thickBot="1" x14ac:dyDescent="0.4">
      <c r="B139" s="547">
        <v>2</v>
      </c>
      <c r="C139" s="548" t="s">
        <v>110</v>
      </c>
      <c r="D139" s="549"/>
      <c r="E139" s="550" t="s">
        <v>111</v>
      </c>
      <c r="F139" s="551"/>
      <c r="G139" s="557"/>
      <c r="H139" s="553" t="str">
        <f>AZ12</f>
        <v>≥80</v>
      </c>
      <c r="I139" s="553" t="str">
        <f>AX12</f>
        <v>≥80</v>
      </c>
      <c r="J139" s="553" t="str">
        <f>BB12</f>
        <v>On Target</v>
      </c>
      <c r="K139" s="553" t="str">
        <f>RIGHT(BC12,6)</f>
        <v>Year 3</v>
      </c>
    </row>
    <row r="140" spans="2:23" s="385" customFormat="1" ht="15.65" customHeight="1" thickBot="1" x14ac:dyDescent="0.4">
      <c r="B140" s="554"/>
      <c r="C140" s="558"/>
      <c r="D140" s="559"/>
      <c r="E140" s="550" t="s">
        <v>113</v>
      </c>
      <c r="F140" s="551"/>
      <c r="G140" s="557"/>
      <c r="H140" s="553" t="str">
        <f>AZ13</f>
        <v>≥80</v>
      </c>
      <c r="I140" s="553" t="str">
        <f>AX13</f>
        <v>≥80</v>
      </c>
      <c r="J140" s="553" t="str">
        <f>BB13</f>
        <v>On Target</v>
      </c>
      <c r="K140" s="553" t="str">
        <f>RIGHT(BC13,6)</f>
        <v>Year 3</v>
      </c>
    </row>
    <row r="141" spans="2:23" s="385" customFormat="1" ht="15.65" customHeight="1" thickBot="1" x14ac:dyDescent="0.4">
      <c r="B141" s="554"/>
      <c r="C141" s="555"/>
      <c r="D141" s="556"/>
      <c r="E141" s="550" t="s">
        <v>115</v>
      </c>
      <c r="F141" s="551"/>
      <c r="G141" s="557"/>
      <c r="H141" s="553" t="str">
        <f>AZ14</f>
        <v>≥80</v>
      </c>
      <c r="I141" s="553" t="str">
        <f>AX14</f>
        <v>≥80</v>
      </c>
      <c r="J141" s="553" t="str">
        <f>BB14</f>
        <v>On Target</v>
      </c>
      <c r="K141" s="553" t="str">
        <f>RIGHT(BC14,6)</f>
        <v>Year 3</v>
      </c>
    </row>
    <row r="142" spans="2:23" s="385" customFormat="1" ht="15.65" customHeight="1" thickBot="1" x14ac:dyDescent="0.4">
      <c r="B142" s="554"/>
      <c r="C142" s="548" t="s">
        <v>117</v>
      </c>
      <c r="D142" s="549"/>
      <c r="E142" s="550" t="s">
        <v>118</v>
      </c>
      <c r="F142" s="551"/>
      <c r="G142" s="557"/>
      <c r="H142" s="553" t="str">
        <f>AZ15</f>
        <v>60-79</v>
      </c>
      <c r="I142" s="553" t="str">
        <f>AX15</f>
        <v>60-79</v>
      </c>
      <c r="J142" s="553" t="str">
        <f>BB15</f>
        <v>On Target</v>
      </c>
      <c r="K142" s="553" t="str">
        <f>RIGHT(BC15,6)</f>
        <v>Year 3</v>
      </c>
    </row>
    <row r="143" spans="2:23" s="385" customFormat="1" ht="15.65" customHeight="1" thickBot="1" x14ac:dyDescent="0.4">
      <c r="B143" s="554"/>
      <c r="C143" s="558"/>
      <c r="D143" s="559"/>
      <c r="E143" s="550" t="s">
        <v>120</v>
      </c>
      <c r="F143" s="551"/>
      <c r="G143" s="557"/>
      <c r="H143" s="553" t="str">
        <f>AZ16</f>
        <v>60-79</v>
      </c>
      <c r="I143" s="553" t="str">
        <f>AX16</f>
        <v>60-79</v>
      </c>
      <c r="J143" s="553" t="str">
        <f>BB16</f>
        <v>On Target</v>
      </c>
      <c r="K143" s="553" t="str">
        <f>RIGHT(BC16,6)</f>
        <v>Year 3</v>
      </c>
    </row>
    <row r="144" spans="2:23" s="385" customFormat="1" ht="15.65" customHeight="1" thickBot="1" x14ac:dyDescent="0.4">
      <c r="B144" s="554"/>
      <c r="C144" s="555"/>
      <c r="D144" s="556"/>
      <c r="E144" s="550" t="s">
        <v>122</v>
      </c>
      <c r="F144" s="551"/>
      <c r="G144" s="557"/>
      <c r="H144" s="553" t="str">
        <f>AZ17</f>
        <v>60-79</v>
      </c>
      <c r="I144" s="553" t="str">
        <f>AX17</f>
        <v>60-79</v>
      </c>
      <c r="J144" s="553" t="str">
        <f>BB17</f>
        <v>On Target</v>
      </c>
      <c r="K144" s="553" t="str">
        <f>RIGHT(BC17,6)</f>
        <v>Year 3</v>
      </c>
    </row>
    <row r="145" spans="2:11" s="385" customFormat="1" ht="15.65" customHeight="1" thickBot="1" x14ac:dyDescent="0.4">
      <c r="B145" s="554"/>
      <c r="C145" s="548" t="s">
        <v>124</v>
      </c>
      <c r="D145" s="549"/>
      <c r="E145" s="550" t="s">
        <v>125</v>
      </c>
      <c r="F145" s="551"/>
      <c r="G145" s="557"/>
      <c r="H145" s="553" t="str">
        <f>AZ18</f>
        <v>60-79</v>
      </c>
      <c r="I145" s="553" t="str">
        <f>AX18</f>
        <v>60-79</v>
      </c>
      <c r="J145" s="553" t="str">
        <f>BB18</f>
        <v>On Target</v>
      </c>
      <c r="K145" s="553" t="str">
        <f>RIGHT(BC18,6)</f>
        <v>Year 3</v>
      </c>
    </row>
    <row r="146" spans="2:11" s="385" customFormat="1" ht="16.5" thickBot="1" x14ac:dyDescent="0.4">
      <c r="B146" s="554"/>
      <c r="C146" s="558"/>
      <c r="D146" s="559"/>
      <c r="E146" s="550" t="s">
        <v>127</v>
      </c>
      <c r="F146" s="551"/>
      <c r="G146" s="557"/>
      <c r="H146" s="553" t="str">
        <f>AZ19</f>
        <v>≥80</v>
      </c>
      <c r="I146" s="553" t="str">
        <f>AX19</f>
        <v>≥80</v>
      </c>
      <c r="J146" s="553" t="str">
        <f>BB19</f>
        <v>On Target</v>
      </c>
      <c r="K146" s="553" t="str">
        <f>RIGHT(BC19,6)</f>
        <v>Year 3</v>
      </c>
    </row>
    <row r="147" spans="2:11" s="385" customFormat="1" ht="15.65" customHeight="1" thickBot="1" x14ac:dyDescent="0.4">
      <c r="B147" s="554"/>
      <c r="C147" s="555"/>
      <c r="D147" s="556"/>
      <c r="E147" s="550" t="s">
        <v>129</v>
      </c>
      <c r="F147" s="551"/>
      <c r="G147" s="557"/>
      <c r="H147" s="553" t="str">
        <f>AZ20</f>
        <v>≥80</v>
      </c>
      <c r="I147" s="553" t="str">
        <f>AX20</f>
        <v>≥80</v>
      </c>
      <c r="J147" s="553" t="str">
        <f>BB20</f>
        <v>On Target</v>
      </c>
      <c r="K147" s="553" t="str">
        <f>RIGHT(BC20,6)</f>
        <v>Year 3</v>
      </c>
    </row>
    <row r="148" spans="2:11" s="385" customFormat="1" ht="15.65" customHeight="1" thickBot="1" x14ac:dyDescent="0.4">
      <c r="B148" s="554"/>
      <c r="C148" s="548" t="s">
        <v>131</v>
      </c>
      <c r="D148" s="549"/>
      <c r="E148" s="550" t="s">
        <v>132</v>
      </c>
      <c r="F148" s="551"/>
      <c r="G148" s="557"/>
      <c r="H148" s="553" t="str">
        <f>AZ21</f>
        <v>60-79</v>
      </c>
      <c r="I148" s="553" t="str">
        <f>AX21</f>
        <v>≥80</v>
      </c>
      <c r="J148" s="553" t="str">
        <f>BB21</f>
        <v>On Target</v>
      </c>
      <c r="K148" s="553" t="str">
        <f>RIGHT(BC21,6)</f>
        <v>Year 3</v>
      </c>
    </row>
    <row r="149" spans="2:11" s="385" customFormat="1" ht="15.65" customHeight="1" thickBot="1" x14ac:dyDescent="0.4">
      <c r="B149" s="554"/>
      <c r="C149" s="558"/>
      <c r="D149" s="559"/>
      <c r="E149" s="550" t="s">
        <v>134</v>
      </c>
      <c r="F149" s="551"/>
      <c r="G149" s="557"/>
      <c r="H149" s="553" t="str">
        <f>AZ22</f>
        <v>≥80</v>
      </c>
      <c r="I149" s="553" t="str">
        <f>AX22</f>
        <v>≥80</v>
      </c>
      <c r="J149" s="553" t="str">
        <f>BB22</f>
        <v>On Target</v>
      </c>
      <c r="K149" s="553" t="str">
        <f>RIGHT(BC22,6)</f>
        <v>Year 3</v>
      </c>
    </row>
    <row r="150" spans="2:11" s="385" customFormat="1" ht="15.65" customHeight="1" thickBot="1" x14ac:dyDescent="0.4">
      <c r="B150" s="554"/>
      <c r="C150" s="555"/>
      <c r="D150" s="556"/>
      <c r="E150" s="550" t="s">
        <v>136</v>
      </c>
      <c r="F150" s="551"/>
      <c r="G150" s="557"/>
      <c r="H150" s="553" t="str">
        <f>AZ23</f>
        <v>≥80</v>
      </c>
      <c r="I150" s="553" t="str">
        <f>AX23</f>
        <v>≥80</v>
      </c>
      <c r="J150" s="553" t="str">
        <f>BB23</f>
        <v>On Target</v>
      </c>
      <c r="K150" s="553" t="str">
        <f>RIGHT(BC23,6)</f>
        <v>Year 3</v>
      </c>
    </row>
    <row r="151" spans="2:11" s="385" customFormat="1" ht="15.65" customHeight="1" thickBot="1" x14ac:dyDescent="0.4">
      <c r="B151" s="554"/>
      <c r="C151" s="548" t="s">
        <v>138</v>
      </c>
      <c r="D151" s="549"/>
      <c r="E151" s="550" t="s">
        <v>139</v>
      </c>
      <c r="F151" s="551"/>
      <c r="G151" s="557"/>
      <c r="H151" s="553" t="str">
        <f>AZ24</f>
        <v>60-79</v>
      </c>
      <c r="I151" s="553" t="str">
        <f>AX24</f>
        <v>60-79</v>
      </c>
      <c r="J151" s="553" t="str">
        <f>BB24</f>
        <v>On Target</v>
      </c>
      <c r="K151" s="553" t="str">
        <f>RIGHT(BC24,6)</f>
        <v>Year 3</v>
      </c>
    </row>
    <row r="152" spans="2:11" s="385" customFormat="1" ht="15.65" customHeight="1" thickBot="1" x14ac:dyDescent="0.4">
      <c r="B152" s="554"/>
      <c r="C152" s="558"/>
      <c r="D152" s="559"/>
      <c r="E152" s="550" t="s">
        <v>141</v>
      </c>
      <c r="F152" s="551"/>
      <c r="G152" s="557"/>
      <c r="H152" s="553" t="str">
        <f>AZ25</f>
        <v>60-79</v>
      </c>
      <c r="I152" s="553" t="str">
        <f>AX25</f>
        <v>60-79</v>
      </c>
      <c r="J152" s="553" t="str">
        <f>BB25</f>
        <v>On Target</v>
      </c>
      <c r="K152" s="553" t="str">
        <f>RIGHT(BC25,6)</f>
        <v>Year 3</v>
      </c>
    </row>
    <row r="153" spans="2:11" s="385" customFormat="1" ht="15.65" customHeight="1" thickBot="1" x14ac:dyDescent="0.4">
      <c r="B153" s="560"/>
      <c r="C153" s="555"/>
      <c r="D153" s="556"/>
      <c r="E153" s="550" t="s">
        <v>143</v>
      </c>
      <c r="F153" s="551"/>
      <c r="G153" s="557"/>
      <c r="H153" s="553" t="str">
        <f>AZ26</f>
        <v>≥80</v>
      </c>
      <c r="I153" s="553" t="str">
        <f>AX26</f>
        <v>≥80</v>
      </c>
      <c r="J153" s="553" t="str">
        <f>BB26</f>
        <v>On Target</v>
      </c>
      <c r="K153" s="553" t="str">
        <f>RIGHT(BC26,6)</f>
        <v>Year 3</v>
      </c>
    </row>
    <row r="154" spans="2:11" s="385" customFormat="1" ht="15.65" customHeight="1" thickBot="1" x14ac:dyDescent="0.4">
      <c r="B154" s="547">
        <v>3</v>
      </c>
      <c r="C154" s="548" t="s">
        <v>145</v>
      </c>
      <c r="D154" s="549"/>
      <c r="E154" s="550" t="s">
        <v>146</v>
      </c>
      <c r="F154" s="551"/>
      <c r="G154" s="557"/>
      <c r="H154" s="553" t="str">
        <f>AZ27</f>
        <v>≥80</v>
      </c>
      <c r="I154" s="553" t="str">
        <f>AX27</f>
        <v>≥80</v>
      </c>
      <c r="J154" s="553" t="str">
        <f>BB27</f>
        <v>On Target</v>
      </c>
      <c r="K154" s="553" t="str">
        <f>RIGHT(BC27,6)</f>
        <v>Year 3</v>
      </c>
    </row>
    <row r="155" spans="2:11" s="385" customFormat="1" ht="15.65" customHeight="1" thickBot="1" x14ac:dyDescent="0.4">
      <c r="B155" s="554"/>
      <c r="C155" s="558"/>
      <c r="D155" s="559"/>
      <c r="E155" s="550" t="s">
        <v>148</v>
      </c>
      <c r="F155" s="551"/>
      <c r="G155" s="557"/>
      <c r="H155" s="553" t="str">
        <f>AZ28</f>
        <v>≥80</v>
      </c>
      <c r="I155" s="553" t="str">
        <f>AX28</f>
        <v>≥80</v>
      </c>
      <c r="J155" s="553" t="str">
        <f>BB28</f>
        <v>On Target</v>
      </c>
      <c r="K155" s="553" t="str">
        <f>RIGHT(BC28,6)</f>
        <v>Year 3</v>
      </c>
    </row>
    <row r="156" spans="2:11" s="385" customFormat="1" ht="15.65" customHeight="1" thickBot="1" x14ac:dyDescent="0.4">
      <c r="B156" s="554"/>
      <c r="C156" s="555"/>
      <c r="D156" s="556"/>
      <c r="E156" s="550" t="s">
        <v>150</v>
      </c>
      <c r="F156" s="551"/>
      <c r="G156" s="557"/>
      <c r="H156" s="553" t="str">
        <f>AZ29</f>
        <v>≥80</v>
      </c>
      <c r="I156" s="553" t="str">
        <f>AX29</f>
        <v>≥80</v>
      </c>
      <c r="J156" s="553" t="str">
        <f>BB29</f>
        <v>On Target</v>
      </c>
      <c r="K156" s="553" t="str">
        <f>RIGHT(BC29,6)</f>
        <v>Year 3</v>
      </c>
    </row>
    <row r="157" spans="2:11" s="385" customFormat="1" ht="15.65" customHeight="1" thickBot="1" x14ac:dyDescent="0.4">
      <c r="B157" s="554"/>
      <c r="C157" s="561" t="s">
        <v>152</v>
      </c>
      <c r="D157" s="562"/>
      <c r="E157" s="550" t="s">
        <v>153</v>
      </c>
      <c r="F157" s="551"/>
      <c r="G157" s="557"/>
      <c r="H157" s="553" t="str">
        <f>AZ30</f>
        <v>60-79</v>
      </c>
      <c r="I157" s="553" t="str">
        <f>AX30</f>
        <v>≥80</v>
      </c>
      <c r="J157" s="553" t="str">
        <f>BB30</f>
        <v>On Target</v>
      </c>
      <c r="K157" s="553" t="str">
        <f>RIGHT(BC30,6)</f>
        <v>Year 3</v>
      </c>
    </row>
    <row r="158" spans="2:11" s="385" customFormat="1" ht="15.65" customHeight="1" thickBot="1" x14ac:dyDescent="0.4">
      <c r="B158" s="554"/>
      <c r="C158" s="563"/>
      <c r="D158" s="564"/>
      <c r="E158" s="550" t="s">
        <v>155</v>
      </c>
      <c r="F158" s="551"/>
      <c r="G158" s="557"/>
      <c r="H158" s="553" t="str">
        <f>AZ31</f>
        <v>60-79</v>
      </c>
      <c r="I158" s="553" t="str">
        <f>AX31</f>
        <v>60-79</v>
      </c>
      <c r="J158" s="553" t="str">
        <f>BB31</f>
        <v>On Target</v>
      </c>
      <c r="K158" s="553" t="str">
        <f>RIGHT(BC31,6)</f>
        <v>Year 3</v>
      </c>
    </row>
    <row r="159" spans="2:11" s="385" customFormat="1" ht="15.65" customHeight="1" thickBot="1" x14ac:dyDescent="0.4">
      <c r="B159" s="554"/>
      <c r="C159" s="563"/>
      <c r="D159" s="564"/>
      <c r="E159" s="550" t="s">
        <v>157</v>
      </c>
      <c r="F159" s="551"/>
      <c r="G159" s="557"/>
      <c r="H159" s="553" t="str">
        <f>AZ32</f>
        <v>60-79</v>
      </c>
      <c r="I159" s="553" t="str">
        <f>AX32</f>
        <v>&lt;60</v>
      </c>
      <c r="J159" s="553" t="str">
        <f>BB32</f>
        <v>Behind</v>
      </c>
      <c r="K159" s="553" t="str">
        <f>RIGHT(BC32,6)</f>
        <v>Year 3</v>
      </c>
    </row>
    <row r="160" spans="2:11" s="385" customFormat="1" ht="15.65" customHeight="1" thickBot="1" x14ac:dyDescent="0.4">
      <c r="B160" s="560"/>
      <c r="C160" s="565"/>
      <c r="D160" s="566"/>
      <c r="E160" s="550" t="s">
        <v>159</v>
      </c>
      <c r="F160" s="551"/>
      <c r="G160" s="567"/>
      <c r="H160" s="553" t="str">
        <f>AZ33</f>
        <v>≥80</v>
      </c>
      <c r="I160" s="553" t="str">
        <f>AX33</f>
        <v>≥80</v>
      </c>
      <c r="J160" s="553" t="str">
        <f>BB33</f>
        <v>On Target</v>
      </c>
      <c r="K160" s="553" t="str">
        <f>RIGHT(BC33,6)</f>
        <v>Year 3</v>
      </c>
    </row>
    <row r="161" spans="2:11" s="385" customFormat="1" ht="16.5" thickBot="1" x14ac:dyDescent="0.4">
      <c r="B161" s="550" t="s">
        <v>161</v>
      </c>
      <c r="C161" s="568"/>
      <c r="D161" s="568"/>
      <c r="E161" s="568"/>
      <c r="F161" s="569"/>
      <c r="G161" s="557"/>
      <c r="H161" s="570">
        <f>AX47</f>
        <v>15</v>
      </c>
      <c r="I161" s="570">
        <f>AX41</f>
        <v>17</v>
      </c>
    </row>
    <row r="162" spans="2:11" s="385" customFormat="1" ht="16.5" thickBot="1" x14ac:dyDescent="0.4">
      <c r="B162" s="550" t="s">
        <v>163</v>
      </c>
      <c r="C162" s="568"/>
      <c r="D162" s="568"/>
      <c r="E162" s="568"/>
      <c r="F162" s="569"/>
      <c r="G162" s="557"/>
      <c r="H162" s="570">
        <f>AY47</f>
        <v>16</v>
      </c>
      <c r="I162" s="570">
        <f>AY41</f>
        <v>13</v>
      </c>
    </row>
    <row r="163" spans="2:11" s="385" customFormat="1" ht="16.5" thickBot="1" x14ac:dyDescent="0.4">
      <c r="B163" s="550" t="s">
        <v>165</v>
      </c>
      <c r="C163" s="568"/>
      <c r="D163" s="568"/>
      <c r="E163" s="568"/>
      <c r="F163" s="569"/>
      <c r="G163" s="557"/>
      <c r="H163" s="570">
        <f>AZ47</f>
        <v>0</v>
      </c>
      <c r="I163" s="570">
        <f>AZ41</f>
        <v>1</v>
      </c>
    </row>
    <row r="164" spans="2:11" s="385" customFormat="1" ht="16.5" thickBot="1" x14ac:dyDescent="0.45">
      <c r="B164" s="571"/>
      <c r="C164" s="572"/>
      <c r="D164" s="573" t="s">
        <v>167</v>
      </c>
      <c r="E164" s="574"/>
      <c r="F164" s="575"/>
      <c r="G164" s="576"/>
      <c r="H164" s="577">
        <f>BA48</f>
        <v>0.7678571428571429</v>
      </c>
      <c r="I164" s="577">
        <f>BA42</f>
        <v>0.7857142857142857</v>
      </c>
    </row>
    <row r="165" spans="2:11" s="385" customFormat="1" x14ac:dyDescent="0.35">
      <c r="B165" s="384"/>
      <c r="C165" s="384"/>
      <c r="D165" s="384"/>
      <c r="E165" s="384"/>
      <c r="F165" s="384"/>
      <c r="G165" s="384"/>
    </row>
    <row r="166" spans="2:11" s="385" customFormat="1" ht="13.25" customHeight="1" x14ac:dyDescent="0.35">
      <c r="B166" s="578" t="s">
        <v>214</v>
      </c>
      <c r="C166" s="579"/>
      <c r="D166" s="579"/>
      <c r="E166" s="579"/>
      <c r="F166" s="579"/>
      <c r="G166" s="579"/>
      <c r="H166" s="579"/>
      <c r="I166" s="579"/>
      <c r="J166" s="579"/>
      <c r="K166" s="580"/>
    </row>
    <row r="167" spans="2:11" s="385" customFormat="1" x14ac:dyDescent="0.35">
      <c r="B167" s="581"/>
      <c r="C167" s="582"/>
      <c r="D167" s="582"/>
      <c r="E167" s="582"/>
      <c r="F167" s="582"/>
      <c r="G167" s="582"/>
      <c r="H167" s="582"/>
      <c r="I167" s="582"/>
      <c r="J167" s="582"/>
      <c r="K167" s="583"/>
    </row>
    <row r="168" spans="2:11" s="385" customFormat="1" x14ac:dyDescent="0.35">
      <c r="B168" s="581"/>
      <c r="C168" s="582"/>
      <c r="D168" s="582"/>
      <c r="E168" s="582"/>
      <c r="F168" s="582"/>
      <c r="G168" s="582"/>
      <c r="H168" s="582"/>
      <c r="I168" s="582"/>
      <c r="J168" s="582"/>
      <c r="K168" s="583"/>
    </row>
    <row r="169" spans="2:11" s="385" customFormat="1" x14ac:dyDescent="0.35">
      <c r="B169" s="581"/>
      <c r="C169" s="582"/>
      <c r="D169" s="582"/>
      <c r="E169" s="582"/>
      <c r="F169" s="582"/>
      <c r="G169" s="582"/>
      <c r="H169" s="582"/>
      <c r="I169" s="582"/>
      <c r="J169" s="582"/>
      <c r="K169" s="583"/>
    </row>
    <row r="170" spans="2:11" s="385" customFormat="1" x14ac:dyDescent="0.35">
      <c r="B170" s="581"/>
      <c r="C170" s="582"/>
      <c r="D170" s="582"/>
      <c r="E170" s="582"/>
      <c r="F170" s="582"/>
      <c r="G170" s="582"/>
      <c r="H170" s="582"/>
      <c r="I170" s="582"/>
      <c r="J170" s="582"/>
      <c r="K170" s="583"/>
    </row>
    <row r="171" spans="2:11" s="385" customFormat="1" x14ac:dyDescent="0.35">
      <c r="B171" s="581"/>
      <c r="C171" s="582"/>
      <c r="D171" s="582"/>
      <c r="E171" s="582"/>
      <c r="F171" s="582"/>
      <c r="G171" s="582"/>
      <c r="H171" s="582"/>
      <c r="I171" s="582"/>
      <c r="J171" s="582"/>
      <c r="K171" s="583"/>
    </row>
    <row r="172" spans="2:11" s="385" customFormat="1" x14ac:dyDescent="0.35">
      <c r="B172" s="581"/>
      <c r="C172" s="582"/>
      <c r="D172" s="582"/>
      <c r="E172" s="582"/>
      <c r="F172" s="582"/>
      <c r="G172" s="582"/>
      <c r="H172" s="582"/>
      <c r="I172" s="582"/>
      <c r="J172" s="582"/>
      <c r="K172" s="583"/>
    </row>
    <row r="173" spans="2:11" s="385" customFormat="1" x14ac:dyDescent="0.35">
      <c r="B173" s="581"/>
      <c r="C173" s="582"/>
      <c r="D173" s="582"/>
      <c r="E173" s="582"/>
      <c r="F173" s="582"/>
      <c r="G173" s="582"/>
      <c r="H173" s="582"/>
      <c r="I173" s="582"/>
      <c r="J173" s="582"/>
      <c r="K173" s="583"/>
    </row>
    <row r="174" spans="2:11" s="385" customFormat="1" x14ac:dyDescent="0.35">
      <c r="B174" s="581"/>
      <c r="C174" s="582"/>
      <c r="D174" s="582"/>
      <c r="E174" s="582"/>
      <c r="F174" s="582"/>
      <c r="G174" s="582"/>
      <c r="H174" s="582"/>
      <c r="I174" s="582"/>
      <c r="J174" s="582"/>
      <c r="K174" s="583"/>
    </row>
    <row r="175" spans="2:11" s="385" customFormat="1" x14ac:dyDescent="0.35">
      <c r="B175" s="581"/>
      <c r="C175" s="582"/>
      <c r="D175" s="582"/>
      <c r="E175" s="582"/>
      <c r="F175" s="582"/>
      <c r="G175" s="582"/>
      <c r="H175" s="582"/>
      <c r="I175" s="582"/>
      <c r="J175" s="582"/>
      <c r="K175" s="583"/>
    </row>
    <row r="176" spans="2:11" s="385" customFormat="1" x14ac:dyDescent="0.35">
      <c r="B176" s="581"/>
      <c r="C176" s="582"/>
      <c r="D176" s="582"/>
      <c r="E176" s="582"/>
      <c r="F176" s="582"/>
      <c r="G176" s="582"/>
      <c r="H176" s="582"/>
      <c r="I176" s="582"/>
      <c r="J176" s="582"/>
      <c r="K176" s="583"/>
    </row>
    <row r="177" spans="2:11" s="385" customFormat="1" x14ac:dyDescent="0.35">
      <c r="B177" s="581"/>
      <c r="C177" s="582"/>
      <c r="D177" s="582"/>
      <c r="E177" s="582"/>
      <c r="F177" s="582"/>
      <c r="G177" s="582"/>
      <c r="H177" s="582"/>
      <c r="I177" s="582"/>
      <c r="J177" s="582"/>
      <c r="K177" s="583"/>
    </row>
    <row r="178" spans="2:11" s="385" customFormat="1" x14ac:dyDescent="0.35">
      <c r="B178" s="581"/>
      <c r="C178" s="582"/>
      <c r="D178" s="582"/>
      <c r="E178" s="582"/>
      <c r="F178" s="582"/>
      <c r="G178" s="582"/>
      <c r="H178" s="582"/>
      <c r="I178" s="582"/>
      <c r="J178" s="582"/>
      <c r="K178" s="583"/>
    </row>
    <row r="179" spans="2:11" s="385" customFormat="1" x14ac:dyDescent="0.35">
      <c r="B179" s="581"/>
      <c r="C179" s="582"/>
      <c r="D179" s="582"/>
      <c r="E179" s="582"/>
      <c r="F179" s="582"/>
      <c r="G179" s="582"/>
      <c r="H179" s="582"/>
      <c r="I179" s="582"/>
      <c r="J179" s="582"/>
      <c r="K179" s="583"/>
    </row>
    <row r="180" spans="2:11" s="385" customFormat="1" x14ac:dyDescent="0.35">
      <c r="B180" s="584"/>
      <c r="C180" s="585"/>
      <c r="D180" s="585"/>
      <c r="E180" s="585"/>
      <c r="F180" s="585"/>
      <c r="G180" s="585"/>
      <c r="H180" s="585"/>
      <c r="I180" s="585"/>
      <c r="J180" s="585"/>
      <c r="K180" s="586"/>
    </row>
  </sheetData>
  <protectedRanges>
    <protectedRange sqref="AR135:AT162 BL59:BV80 BR100:BR129 AD3:AH33 BV3:CE33" name="Expected"/>
    <protectedRange sqref="X9:X11 L9:R11 X12:X33 X3:X8 L12:R33 L3:R8" name="Year5Range"/>
    <protectedRange sqref="Y12:AC33" name="Year5Range_1"/>
    <protectedRange sqref="Y3:AC8" name="Year5Range_2"/>
    <protectedRange sqref="H12:K33" name="Year5Range_3"/>
    <protectedRange sqref="H3:K8" name="Year5Range_4"/>
    <protectedRange sqref="H9:K11" name="Year5Range_5"/>
    <protectedRange sqref="Y9:AC11" name="Year5Range_6"/>
  </protectedRanges>
  <mergeCells count="79">
    <mergeCell ref="C151:D153"/>
    <mergeCell ref="B154:B160"/>
    <mergeCell ref="C154:D156"/>
    <mergeCell ref="C157:D160"/>
    <mergeCell ref="B166:K180"/>
    <mergeCell ref="C132:D132"/>
    <mergeCell ref="E132:G132"/>
    <mergeCell ref="B133:B138"/>
    <mergeCell ref="C133:D134"/>
    <mergeCell ref="C135:D138"/>
    <mergeCell ref="B139:B153"/>
    <mergeCell ref="C139:D141"/>
    <mergeCell ref="C142:D144"/>
    <mergeCell ref="C145:D147"/>
    <mergeCell ref="C148:D150"/>
    <mergeCell ref="B55:C56"/>
    <mergeCell ref="B57:K57"/>
    <mergeCell ref="B58:D58"/>
    <mergeCell ref="E58:H58"/>
    <mergeCell ref="I58:K58"/>
    <mergeCell ref="B59:D59"/>
    <mergeCell ref="E59:H59"/>
    <mergeCell ref="I59:K59"/>
    <mergeCell ref="C52:F52"/>
    <mergeCell ref="G52:J52"/>
    <mergeCell ref="K52:M52"/>
    <mergeCell ref="C53:F53"/>
    <mergeCell ref="G53:J53"/>
    <mergeCell ref="K53:M53"/>
    <mergeCell ref="C50:F50"/>
    <mergeCell ref="G50:J50"/>
    <mergeCell ref="K50:M50"/>
    <mergeCell ref="C51:F51"/>
    <mergeCell ref="G51:J51"/>
    <mergeCell ref="K51:M51"/>
    <mergeCell ref="C48:F48"/>
    <mergeCell ref="G48:J48"/>
    <mergeCell ref="K48:M48"/>
    <mergeCell ref="C49:F49"/>
    <mergeCell ref="G49:J49"/>
    <mergeCell ref="K49:M49"/>
    <mergeCell ref="C46:F46"/>
    <mergeCell ref="G46:J46"/>
    <mergeCell ref="K46:M46"/>
    <mergeCell ref="C47:F47"/>
    <mergeCell ref="G47:J47"/>
    <mergeCell ref="K47:M47"/>
    <mergeCell ref="K43:M43"/>
    <mergeCell ref="C44:F44"/>
    <mergeCell ref="G44:J44"/>
    <mergeCell ref="K44:M44"/>
    <mergeCell ref="C45:F45"/>
    <mergeCell ref="G45:J45"/>
    <mergeCell ref="K45:M45"/>
    <mergeCell ref="B37:F37"/>
    <mergeCell ref="B38:G38"/>
    <mergeCell ref="B39:G39"/>
    <mergeCell ref="B40:G40"/>
    <mergeCell ref="B41:G41"/>
    <mergeCell ref="C43:F43"/>
    <mergeCell ref="G43:J43"/>
    <mergeCell ref="B27:B33"/>
    <mergeCell ref="C27:D29"/>
    <mergeCell ref="C30:D33"/>
    <mergeCell ref="B34:G34"/>
    <mergeCell ref="B35:G35"/>
    <mergeCell ref="B36:G36"/>
    <mergeCell ref="B12:B26"/>
    <mergeCell ref="C12:D14"/>
    <mergeCell ref="C15:D17"/>
    <mergeCell ref="C18:D20"/>
    <mergeCell ref="C21:D23"/>
    <mergeCell ref="C24:D26"/>
    <mergeCell ref="C2:D2"/>
    <mergeCell ref="E2:G2"/>
    <mergeCell ref="B3:B11"/>
    <mergeCell ref="C3:D4"/>
    <mergeCell ref="C5:D8"/>
    <mergeCell ref="C9:D11"/>
  </mergeCells>
  <conditionalFormatting sqref="D65:D67 F65:F67 H65:H67 J65:J67">
    <cfRule type="containsErrors" dxfId="80" priority="35">
      <formula>ISERROR(D65)</formula>
    </cfRule>
  </conditionalFormatting>
  <conditionalFormatting sqref="H133:H164">
    <cfRule type="containsText" dxfId="79" priority="26" operator="containsText" text="80">
      <formula>NOT(ISERROR(SEARCH("80",H133)))</formula>
    </cfRule>
    <cfRule type="containsText" dxfId="78" priority="27" operator="containsText" text="60-79">
      <formula>NOT(ISERROR(SEARCH("60-79",H133)))</formula>
    </cfRule>
    <cfRule type="containsText" dxfId="77" priority="28" operator="containsText" text="&lt;60">
      <formula>NOT(ISERROR(SEARCH("&lt;60",H133)))</formula>
    </cfRule>
  </conditionalFormatting>
  <conditionalFormatting sqref="H133:I160">
    <cfRule type="containsText" dxfId="76" priority="25" operator="containsText" text="error">
      <formula>NOT(ISERROR(SEARCH("error",H133)))</formula>
    </cfRule>
  </conditionalFormatting>
  <conditionalFormatting sqref="L3:R33">
    <cfRule type="containsText" dxfId="75" priority="22" operator="containsText" text="*80">
      <formula>NOT(ISERROR(SEARCH("*80",L3)))</formula>
    </cfRule>
    <cfRule type="containsText" dxfId="74" priority="23" operator="containsText" text="60-79">
      <formula>NOT(ISERROR(SEARCH("60-79",L3)))</formula>
    </cfRule>
    <cfRule type="containsText" dxfId="73" priority="24" operator="containsText" text="&lt;60">
      <formula>NOT(ISERROR(SEARCH("&lt;60",L3)))</formula>
    </cfRule>
  </conditionalFormatting>
  <conditionalFormatting sqref="I133:K160">
    <cfRule type="containsText" dxfId="72" priority="29" operator="containsText" text="80">
      <formula>NOT(ISERROR(SEARCH("80",I133)))</formula>
    </cfRule>
    <cfRule type="containsText" dxfId="71" priority="30" operator="containsText" text="60-79">
      <formula>NOT(ISERROR(SEARCH("60-79",I133)))</formula>
    </cfRule>
    <cfRule type="containsText" dxfId="70" priority="31" operator="containsText" text="&lt;60">
      <formula>NOT(ISERROR(SEARCH("&lt;60",I133)))</formula>
    </cfRule>
  </conditionalFormatting>
  <conditionalFormatting sqref="AD3:AH33">
    <cfRule type="containsText" dxfId="69" priority="19" operator="containsText" text="*80">
      <formula>NOT(ISERROR(SEARCH("*80",AD3)))</formula>
    </cfRule>
    <cfRule type="containsText" dxfId="68" priority="20" operator="containsText" text="60-79">
      <formula>NOT(ISERROR(SEARCH("60-79",AD3)))</formula>
    </cfRule>
    <cfRule type="containsText" dxfId="67" priority="21" operator="containsText" text="&lt;60">
      <formula>NOT(ISERROR(SEARCH("&lt;60",AD3)))</formula>
    </cfRule>
  </conditionalFormatting>
  <conditionalFormatting sqref="AK3:AT33 AV3:AV33">
    <cfRule type="containsText" dxfId="66" priority="32" operator="containsText" text="*80">
      <formula>NOT(ISERROR(SEARCH("*80",AK3)))</formula>
    </cfRule>
    <cfRule type="containsText" dxfId="65" priority="33" operator="containsText" text="60-79">
      <formula>NOT(ISERROR(SEARCH("60-79",AK3)))</formula>
    </cfRule>
    <cfRule type="containsText" dxfId="64" priority="34" operator="containsText" text="&lt;60">
      <formula>NOT(ISERROR(SEARCH("&lt;60",AK3)))</formula>
    </cfRule>
  </conditionalFormatting>
  <conditionalFormatting sqref="Y12:AC33">
    <cfRule type="containsText" dxfId="17" priority="16" operator="containsText" text="*80">
      <formula>NOT(ISERROR(SEARCH("*80",Y12)))</formula>
    </cfRule>
    <cfRule type="containsText" dxfId="16" priority="17" operator="containsText" text="60-79">
      <formula>NOT(ISERROR(SEARCH("60-79",Y12)))</formula>
    </cfRule>
    <cfRule type="containsText" dxfId="15" priority="18" operator="containsText" text="&lt;60">
      <formula>NOT(ISERROR(SEARCH("&lt;60",Y12)))</formula>
    </cfRule>
  </conditionalFormatting>
  <conditionalFormatting sqref="Y3:AC8">
    <cfRule type="containsText" dxfId="14" priority="13" operator="containsText" text="*80">
      <formula>NOT(ISERROR(SEARCH("*80",Y3)))</formula>
    </cfRule>
    <cfRule type="containsText" dxfId="13" priority="14" operator="containsText" text="60-79">
      <formula>NOT(ISERROR(SEARCH("60-79",Y3)))</formula>
    </cfRule>
    <cfRule type="containsText" dxfId="12" priority="15" operator="containsText" text="&lt;60">
      <formula>NOT(ISERROR(SEARCH("&lt;60",Y3)))</formula>
    </cfRule>
  </conditionalFormatting>
  <conditionalFormatting sqref="H12:K33">
    <cfRule type="containsText" dxfId="11" priority="10" operator="containsText" text="*80">
      <formula>NOT(ISERROR(SEARCH("*80",H12)))</formula>
    </cfRule>
    <cfRule type="containsText" dxfId="10" priority="11" operator="containsText" text="60-79">
      <formula>NOT(ISERROR(SEARCH("60-79",H12)))</formula>
    </cfRule>
    <cfRule type="containsText" dxfId="9" priority="12" operator="containsText" text="&lt;60">
      <formula>NOT(ISERROR(SEARCH("&lt;60",H12)))</formula>
    </cfRule>
  </conditionalFormatting>
  <conditionalFormatting sqref="H3:K8">
    <cfRule type="containsText" dxfId="8" priority="7" operator="containsText" text="*80">
      <formula>NOT(ISERROR(SEARCH("*80",H3)))</formula>
    </cfRule>
    <cfRule type="containsText" dxfId="7" priority="8" operator="containsText" text="60-79">
      <formula>NOT(ISERROR(SEARCH("60-79",H3)))</formula>
    </cfRule>
    <cfRule type="containsText" dxfId="6" priority="9" operator="containsText" text="&lt;60">
      <formula>NOT(ISERROR(SEARCH("&lt;60",H3)))</formula>
    </cfRule>
  </conditionalFormatting>
  <conditionalFormatting sqref="H9:K11">
    <cfRule type="containsText" dxfId="5" priority="4" operator="containsText" text="*80">
      <formula>NOT(ISERROR(SEARCH("*80",H9)))</formula>
    </cfRule>
    <cfRule type="containsText" dxfId="4" priority="5" operator="containsText" text="60-79">
      <formula>NOT(ISERROR(SEARCH("60-79",H9)))</formula>
    </cfRule>
    <cfRule type="containsText" dxfId="3" priority="6" operator="containsText" text="&lt;60">
      <formula>NOT(ISERROR(SEARCH("&lt;60",H9)))</formula>
    </cfRule>
  </conditionalFormatting>
  <conditionalFormatting sqref="Y9:AC11">
    <cfRule type="containsText" dxfId="2" priority="1" operator="containsText" text="*80">
      <formula>NOT(ISERROR(SEARCH("*80",Y9)))</formula>
    </cfRule>
    <cfRule type="containsText" dxfId="1" priority="2" operator="containsText" text="60-79">
      <formula>NOT(ISERROR(SEARCH("60-79",Y9)))</formula>
    </cfRule>
    <cfRule type="containsText" dxfId="0" priority="3" operator="containsText" text="&lt;60">
      <formula>NOT(ISERROR(SEARCH("&lt;60",Y9)))</formula>
    </cfRule>
  </conditionalFormatting>
  <dataValidations count="3">
    <dataValidation type="list" allowBlank="1" showInputMessage="1" showErrorMessage="1" sqref="I40:R40" xr:uid="{C5E55CDF-9D5A-4940-9830-DD3D602CFAEC}">
      <formula1>listYesNo</formula1>
    </dataValidation>
    <dataValidation type="list" allowBlank="1" showInputMessage="1" showErrorMessage="1" errorTitle="Error in entry" error="Please use list items only." sqref="H3:R33 Y3:AH33" xr:uid="{BE1C03CF-8620-49DD-B247-6E24656D040F}">
      <formula1>ValidDepts</formula1>
    </dataValidation>
    <dataValidation allowBlank="1" showInputMessage="1" showErrorMessage="1" errorTitle="Error in entry" error="Please use list items only." sqref="AU135:BE162 AK3:AT36 BL59:BV80 BJ57:BT57 BJ34:BT37 BV34:CE37" xr:uid="{0E7C558E-66ED-4C2D-A5F9-35BFBBD395AA}"/>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0" max="12" man="1"/>
  </row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workbookViewId="0">
      <selection activeCell="B7" sqref="B7"/>
    </sheetView>
  </sheetViews>
  <sheetFormatPr defaultColWidth="9.08984375" defaultRowHeight="12.5" x14ac:dyDescent="0.25"/>
  <cols>
    <col min="1" max="1" width="28.453125" bestFit="1" customWidth="1"/>
    <col min="2" max="2" width="59.453125" bestFit="1" customWidth="1"/>
  </cols>
  <sheetData>
    <row r="1" spans="1:2" ht="13" x14ac:dyDescent="0.3">
      <c r="A1" s="140" t="s">
        <v>215</v>
      </c>
      <c r="B1" s="141" t="s">
        <v>216</v>
      </c>
    </row>
    <row r="2" spans="1:2" ht="37.5" x14ac:dyDescent="0.25">
      <c r="A2" s="133" t="s">
        <v>217</v>
      </c>
      <c r="B2" s="135" t="s">
        <v>218</v>
      </c>
    </row>
    <row r="3" spans="1:2" ht="33" customHeight="1" x14ac:dyDescent="0.25">
      <c r="A3" s="134"/>
      <c r="B3" s="139" t="s">
        <v>231</v>
      </c>
    </row>
    <row r="4" spans="1:2" ht="87.5" x14ac:dyDescent="0.25">
      <c r="A4" s="134" t="s">
        <v>71</v>
      </c>
      <c r="B4" s="137" t="s">
        <v>287</v>
      </c>
    </row>
    <row r="5" spans="1:2" ht="51" x14ac:dyDescent="0.25">
      <c r="A5" s="134" t="s">
        <v>219</v>
      </c>
      <c r="B5" s="137" t="s">
        <v>220</v>
      </c>
    </row>
    <row r="6" spans="1:2" ht="62.5" x14ac:dyDescent="0.25">
      <c r="A6" s="134" t="s">
        <v>221</v>
      </c>
      <c r="B6" s="137" t="s">
        <v>288</v>
      </c>
    </row>
    <row r="7" spans="1:2" ht="50" x14ac:dyDescent="0.25">
      <c r="A7" s="133" t="s">
        <v>222</v>
      </c>
      <c r="B7" s="136" t="s">
        <v>223</v>
      </c>
    </row>
    <row r="8" spans="1:2" x14ac:dyDescent="0.25">
      <c r="A8" s="138"/>
      <c r="B8" s="139" t="s">
        <v>224</v>
      </c>
    </row>
    <row r="9" spans="1:2" ht="25" x14ac:dyDescent="0.25">
      <c r="A9" s="134" t="s">
        <v>225</v>
      </c>
      <c r="B9" s="137" t="s">
        <v>226</v>
      </c>
    </row>
  </sheetData>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 ma:contentTypeID="0x0101000ABD0346977A1C4DA3191955390F333D006D271916216ECE45BCDE610FC578EC82" ma:contentTypeVersion="250" ma:contentTypeDescription="" ma:contentTypeScope="" ma:versionID="577fd1222ece48c25f245a63432198f0">
  <xsd:schema xmlns:xsd="http://www.w3.org/2001/XMLSchema" xmlns:xs="http://www.w3.org/2001/XMLSchema" xmlns:p="http://schemas.microsoft.com/office/2006/metadata/properties" xmlns:ns2="DF4B8A4B-0CFC-4C20-846F-EA898DEF5F03" xmlns:ns3="df4b8a4b-0cfc-4c20-846f-ea898def5f03" xmlns:ns5="bb889019-1946-44fa-a42b-5854401c62f1" targetNamespace="http://schemas.microsoft.com/office/2006/metadata/properties" ma:root="true" ma:fieldsID="f982d4a6bd5abfef1a0898a9b92ed53f" ns2:_="" ns3:_="" ns5:_="">
    <xsd:import namespace="DF4B8A4B-0CFC-4C20-846F-EA898DEF5F03"/>
    <xsd:import namespace="df4b8a4b-0cfc-4c20-846f-ea898def5f03"/>
    <xsd:import namespace="bb889019-1946-44fa-a42b-5854401c62f1"/>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3:TaxCatchAll" minOccurs="0"/>
                <xsd:element ref="ns3:d272b355dc074d35ab4accda223657ae" minOccurs="0"/>
                <xsd:element ref="ns3:gd34c2accb944e67adccaba771898deb" minOccurs="0"/>
                <xsd:element ref="ns5:o3e83e91b9094e2e8ea77eb266b75400" minOccurs="0"/>
                <xsd:element ref="ns3:SharedWithUsers" minOccurs="0"/>
                <xsd:element ref="ns3:SharedWithDetails" minOccurs="0"/>
                <xsd:element ref="ns3:e169fb8ca9304a9c8e798ec8ba71f891" minOccurs="0"/>
                <xsd:element ref="ns2:MSC_x0020_Version_x0020_No" minOccurs="0"/>
                <xsd:element ref="ns5:MediaServiceMetadata" minOccurs="0"/>
                <xsd:element ref="ns5:MediaServiceFastMetadata" minOccurs="0"/>
                <xsd:element ref="ns5:Engagement_x0020_status" minOccurs="0"/>
                <xsd:element ref="ns3:_dlc_DocId" minOccurs="0"/>
                <xsd:element ref="ns3:_dlc_DocIdUrl" minOccurs="0"/>
                <xsd:element ref="ns3:_dlc_DocIdPersistId" minOccurs="0"/>
                <xsd:element ref="ns5:Research_x0020_Working_x0020_Group" minOccurs="0"/>
                <xsd:element ref="ns5:MediaServiceDateTaken" minOccurs="0"/>
                <xsd:element ref="ns5:MediaServiceAutoTags" minOccurs="0"/>
                <xsd:element ref="ns5:MediaServiceOCR" minOccurs="0"/>
                <xsd:element ref="ns3:n868ae9c8ed94dbf87763905ae0ec752" minOccurs="0"/>
                <xsd:element ref="ns3:TaxCatchAllLabel" minOccurs="0"/>
                <xsd:element ref="ns5:MediaServiceAutoKeyPoints" minOccurs="0"/>
                <xsd:element ref="ns5:MediaServiceKeyPoints" minOccurs="0"/>
                <xsd:element ref="ns5:MediaServiceGenerationTime" minOccurs="0"/>
                <xsd:element ref="ns5: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6" nillable="true" ma:displayName="Meeting Date" ma:format="DateOnly" ma:internalName="Meeting_x0020_Date" ma:readOnly="false">
      <xsd:simpleType>
        <xsd:restriction base="dms:DateTime"/>
      </xsd:simpleType>
    </xsd:element>
    <xsd:element name="Policy_x0020_Status" ma:index="7"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enumeration value="Completed"/>
        </xsd:restriction>
      </xsd:simpleType>
    </xsd:element>
    <xsd:element name="Q_x0020_Month" ma:index="8"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9"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10" nillable="true" ma:displayName="Public Facing" ma:default="0" ma:internalName="Internal">
      <xsd:simpleType>
        <xsd:restriction base="dms:Boolean"/>
      </xsd:simpleType>
    </xsd:element>
    <xsd:element name="Project_x0020_Lead" ma:index="11"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2" nillable="true" ma:displayName="Governance Body" ma:default="N/A" ma:format="Dropdown" ma:internalName="Governance_x0020_Body">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3" nillable="true" ma:displayName="Agenda Item" ma:internalName="Agenda_x0020_Item" ma:readOnly="false">
      <xsd:simpleType>
        <xsd:restriction base="dms:Text"/>
      </xsd:simpleType>
    </xsd:element>
    <xsd:element name="MSC_x0020_Version_x0020_No" ma:index="28" nillable="true" ma:displayName="MSC Version No" ma:decimals="1" ma:internalName="MSC_x0020_Version_x0020_No"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d272b355dc074d35ab4accda223657ae" ma:index="16"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00000000-0000-0000-0000-000000000000" ma:open="true" ma:isKeyword="false">
      <xsd:complexType>
        <xsd:sequence>
          <xsd:element ref="pc:Terms" minOccurs="0" maxOccurs="1"/>
        </xsd:sequence>
      </xsd:complexType>
    </xsd:element>
    <xsd:element name="gd34c2accb944e67adccaba771898deb" ma:index="17"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SharedWithUsers" ma:index="2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description="" ma:internalName="SharedWithDetails" ma:readOnly="true">
      <xsd:simpleType>
        <xsd:restriction base="dms:Note">
          <xsd:maxLength value="255"/>
        </xsd:restriction>
      </xsd:simpleType>
    </xsd:element>
    <xsd:element name="e169fb8ca9304a9c8e798ec8ba71f891" ma:index="27"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n868ae9c8ed94dbf87763905ae0ec752" ma:index="39" nillable="true" ma:taxonomy="true" ma:internalName="n868ae9c8ed94dbf87763905ae0ec752" ma:taxonomyFieldName="Topic" ma:displayName="Topic" ma:default="" ma:fieldId="{7868ae9c-8ed9-4dbf-8776-3905ae0ec752}" ma:sspId="1b199611-8856-41f6-9a1b-e76f78ab8edd" ma:termSetId="9f269afa-e888-4665-94a2-97a88fbf567e" ma:anchorId="00000000-0000-0000-0000-000000000000" ma:open="false" ma:isKeyword="false">
      <xsd:complexType>
        <xsd:sequence>
          <xsd:element ref="pc:Terms" minOccurs="0" maxOccurs="1"/>
        </xsd:sequence>
      </xsd:complexType>
    </xsd:element>
    <xsd:element name="TaxCatchAllLabel" ma:index="40" nillable="true" ma:displayName="Taxonomy Catch All Column1" ma:description=""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889019-1946-44fa-a42b-5854401c62f1" elementFormDefault="qualified">
    <xsd:import namespace="http://schemas.microsoft.com/office/2006/documentManagement/types"/>
    <xsd:import namespace="http://schemas.microsoft.com/office/infopath/2007/PartnerControls"/>
    <xsd:element name="o3e83e91b9094e2e8ea77eb266b75400" ma:index="18" nillable="true" ma:taxonomy="true" ma:internalName="o3e83e91b9094e2e8ea77eb266b75400" ma:taxonomyFieldName="MSCLanguage" ma:displayName="Language" ma:readOnly="false" ma:default="" ma:fieldId="{83e83e91-b909-4e2e-8ea7-7eb266b75400}" ma:sspId="1b199611-8856-41f6-9a1b-e76f78ab8edd" ma:termSetId="a59a575a-dd31-4993-a793-03b45980e30b" ma:anchorId="00000000-0000-0000-0000-000000000000" ma:open="false" ma:isKeyword="false">
      <xsd:complexType>
        <xsd:sequence>
          <xsd:element ref="pc:Terms" minOccurs="0" maxOccurs="1"/>
        </xsd:sequence>
      </xsd:complex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Engagement_x0020_status" ma:index="31" nillable="true" ma:displayName="Engagement status" ma:format="Dropdown" ma:internalName="Engagement_x0020_status">
      <xsd:simpleType>
        <xsd:restriction base="dms:Choice">
          <xsd:enumeration value="Certified"/>
          <xsd:enumeration value="Full assessment"/>
          <xsd:enumeration value="Pre MSC"/>
          <xsd:enumeration value="Retail"/>
          <xsd:enumeration value="Food Service"/>
          <xsd:enumeration value="Supply Chain"/>
        </xsd:restriction>
      </xsd:simpleType>
    </xsd:element>
    <xsd:element name="Research_x0020_Working_x0020_Group" ma:index="35" nillable="true" ma:displayName="Research Working Group" ma:format="Dropdown" ma:internalName="Research_x0020_Working_x0020_Group">
      <xsd:simpleType>
        <xsd:restriction base="dms:Text">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Year xmlns="DF4B8A4B-0CFC-4C20-846F-EA898DEF5F03">2015</Year>
    <Q_x0020_Month xmlns="DF4B8A4B-0CFC-4C20-846F-EA898DEF5F03" xsi:nil="true"/>
    <Project_x0020_Lead xmlns="DF4B8A4B-0CFC-4C20-846F-EA898DEF5F03">
      <UserInfo>
        <DisplayName>Jaco Barendse</DisplayName>
        <AccountId>50</AccountId>
        <AccountType/>
      </UserInfo>
    </Project_x0020_Lead>
    <Policy_x0020_Status xmlns="DF4B8A4B-0CFC-4C20-846F-EA898DEF5F03">N/A</Policy_x0020_Status>
    <Meeting_x0020_Date xmlns="DF4B8A4B-0CFC-4C20-846F-EA898DEF5F03" xsi:nil="true"/>
    <TaxCatchAll xmlns="df4b8a4b-0cfc-4c20-846f-ea898def5f03">
      <Value>1520</Value>
      <Value>218</Value>
    </TaxCatchAll>
    <Internal xmlns="DF4B8A4B-0CFC-4C20-846F-EA898DEF5F03">false</Internal>
    <o3e83e91b9094e2e8ea77eb266b75400 xmlns="bb889019-1946-44fa-a42b-5854401c62f1">
      <Terms xmlns="http://schemas.microsoft.com/office/infopath/2007/PartnerControls"/>
    </o3e83e91b9094e2e8ea77eb266b75400>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BMT (Benchmarking and Tracking Tool)</TermName>
          <TermId xmlns="http://schemas.microsoft.com/office/infopath/2007/PartnerControls">10323be1-dc00-4520-95b7-a3eedac1e87b</TermId>
        </TermInfo>
      </Terms>
    </d272b355dc074d35ab4accda223657ae>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ac5cc55a-92fc-4dec-93d5-85ec71f0e815</TermId>
        </TermInfo>
      </Terms>
    </gd34c2accb944e67adccaba771898deb>
    <e169fb8ca9304a9c8e798ec8ba71f891 xmlns="df4b8a4b-0cfc-4c20-846f-ea898def5f03">
      <Terms xmlns="http://schemas.microsoft.com/office/infopath/2007/PartnerControls"/>
    </e169fb8ca9304a9c8e798ec8ba71f891>
    <MSC_x0020_Version_x0020_No xmlns="DF4B8A4B-0CFC-4C20-846F-EA898DEF5F03">3</MSC_x0020_Version_x0020_No>
    <Engagement_x0020_status xmlns="bb889019-1946-44fa-a42b-5854401c62f1" xsi:nil="true"/>
    <_dlc_DocId xmlns="df4b8a4b-0cfc-4c20-846f-ea898def5f03">MSCSCIENCE-1698105990-15652</_dlc_DocId>
    <_dlc_DocIdUrl xmlns="df4b8a4b-0cfc-4c20-846f-ea898def5f03">
      <Url>https://marinestewardshipcouncil.sharepoint.com/sites/standards/global_accessibility/_layouts/15/DocIdRedir.aspx?ID=MSCSCIENCE-1698105990-15652</Url>
      <Description>MSCSCIENCE-1698105990-15652</Description>
    </_dlc_DocIdUrl>
    <Research_x0020_Working_x0020_Group xmlns="bb889019-1946-44fa-a42b-5854401c62f1" xsi:nil="true"/>
    <Agenda_x0020_Item xmlns="DF4B8A4B-0CFC-4C20-846F-EA898DEF5F03" xsi:nil="true"/>
    <Governance_x0020_Body xmlns="DF4B8A4B-0CFC-4C20-846F-EA898DEF5F03" xsi:nil="true"/>
    <SharedWithUsers xmlns="df4b8a4b-0cfc-4c20-846f-ea898def5f03">
      <UserInfo>
        <DisplayName>Jaco Barendse</DisplayName>
        <AccountId>50</AccountId>
        <AccountType/>
      </UserInfo>
      <UserInfo>
        <DisplayName>Margaux Favret</DisplayName>
        <AccountId>194</AccountId>
        <AccountType/>
      </UserInfo>
      <UserInfo>
        <DisplayName>Peter Hair</DisplayName>
        <AccountId>17</AccountId>
        <AccountType/>
      </UserInfo>
      <UserInfo>
        <DisplayName>Gaëtan Vallet</DisplayName>
        <AccountId>842</AccountId>
        <AccountType/>
      </UserInfo>
    </SharedWithUsers>
    <n868ae9c8ed94dbf87763905ae0ec752 xmlns="df4b8a4b-0cfc-4c20-846f-ea898def5f03">
      <Terms xmlns="http://schemas.microsoft.com/office/infopath/2007/PartnerControls"/>
    </n868ae9c8ed94dbf87763905ae0ec752>
  </documentManagement>
</p:properties>
</file>

<file path=customXml/itemProps1.xml><?xml version="1.0" encoding="utf-8"?>
<ds:datastoreItem xmlns:ds="http://schemas.openxmlformats.org/officeDocument/2006/customXml" ds:itemID="{1FC319DE-0C18-40DB-9A23-D61FD7F0503C}">
  <ds:schemaRefs>
    <ds:schemaRef ds:uri="http://schemas.microsoft.com/sharepoint/v3/contenttype/forms"/>
  </ds:schemaRefs>
</ds:datastoreItem>
</file>

<file path=customXml/itemProps2.xml><?xml version="1.0" encoding="utf-8"?>
<ds:datastoreItem xmlns:ds="http://schemas.openxmlformats.org/officeDocument/2006/customXml" ds:itemID="{E559042E-ED4B-4C7C-99F8-E06D6A784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B8A4B-0CFC-4C20-846F-EA898DEF5F03"/>
    <ds:schemaRef ds:uri="df4b8a4b-0cfc-4c20-846f-ea898def5f03"/>
    <ds:schemaRef ds:uri="bb889019-1946-44fa-a42b-5854401c6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E806BD-169A-42A8-9F4F-FDA90D1394B0}">
  <ds:schemaRefs>
    <ds:schemaRef ds:uri="http://schemas.microsoft.com/sharepoint/events"/>
  </ds:schemaRefs>
</ds:datastoreItem>
</file>

<file path=customXml/itemProps4.xml><?xml version="1.0" encoding="utf-8"?>
<ds:datastoreItem xmlns:ds="http://schemas.openxmlformats.org/officeDocument/2006/customXml" ds:itemID="{D1F173EA-9DB6-4BF3-8D6A-36682579E828}">
  <ds:schemaRefs>
    <ds:schemaRef ds:uri="http://schemas.microsoft.com/office/2006/documentManagement/types"/>
    <ds:schemaRef ds:uri="http://schemas.microsoft.com/office/infopath/2007/PartnerControls"/>
    <ds:schemaRef ds:uri="bb889019-1946-44fa-a42b-5854401c62f1"/>
    <ds:schemaRef ds:uri="http://www.w3.org/XML/1998/namespace"/>
    <ds:schemaRef ds:uri="http://schemas.microsoft.com/office/2006/metadata/properties"/>
    <ds:schemaRef ds:uri="http://purl.org/dc/terms/"/>
    <ds:schemaRef ds:uri="http://purl.org/dc/dcmitype/"/>
    <ds:schemaRef ds:uri="http://purl.org/dc/elements/1.1/"/>
    <ds:schemaRef ds:uri="http://schemas.openxmlformats.org/package/2006/metadata/core-properties"/>
    <ds:schemaRef ds:uri="df4b8a4b-0cfc-4c20-846f-ea898def5f03"/>
    <ds:schemaRef ds:uri="DF4B8A4B-0CFC-4C20-846F-EA898DEF5F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184</vt:i4>
      </vt:variant>
    </vt:vector>
  </HeadingPairs>
  <TitlesOfParts>
    <vt:vector size="193" baseType="lpstr">
      <vt:lpstr>0. Front Sheet</vt:lpstr>
      <vt:lpstr>1. BMT UoA 1</vt:lpstr>
      <vt:lpstr>2. BMT UoA 2</vt:lpstr>
      <vt:lpstr>3. BMT UoA 3</vt:lpstr>
      <vt:lpstr>4. BMT UoA 4</vt:lpstr>
      <vt:lpstr>5. BMT UoA 5</vt:lpstr>
      <vt:lpstr>6. BMT UoA 6</vt:lpstr>
      <vt:lpstr>Example</vt:lpstr>
      <vt:lpstr>User Guide</vt:lpstr>
      <vt:lpstr>'1. BMT UoA 1'!Expected</vt:lpstr>
      <vt:lpstr>'2. BMT UoA 2'!Expected</vt:lpstr>
      <vt:lpstr>'3. BMT UoA 3'!Expected</vt:lpstr>
      <vt:lpstr>'4. BMT UoA 4'!Expected</vt:lpstr>
      <vt:lpstr>'5. BMT UoA 5'!Expected</vt:lpstr>
      <vt:lpstr>'6. BMT UoA 6'!Expected</vt:lpstr>
      <vt:lpstr>Example!Expected</vt:lpstr>
      <vt:lpstr>'2. BMT UoA 2'!listYesNo</vt:lpstr>
      <vt:lpstr>'3. BMT UoA 3'!listYesNo</vt:lpstr>
      <vt:lpstr>'4. BMT UoA 4'!listYesNo</vt:lpstr>
      <vt:lpstr>'5. BMT UoA 5'!listYesNo</vt:lpstr>
      <vt:lpstr>'6. BMT UoA 6'!listYesNo</vt:lpstr>
      <vt:lpstr>Example!listYesNo</vt:lpstr>
      <vt:lpstr>listYesNo</vt:lpstr>
      <vt:lpstr>'0. Front Sheet'!Print_Area</vt:lpstr>
      <vt:lpstr>'1. BMT UoA 1'!Print_Area</vt:lpstr>
      <vt:lpstr>'2. BMT UoA 2'!Print_Area</vt:lpstr>
      <vt:lpstr>'3. BMT UoA 3'!Print_Area</vt:lpstr>
      <vt:lpstr>'4. BMT UoA 4'!Print_Area</vt:lpstr>
      <vt:lpstr>'5. BMT UoA 5'!Print_Area</vt:lpstr>
      <vt:lpstr>'6. BMT UoA 6'!Print_Area</vt:lpstr>
      <vt:lpstr>Example!Print_Area</vt:lpstr>
      <vt:lpstr>'User Guide'!this_article</vt:lpstr>
      <vt:lpstr>'1. BMT UoA 1'!ValidDepts</vt:lpstr>
      <vt:lpstr>'2. BMT UoA 2'!ValidDepts</vt:lpstr>
      <vt:lpstr>'3. BMT UoA 3'!ValidDepts</vt:lpstr>
      <vt:lpstr>'4. BMT UoA 4'!ValidDepts</vt:lpstr>
      <vt:lpstr>'5. BMT UoA 5'!ValidDepts</vt:lpstr>
      <vt:lpstr>'6. BMT UoA 6'!ValidDepts</vt:lpstr>
      <vt:lpstr>Example!ValidDepts</vt:lpstr>
      <vt:lpstr>'1. BMT UoA 1'!ValidScoringLevels</vt:lpstr>
      <vt:lpstr>'2. BMT UoA 2'!ValidScoringLevels</vt:lpstr>
      <vt:lpstr>'3. BMT UoA 3'!ValidScoringLevels</vt:lpstr>
      <vt:lpstr>'4. BMT UoA 4'!ValidScoringLevels</vt:lpstr>
      <vt:lpstr>'5. BMT UoA 5'!ValidScoringLevels</vt:lpstr>
      <vt:lpstr>'6. BMT UoA 6'!ValidScoringLevels</vt:lpstr>
      <vt:lpstr>Example!ValidScoringLevels</vt:lpstr>
      <vt:lpstr>'1. BMT UoA 1'!Year0Range</vt:lpstr>
      <vt:lpstr>'2. BMT UoA 2'!Year0Range</vt:lpstr>
      <vt:lpstr>'3. BMT UoA 3'!Year0Range</vt:lpstr>
      <vt:lpstr>'4. BMT UoA 4'!Year0Range</vt:lpstr>
      <vt:lpstr>'5. BMT UoA 5'!Year0Range</vt:lpstr>
      <vt:lpstr>'6. BMT UoA 6'!Year0Range</vt:lpstr>
      <vt:lpstr>Example!Year0Range</vt:lpstr>
      <vt:lpstr>'1. BMT UoA 1'!Year10Expected</vt:lpstr>
      <vt:lpstr>'2. BMT UoA 2'!Year10Expected</vt:lpstr>
      <vt:lpstr>'3. BMT UoA 3'!Year10Expected</vt:lpstr>
      <vt:lpstr>'4. BMT UoA 4'!Year10Expected</vt:lpstr>
      <vt:lpstr>'5. BMT UoA 5'!Year10Expected</vt:lpstr>
      <vt:lpstr>'6. BMT UoA 6'!Year10Expected</vt:lpstr>
      <vt:lpstr>Example!Year10Expected</vt:lpstr>
      <vt:lpstr>'1. BMT UoA 1'!Year10Range</vt:lpstr>
      <vt:lpstr>'2. BMT UoA 2'!Year10Range</vt:lpstr>
      <vt:lpstr>'3. BMT UoA 3'!Year10Range</vt:lpstr>
      <vt:lpstr>'4. BMT UoA 4'!Year10Range</vt:lpstr>
      <vt:lpstr>'5. BMT UoA 5'!Year10Range</vt:lpstr>
      <vt:lpstr>'6. BMT UoA 6'!Year10Range</vt:lpstr>
      <vt:lpstr>Example!Year10Range</vt:lpstr>
      <vt:lpstr>'1. BMT UoA 1'!Year1Expected</vt:lpstr>
      <vt:lpstr>'2. BMT UoA 2'!Year1Expected</vt:lpstr>
      <vt:lpstr>'3. BMT UoA 3'!Year1Expected</vt:lpstr>
      <vt:lpstr>'4. BMT UoA 4'!Year1Expected</vt:lpstr>
      <vt:lpstr>'5. BMT UoA 5'!Year1Expected</vt:lpstr>
      <vt:lpstr>'6. BMT UoA 6'!Year1Expected</vt:lpstr>
      <vt:lpstr>Example!Year1Expected</vt:lpstr>
      <vt:lpstr>'1. BMT UoA 1'!Year1Range</vt:lpstr>
      <vt:lpstr>'2. BMT UoA 2'!Year1Range</vt:lpstr>
      <vt:lpstr>'3. BMT UoA 3'!Year1Range</vt:lpstr>
      <vt:lpstr>'4. BMT UoA 4'!Year1Range</vt:lpstr>
      <vt:lpstr>'5. BMT UoA 5'!Year1Range</vt:lpstr>
      <vt:lpstr>'6. BMT UoA 6'!Year1Range</vt:lpstr>
      <vt:lpstr>Example!Year1Range</vt:lpstr>
      <vt:lpstr>'1. BMT UoA 1'!Year2Expected</vt:lpstr>
      <vt:lpstr>'2. BMT UoA 2'!Year2Expected</vt:lpstr>
      <vt:lpstr>'3. BMT UoA 3'!Year2Expected</vt:lpstr>
      <vt:lpstr>'4. BMT UoA 4'!Year2Expected</vt:lpstr>
      <vt:lpstr>'5. BMT UoA 5'!Year2Expected</vt:lpstr>
      <vt:lpstr>'6. BMT UoA 6'!Year2Expected</vt:lpstr>
      <vt:lpstr>Example!Year2Expected</vt:lpstr>
      <vt:lpstr>'1. BMT UoA 1'!Year2Range</vt:lpstr>
      <vt:lpstr>'2. BMT UoA 2'!Year2Range</vt:lpstr>
      <vt:lpstr>'3. BMT UoA 3'!Year2Range</vt:lpstr>
      <vt:lpstr>'4. BMT UoA 4'!Year2Range</vt:lpstr>
      <vt:lpstr>'5. BMT UoA 5'!Year2Range</vt:lpstr>
      <vt:lpstr>'6. BMT UoA 6'!Year2Range</vt:lpstr>
      <vt:lpstr>Example!Year2Range</vt:lpstr>
      <vt:lpstr>'1. BMT UoA 1'!Year3Expected</vt:lpstr>
      <vt:lpstr>'2. BMT UoA 2'!Year3Expected</vt:lpstr>
      <vt:lpstr>'3. BMT UoA 3'!Year3Expected</vt:lpstr>
      <vt:lpstr>'4. BMT UoA 4'!Year3Expected</vt:lpstr>
      <vt:lpstr>'5. BMT UoA 5'!Year3Expected</vt:lpstr>
      <vt:lpstr>'6. BMT UoA 6'!Year3Expected</vt:lpstr>
      <vt:lpstr>Example!Year3Expected</vt:lpstr>
      <vt:lpstr>'1. BMT UoA 1'!Year3Range</vt:lpstr>
      <vt:lpstr>'2. BMT UoA 2'!Year3Range</vt:lpstr>
      <vt:lpstr>'3. BMT UoA 3'!Year3Range</vt:lpstr>
      <vt:lpstr>'4. BMT UoA 4'!Year3Range</vt:lpstr>
      <vt:lpstr>'5. BMT UoA 5'!Year3Range</vt:lpstr>
      <vt:lpstr>'6. BMT UoA 6'!Year3Range</vt:lpstr>
      <vt:lpstr>Example!Year3Range</vt:lpstr>
      <vt:lpstr>'1. BMT UoA 1'!Year4Expected</vt:lpstr>
      <vt:lpstr>'2. BMT UoA 2'!Year4Expected</vt:lpstr>
      <vt:lpstr>'3. BMT UoA 3'!Year4Expected</vt:lpstr>
      <vt:lpstr>'4. BMT UoA 4'!Year4Expected</vt:lpstr>
      <vt:lpstr>'5. BMT UoA 5'!Year4Expected</vt:lpstr>
      <vt:lpstr>'6. BMT UoA 6'!Year4Expected</vt:lpstr>
      <vt:lpstr>Example!Year4Expected</vt:lpstr>
      <vt:lpstr>'1. BMT UoA 1'!Year4Range</vt:lpstr>
      <vt:lpstr>'2. BMT UoA 2'!Year4Range</vt:lpstr>
      <vt:lpstr>'3. BMT UoA 3'!Year4Range</vt:lpstr>
      <vt:lpstr>'4. BMT UoA 4'!Year4Range</vt:lpstr>
      <vt:lpstr>'5. BMT UoA 5'!Year4Range</vt:lpstr>
      <vt:lpstr>'6. BMT UoA 6'!Year4Range</vt:lpstr>
      <vt:lpstr>Example!Year4Range</vt:lpstr>
      <vt:lpstr>'1. BMT UoA 1'!Year5Expected</vt:lpstr>
      <vt:lpstr>'2. BMT UoA 2'!Year5Expected</vt:lpstr>
      <vt:lpstr>'3. BMT UoA 3'!Year5Expected</vt:lpstr>
      <vt:lpstr>'4. BMT UoA 4'!Year5Expected</vt:lpstr>
      <vt:lpstr>'5. BMT UoA 5'!Year5Expected</vt:lpstr>
      <vt:lpstr>'6. BMT UoA 6'!Year5Expected</vt:lpstr>
      <vt:lpstr>Example!Year5Expected</vt:lpstr>
      <vt:lpstr>'1. BMT UoA 1'!Year5Range</vt:lpstr>
      <vt:lpstr>'2. BMT UoA 2'!Year5Range</vt:lpstr>
      <vt:lpstr>'3. BMT UoA 3'!Year5Range</vt:lpstr>
      <vt:lpstr>'4. BMT UoA 4'!Year5Range</vt:lpstr>
      <vt:lpstr>'5. BMT UoA 5'!Year5Range</vt:lpstr>
      <vt:lpstr>'6. BMT UoA 6'!Year5Range</vt:lpstr>
      <vt:lpstr>Example!Year5Range</vt:lpstr>
      <vt:lpstr>'1. BMT UoA 1'!Year6Expected</vt:lpstr>
      <vt:lpstr>'2. BMT UoA 2'!Year6Expected</vt:lpstr>
      <vt:lpstr>'3. BMT UoA 3'!Year6Expected</vt:lpstr>
      <vt:lpstr>'4. BMT UoA 4'!Year6Expected</vt:lpstr>
      <vt:lpstr>'5. BMT UoA 5'!Year6Expected</vt:lpstr>
      <vt:lpstr>'6. BMT UoA 6'!Year6Expected</vt:lpstr>
      <vt:lpstr>Example!Year6Expected</vt:lpstr>
      <vt:lpstr>'1. BMT UoA 1'!Year6Range</vt:lpstr>
      <vt:lpstr>'2. BMT UoA 2'!Year6Range</vt:lpstr>
      <vt:lpstr>'3. BMT UoA 3'!Year6Range</vt:lpstr>
      <vt:lpstr>'4. BMT UoA 4'!Year6Range</vt:lpstr>
      <vt:lpstr>'5. BMT UoA 5'!Year6Range</vt:lpstr>
      <vt:lpstr>'6. BMT UoA 6'!Year6Range</vt:lpstr>
      <vt:lpstr>Example!Year6Range</vt:lpstr>
      <vt:lpstr>'1. BMT UoA 1'!Year7Expected</vt:lpstr>
      <vt:lpstr>'2. BMT UoA 2'!Year7Expected</vt:lpstr>
      <vt:lpstr>'3. BMT UoA 3'!Year7Expected</vt:lpstr>
      <vt:lpstr>'4. BMT UoA 4'!Year7Expected</vt:lpstr>
      <vt:lpstr>'5. BMT UoA 5'!Year7Expected</vt:lpstr>
      <vt:lpstr>'6. BMT UoA 6'!Year7Expected</vt:lpstr>
      <vt:lpstr>Example!Year7Expected</vt:lpstr>
      <vt:lpstr>'1. BMT UoA 1'!Year7Range</vt:lpstr>
      <vt:lpstr>'2. BMT UoA 2'!Year7Range</vt:lpstr>
      <vt:lpstr>'3. BMT UoA 3'!Year7Range</vt:lpstr>
      <vt:lpstr>'4. BMT UoA 4'!Year7Range</vt:lpstr>
      <vt:lpstr>'5. BMT UoA 5'!Year7Range</vt:lpstr>
      <vt:lpstr>'6. BMT UoA 6'!Year7Range</vt:lpstr>
      <vt:lpstr>Example!Year7Range</vt:lpstr>
      <vt:lpstr>'1. BMT UoA 1'!Year8Expected</vt:lpstr>
      <vt:lpstr>'2. BMT UoA 2'!Year8Expected</vt:lpstr>
      <vt:lpstr>'3. BMT UoA 3'!Year8Expected</vt:lpstr>
      <vt:lpstr>'4. BMT UoA 4'!Year8Expected</vt:lpstr>
      <vt:lpstr>'5. BMT UoA 5'!Year8Expected</vt:lpstr>
      <vt:lpstr>'6. BMT UoA 6'!Year8Expected</vt:lpstr>
      <vt:lpstr>Example!Year8Expected</vt:lpstr>
      <vt:lpstr>'1. BMT UoA 1'!Year8Range</vt:lpstr>
      <vt:lpstr>'2. BMT UoA 2'!Year8Range</vt:lpstr>
      <vt:lpstr>'3. BMT UoA 3'!Year8Range</vt:lpstr>
      <vt:lpstr>'4. BMT UoA 4'!Year8Range</vt:lpstr>
      <vt:lpstr>'5. BMT UoA 5'!Year8Range</vt:lpstr>
      <vt:lpstr>'6. BMT UoA 6'!Year8Range</vt:lpstr>
      <vt:lpstr>Example!Year8Range</vt:lpstr>
      <vt:lpstr>'1. BMT UoA 1'!Year9Expected</vt:lpstr>
      <vt:lpstr>'2. BMT UoA 2'!Year9Expected</vt:lpstr>
      <vt:lpstr>'3. BMT UoA 3'!Year9Expected</vt:lpstr>
      <vt:lpstr>'4. BMT UoA 4'!Year9Expected</vt:lpstr>
      <vt:lpstr>'5. BMT UoA 5'!Year9Expected</vt:lpstr>
      <vt:lpstr>'6. BMT UoA 6'!Year9Expected</vt:lpstr>
      <vt:lpstr>Example!Year9Expected</vt:lpstr>
      <vt:lpstr>'1. BMT UoA 1'!Year9Range</vt:lpstr>
      <vt:lpstr>'2. BMT UoA 2'!Year9Range</vt:lpstr>
      <vt:lpstr>'3. BMT UoA 3'!Year9Range</vt:lpstr>
      <vt:lpstr>'4. BMT UoA 4'!Year9Range</vt:lpstr>
      <vt:lpstr>'5. BMT UoA 5'!Year9Range</vt:lpstr>
      <vt:lpstr>'6. BMT UoA 6'!Year9Range</vt:lpstr>
      <vt:lpstr>Example!Year9Range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MSC Benchmarking and Tracking Tool (BMT) v3.0</dc:title>
  <dc:subject/>
  <dc:creator>Peter.Hair@msc.org</dc:creator>
  <cp:keywords/>
  <dc:description/>
  <cp:lastModifiedBy>Kate Dewar</cp:lastModifiedBy>
  <cp:revision/>
  <dcterms:created xsi:type="dcterms:W3CDTF">2013-05-08T10:03:44Z</dcterms:created>
  <dcterms:modified xsi:type="dcterms:W3CDTF">2024-10-28T16:45:30Z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0x0101000ABD0346977A1C4DA3191955390F333D006D271916216ECE45BCDE610FC578EC82</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218;#Tool|ac5cc55a-92fc-4dec-93d5-85ec71f0e815</vt:lpwstr>
  </property>
  <property fmtid="{D5CDD505-2E9C-101B-9397-08002B2CF9AE}" pid="6" name="Project Name">
    <vt:lpwstr>1520;#BMT (Benchmarking and Tracking Tool)|10323be1-dc00-4520-95b7-a3eedac1e87b</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e30884ec-739a-48a0-bb53-289c7683ae36</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ies>
</file>