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
    </mc:Choice>
  </mc:AlternateContent>
  <xr:revisionPtr revIDLastSave="0" documentId="8_{0C6C64DB-627B-4595-BBE6-9AC1FCA59349}" xr6:coauthVersionLast="47" xr6:coauthVersionMax="47" xr10:uidLastSave="{00000000-0000-0000-0000-000000000000}"/>
  <bookViews>
    <workbookView xWindow="-110" yWindow="-110" windowWidth="19420" windowHeight="10420" tabRatio="613" firstSheet="5" activeTab="9" xr2:uid="{00000000-000D-0000-FFFF-FFFF00000000}"/>
  </bookViews>
  <sheets>
    <sheet name="0. Front Sheet" sheetId="8" r:id="rId1"/>
    <sheet name="BMT revisions FSR 22" sheetId="41" state="hidden" r:id="rId2"/>
    <sheet name="1. BMT UoA 1" sheetId="52" r:id="rId3"/>
    <sheet name="2. BMT UoA 2" sheetId="69" r:id="rId4"/>
    <sheet name="3. BMT UoA 3" sheetId="70" r:id="rId5"/>
    <sheet name="4. BMT UoA 4" sheetId="71" r:id="rId6"/>
    <sheet name="5. BMT UoA 5" sheetId="72" r:id="rId7"/>
    <sheet name="6. BMT UoA 6" sheetId="73" r:id="rId8"/>
    <sheet name="Example" sheetId="68" r:id="rId9"/>
    <sheet name="User Guide" sheetId="9" r:id="rId10"/>
  </sheets>
  <externalReferences>
    <externalReference r:id="rId11"/>
  </externalReferences>
  <definedNames>
    <definedName name="Audit_type" hidden="1">[1]LK!$AV$2:$AW$5</definedName>
    <definedName name="CAB" hidden="1">[1]LK!$AY$2:$AZ$26</definedName>
    <definedName name="Expected" localSheetId="2">'1. BMT UoA 1'!$I$3:$AB$27</definedName>
    <definedName name="Expected" localSheetId="3">'2. BMT UoA 2'!$I$3:$AB$27</definedName>
    <definedName name="Expected" localSheetId="4">'3. BMT UoA 3'!$I$3:$AB$27</definedName>
    <definedName name="Expected" localSheetId="5">'4. BMT UoA 4'!$I$3:$AB$27</definedName>
    <definedName name="Expected" localSheetId="6">'5. BMT UoA 5'!$I$3:$AB$27</definedName>
    <definedName name="Expected" localSheetId="7">'6. BMT UoA 6'!$I$3:$AB$27</definedName>
    <definedName name="Expected" localSheetId="1">'BMT revisions FSR 22'!$I$3:$AB$27</definedName>
    <definedName name="Expected" localSheetId="8">Example!$I$3:$AB$27</definedName>
    <definedName name="listYesNo" localSheetId="3">'2. BMT UoA 2'!$BE$9:$BE$11</definedName>
    <definedName name="listYesNo" localSheetId="4">'3. BMT UoA 3'!$BE$9:$BE$11</definedName>
    <definedName name="listYesNo" localSheetId="5">'4. BMT UoA 4'!$BE$9:$BE$11</definedName>
    <definedName name="listYesNo" localSheetId="6">'5. BMT UoA 5'!$BE$9:$BE$11</definedName>
    <definedName name="listYesNo" localSheetId="7">'6. BMT UoA 6'!$BE$9:$BE$11</definedName>
    <definedName name="listYesNo" localSheetId="8">Example!$BE$9:$BE$11</definedName>
    <definedName name="listYesNo">'1. BMT UoA 1'!$BE$9:$BE$11</definedName>
    <definedName name="PK_Surveillance" hidden="1">[1]LK!$AP$2:$AQ$7</definedName>
    <definedName name="_xlnm.Print_Area" localSheetId="0">'0. Front Sheet'!$B$2:$N$55</definedName>
    <definedName name="_xlnm.Print_Area" localSheetId="2">'1. BMT UoA 1'!$A$49:$M$123,'1. BMT UoA 1'!$A$125:$M$172</definedName>
    <definedName name="_xlnm.Print_Area" localSheetId="3">'2. BMT UoA 2'!$A$49:$M$123,'2. BMT UoA 2'!$A$125:$M$172</definedName>
    <definedName name="_xlnm.Print_Area" localSheetId="4">'3. BMT UoA 3'!$A$49:$M$123,'3. BMT UoA 3'!$A$125:$M$172</definedName>
    <definedName name="_xlnm.Print_Area" localSheetId="5">'4. BMT UoA 4'!$A$49:$M$123,'4. BMT UoA 4'!$A$125:$M$172</definedName>
    <definedName name="_xlnm.Print_Area" localSheetId="6">'5. BMT UoA 5'!$A$49:$M$123,'5. BMT UoA 5'!$A$125:$M$172</definedName>
    <definedName name="_xlnm.Print_Area" localSheetId="7">'6. BMT UoA 6'!$A$49:$M$123,'6. BMT UoA 6'!$A$125:$M$172</definedName>
    <definedName name="_xlnm.Print_Area" localSheetId="1">'BMT revisions FSR 22'!$A$33:$M$107,'BMT revisions FSR 22'!$A$109:$M$156</definedName>
    <definedName name="_xlnm.Print_Area" localSheetId="8">Example!$A$49:$M$123,Example!$A$125:$M$172</definedName>
    <definedName name="this_article" localSheetId="9">'User Guide'!$C$9</definedName>
    <definedName name="ValidDepts" localSheetId="2">'1. BMT UoA 1'!$BE$3:$BE$6</definedName>
    <definedName name="ValidDepts" localSheetId="3">'2. BMT UoA 2'!$BE$3:$BE$6</definedName>
    <definedName name="ValidDepts" localSheetId="4">'3. BMT UoA 3'!$BE$3:$BE$6</definedName>
    <definedName name="ValidDepts" localSheetId="5">'4. BMT UoA 4'!$BE$3:$BE$6</definedName>
    <definedName name="ValidDepts" localSheetId="6">'5. BMT UoA 5'!$BE$3:$BE$6</definedName>
    <definedName name="ValidDepts" localSheetId="7">'6. BMT UoA 6'!$BE$3:$BE$6</definedName>
    <definedName name="ValidDepts" localSheetId="1">'BMT revisions FSR 22'!$BE$3:$BE$6</definedName>
    <definedName name="ValidDepts" localSheetId="8">Example!$BE$3:$BE$6</definedName>
    <definedName name="ValidScoringLevels" localSheetId="2">'1. BMT UoA 1'!$BE$4:$BE$6</definedName>
    <definedName name="ValidScoringLevels" localSheetId="3">'2. BMT UoA 2'!$BE$4:$BE$6</definedName>
    <definedName name="ValidScoringLevels" localSheetId="4">'3. BMT UoA 3'!$BE$4:$BE$6</definedName>
    <definedName name="ValidScoringLevels" localSheetId="5">'4. BMT UoA 4'!$BE$4:$BE$6</definedName>
    <definedName name="ValidScoringLevels" localSheetId="6">'5. BMT UoA 5'!$BE$4:$BE$6</definedName>
    <definedName name="ValidScoringLevels" localSheetId="7">'6. BMT UoA 6'!$BE$4:$BE$6</definedName>
    <definedName name="ValidScoringLevels" localSheetId="1">'BMT revisions FSR 22'!$BE$4:$BE$6</definedName>
    <definedName name="ValidScoringLevels" localSheetId="8">Example!$BE$4:$BE$6</definedName>
    <definedName name="Year0Range" localSheetId="2">'1. BMT UoA 1'!$H$3:$H$27</definedName>
    <definedName name="Year0Range" localSheetId="3">'2. BMT UoA 2'!$H$3:$H$27</definedName>
    <definedName name="Year0Range" localSheetId="4">'3. BMT UoA 3'!$H$3:$H$27</definedName>
    <definedName name="Year0Range" localSheetId="5">'4. BMT UoA 4'!$H$3:$H$27</definedName>
    <definedName name="Year0Range" localSheetId="6">'5. BMT UoA 5'!$H$3:$H$27</definedName>
    <definedName name="Year0Range" localSheetId="7">'6. BMT UoA 6'!$H$3:$H$27</definedName>
    <definedName name="Year0Range" localSheetId="1">'BMT revisions FSR 22'!$H$3:$H$27</definedName>
    <definedName name="Year0Range" localSheetId="8">Example!$H$3:$H$27</definedName>
    <definedName name="Year10Expected" localSheetId="2">'1. BMT UoA 1'!$AH$3:$AH$27</definedName>
    <definedName name="Year10Expected" localSheetId="3">'2. BMT UoA 2'!$AH$3:$AH$27</definedName>
    <definedName name="Year10Expected" localSheetId="4">'3. BMT UoA 3'!$AH$3:$AH$27</definedName>
    <definedName name="Year10Expected" localSheetId="5">'4. BMT UoA 4'!$AH$3:$AH$27</definedName>
    <definedName name="Year10Expected" localSheetId="6">'5. BMT UoA 5'!$AH$3:$AH$27</definedName>
    <definedName name="Year10Expected" localSheetId="7">'6. BMT UoA 6'!$AH$3:$AH$27</definedName>
    <definedName name="Year10Expected" localSheetId="1">'BMT revisions FSR 22'!$AH$3:$AH$27</definedName>
    <definedName name="Year10Expected" localSheetId="8">Example!$AH$3:$AH$27</definedName>
    <definedName name="Year10Range" localSheetId="2">'1. BMT UoA 1'!$R$3:$R$27</definedName>
    <definedName name="Year10Range" localSheetId="3">'2. BMT UoA 2'!$R$3:$R$27</definedName>
    <definedName name="Year10Range" localSheetId="4">'3. BMT UoA 3'!$R$3:$R$27</definedName>
    <definedName name="Year10Range" localSheetId="5">'4. BMT UoA 4'!$R$3:$R$27</definedName>
    <definedName name="Year10Range" localSheetId="6">'5. BMT UoA 5'!$R$3:$R$27</definedName>
    <definedName name="Year10Range" localSheetId="7">'6. BMT UoA 6'!$R$3:$R$27</definedName>
    <definedName name="Year10Range" localSheetId="1">'BMT revisions FSR 22'!$R$3:$R$27</definedName>
    <definedName name="Year10Range" localSheetId="8">Example!$R$3:$R$27</definedName>
    <definedName name="Year1Expected" localSheetId="2">'1. BMT UoA 1'!$Y$3:$Y$27</definedName>
    <definedName name="Year1Expected" localSheetId="3">'2. BMT UoA 2'!$Y$3:$Y$27</definedName>
    <definedName name="Year1Expected" localSheetId="4">'3. BMT UoA 3'!$Y$3:$Y$27</definedName>
    <definedName name="Year1Expected" localSheetId="5">'4. BMT UoA 4'!$Y$3:$Y$27</definedName>
    <definedName name="Year1Expected" localSheetId="6">'5. BMT UoA 5'!$Y$3:$Y$27</definedName>
    <definedName name="Year1Expected" localSheetId="7">'6. BMT UoA 6'!$Y$3:$Y$27</definedName>
    <definedName name="Year1Expected" localSheetId="1">'BMT revisions FSR 22'!$Y$3:$Y$27</definedName>
    <definedName name="Year1Expected" localSheetId="8">Example!$Y$3:$Y$27</definedName>
    <definedName name="Year1Range" localSheetId="2">'1. BMT UoA 1'!$I$3:$I$27</definedName>
    <definedName name="Year1Range" localSheetId="3">'2. BMT UoA 2'!$I$3:$I$27</definedName>
    <definedName name="Year1Range" localSheetId="4">'3. BMT UoA 3'!$I$3:$I$27</definedName>
    <definedName name="Year1Range" localSheetId="5">'4. BMT UoA 4'!$I$3:$I$27</definedName>
    <definedName name="Year1Range" localSheetId="6">'5. BMT UoA 5'!$I$3:$I$27</definedName>
    <definedName name="Year1Range" localSheetId="7">'6. BMT UoA 6'!$I$3:$I$27</definedName>
    <definedName name="Year1Range" localSheetId="1">'BMT revisions FSR 22'!$I$3:$I$27</definedName>
    <definedName name="Year1Range" localSheetId="8">Example!$I$3:$I$27</definedName>
    <definedName name="Year2Expected" localSheetId="2">'1. BMT UoA 1'!$Z$3:$Z$27</definedName>
    <definedName name="Year2Expected" localSheetId="3">'2. BMT UoA 2'!$Z$3:$Z$27</definedName>
    <definedName name="Year2Expected" localSheetId="4">'3. BMT UoA 3'!$Z$3:$Z$27</definedName>
    <definedName name="Year2Expected" localSheetId="5">'4. BMT UoA 4'!$Z$3:$Z$27</definedName>
    <definedName name="Year2Expected" localSheetId="6">'5. BMT UoA 5'!$Z$3:$Z$27</definedName>
    <definedName name="Year2Expected" localSheetId="7">'6. BMT UoA 6'!$Z$3:$Z$27</definedName>
    <definedName name="Year2Expected" localSheetId="1">'BMT revisions FSR 22'!$Z$3:$Z$27</definedName>
    <definedName name="Year2Expected" localSheetId="8">Example!$Z$3:$Z$27</definedName>
    <definedName name="Year2Range" localSheetId="2">'1. BMT UoA 1'!$J$3:$J$27</definedName>
    <definedName name="Year2Range" localSheetId="3">'2. BMT UoA 2'!$J$3:$J$27</definedName>
    <definedName name="Year2Range" localSheetId="4">'3. BMT UoA 3'!$J$3:$J$27</definedName>
    <definedName name="Year2Range" localSheetId="5">'4. BMT UoA 4'!$J$3:$J$27</definedName>
    <definedName name="Year2Range" localSheetId="6">'5. BMT UoA 5'!$J$3:$J$27</definedName>
    <definedName name="Year2Range" localSheetId="7">'6. BMT UoA 6'!$J$3:$J$27</definedName>
    <definedName name="Year2Range" localSheetId="1">'BMT revisions FSR 22'!$J$3:$J$27</definedName>
    <definedName name="Year2Range" localSheetId="8">Example!$J$3:$J$27</definedName>
    <definedName name="Year3Expected" localSheetId="2">'1. BMT UoA 1'!$AA$3:$AA$27</definedName>
    <definedName name="Year3Expected" localSheetId="3">'2. BMT UoA 2'!$AA$3:$AA$27</definedName>
    <definedName name="Year3Expected" localSheetId="4">'3. BMT UoA 3'!$AA$3:$AA$27</definedName>
    <definedName name="Year3Expected" localSheetId="5">'4. BMT UoA 4'!$AA$3:$AA$27</definedName>
    <definedName name="Year3Expected" localSheetId="6">'5. BMT UoA 5'!$AA$3:$AA$27</definedName>
    <definedName name="Year3Expected" localSheetId="7">'6. BMT UoA 6'!$AA$3:$AA$27</definedName>
    <definedName name="Year3Expected" localSheetId="1">'BMT revisions FSR 22'!$AA$3:$AA$27</definedName>
    <definedName name="Year3Expected" localSheetId="8">Example!$AA$3:$AA$27</definedName>
    <definedName name="Year3Range" localSheetId="2">'1. BMT UoA 1'!$K$3:$K$27</definedName>
    <definedName name="Year3Range" localSheetId="3">'2. BMT UoA 2'!$K$3:$K$27</definedName>
    <definedName name="Year3Range" localSheetId="4">'3. BMT UoA 3'!$K$3:$K$27</definedName>
    <definedName name="Year3Range" localSheetId="5">'4. BMT UoA 4'!$K$3:$K$27</definedName>
    <definedName name="Year3Range" localSheetId="6">'5. BMT UoA 5'!$K$3:$K$27</definedName>
    <definedName name="Year3Range" localSheetId="7">'6. BMT UoA 6'!$K$3:$K$27</definedName>
    <definedName name="Year3Range" localSheetId="1">'BMT revisions FSR 22'!$K$3:$K$27</definedName>
    <definedName name="Year3Range" localSheetId="8">Example!$K$3:$K$27</definedName>
    <definedName name="Year4Expected" localSheetId="2">'1. BMT UoA 1'!$AB$3:$AB$27</definedName>
    <definedName name="Year4Expected" localSheetId="3">'2. BMT UoA 2'!$AB$3:$AB$27</definedName>
    <definedName name="Year4Expected" localSheetId="4">'3. BMT UoA 3'!$AB$3:$AB$27</definedName>
    <definedName name="Year4Expected" localSheetId="5">'4. BMT UoA 4'!$AB$3:$AB$27</definedName>
    <definedName name="Year4Expected" localSheetId="6">'5. BMT UoA 5'!$AB$3:$AB$27</definedName>
    <definedName name="Year4Expected" localSheetId="7">'6. BMT UoA 6'!$AB$3:$AB$27</definedName>
    <definedName name="Year4Expected" localSheetId="1">'BMT revisions FSR 22'!$AB$3:$AB$27</definedName>
    <definedName name="Year4Expected" localSheetId="8">Example!$AB$3:$AB$27</definedName>
    <definedName name="Year4Range" localSheetId="2">'1. BMT UoA 1'!$L$3:$L$27</definedName>
    <definedName name="Year4Range" localSheetId="3">'2. BMT UoA 2'!$L$3:$L$27</definedName>
    <definedName name="Year4Range" localSheetId="4">'3. BMT UoA 3'!$L$3:$L$27</definedName>
    <definedName name="Year4Range" localSheetId="5">'4. BMT UoA 4'!$L$3:$L$27</definedName>
    <definedName name="Year4Range" localSheetId="6">'5. BMT UoA 5'!$L$3:$L$27</definedName>
    <definedName name="Year4Range" localSheetId="7">'6. BMT UoA 6'!$L$3:$L$27</definedName>
    <definedName name="Year4Range" localSheetId="1">'BMT revisions FSR 22'!$L$3:$L$27</definedName>
    <definedName name="Year4Range" localSheetId="8">Example!$L$3:$L$27</definedName>
    <definedName name="Year5Expected" localSheetId="2">'1. BMT UoA 1'!$AC$3:$AC$27</definedName>
    <definedName name="Year5Expected" localSheetId="3">'2. BMT UoA 2'!$AC$3:$AC$27</definedName>
    <definedName name="Year5Expected" localSheetId="4">'3. BMT UoA 3'!$AC$3:$AC$27</definedName>
    <definedName name="Year5Expected" localSheetId="5">'4. BMT UoA 4'!$AC$3:$AC$27</definedName>
    <definedName name="Year5Expected" localSheetId="6">'5. BMT UoA 5'!$AC$3:$AC$27</definedName>
    <definedName name="Year5Expected" localSheetId="7">'6. BMT UoA 6'!$AC$3:$AC$27</definedName>
    <definedName name="Year5Expected" localSheetId="1">'BMT revisions FSR 22'!$AC$3:$AC$27</definedName>
    <definedName name="Year5Expected" localSheetId="8">Example!$AC$3:$AC$27</definedName>
    <definedName name="Year5Range" localSheetId="2">'1. BMT UoA 1'!$M$3:$M$27</definedName>
    <definedName name="Year5Range" localSheetId="3">'2. BMT UoA 2'!$M$3:$M$27</definedName>
    <definedName name="Year5Range" localSheetId="4">'3. BMT UoA 3'!$M$3:$M$27</definedName>
    <definedName name="Year5Range" localSheetId="5">'4. BMT UoA 4'!$M$3:$M$27</definedName>
    <definedName name="Year5Range" localSheetId="6">'5. BMT UoA 5'!$M$3:$M$27</definedName>
    <definedName name="Year5Range" localSheetId="7">'6. BMT UoA 6'!$M$3:$M$27</definedName>
    <definedName name="Year5Range" localSheetId="1">'BMT revisions FSR 22'!$M$3:$M$27</definedName>
    <definedName name="Year5Range" localSheetId="8">Example!$M$3:$M$27</definedName>
    <definedName name="Year6Expected" localSheetId="2">'1. BMT UoA 1'!$AD$3:$AD$27</definedName>
    <definedName name="Year6Expected" localSheetId="3">'2. BMT UoA 2'!$AD$3:$AD$27</definedName>
    <definedName name="Year6Expected" localSheetId="4">'3. BMT UoA 3'!$AD$3:$AD$27</definedName>
    <definedName name="Year6Expected" localSheetId="5">'4. BMT UoA 4'!$AD$3:$AD$27</definedName>
    <definedName name="Year6Expected" localSheetId="6">'5. BMT UoA 5'!$AD$3:$AD$27</definedName>
    <definedName name="Year6Expected" localSheetId="7">'6. BMT UoA 6'!$AD$3:$AD$27</definedName>
    <definedName name="Year6Expected" localSheetId="1">'BMT revisions FSR 22'!$AD$3:$AD$27</definedName>
    <definedName name="Year6Expected" localSheetId="8">Example!$AD$3:$AD$27</definedName>
    <definedName name="Year6Range" localSheetId="2">'1. BMT UoA 1'!$N$3:$N$27</definedName>
    <definedName name="Year6Range" localSheetId="3">'2. BMT UoA 2'!$N$3:$N$27</definedName>
    <definedName name="Year6Range" localSheetId="4">'3. BMT UoA 3'!$N$3:$N$27</definedName>
    <definedName name="Year6Range" localSheetId="5">'4. BMT UoA 4'!$N$3:$N$27</definedName>
    <definedName name="Year6Range" localSheetId="6">'5. BMT UoA 5'!$N$3:$N$27</definedName>
    <definedName name="Year6Range" localSheetId="7">'6. BMT UoA 6'!$N$3:$N$27</definedName>
    <definedName name="Year6Range" localSheetId="1">'BMT revisions FSR 22'!$N$3:$N$27</definedName>
    <definedName name="Year6Range" localSheetId="8">Example!$N$3:$N$27</definedName>
    <definedName name="Year7Expected" localSheetId="2">'1. BMT UoA 1'!$AE$3:$AE$27</definedName>
    <definedName name="Year7Expected" localSheetId="3">'2. BMT UoA 2'!$AE$3:$AE$27</definedName>
    <definedName name="Year7Expected" localSheetId="4">'3. BMT UoA 3'!$AE$3:$AE$27</definedName>
    <definedName name="Year7Expected" localSheetId="5">'4. BMT UoA 4'!$AE$3:$AE$27</definedName>
    <definedName name="Year7Expected" localSheetId="6">'5. BMT UoA 5'!$AE$3:$AE$27</definedName>
    <definedName name="Year7Expected" localSheetId="7">'6. BMT UoA 6'!$AE$3:$AE$27</definedName>
    <definedName name="Year7Expected" localSheetId="1">'BMT revisions FSR 22'!$AE$3:$AE$27</definedName>
    <definedName name="Year7Expected" localSheetId="8">Example!$AE$3:$AE$27</definedName>
    <definedName name="Year7Range" localSheetId="2">'1. BMT UoA 1'!$O$3:$O$27</definedName>
    <definedName name="Year7Range" localSheetId="3">'2. BMT UoA 2'!$O$3:$O$27</definedName>
    <definedName name="Year7Range" localSheetId="4">'3. BMT UoA 3'!$O$3:$O$27</definedName>
    <definedName name="Year7Range" localSheetId="5">'4. BMT UoA 4'!$O$3:$O$27</definedName>
    <definedName name="Year7Range" localSheetId="6">'5. BMT UoA 5'!$O$3:$O$27</definedName>
    <definedName name="Year7Range" localSheetId="7">'6. BMT UoA 6'!$O$3:$O$27</definedName>
    <definedName name="Year7Range" localSheetId="1">'BMT revisions FSR 22'!$O$3:$O$27</definedName>
    <definedName name="Year7Range" localSheetId="8">Example!$O$3:$O$27</definedName>
    <definedName name="Year8Expected" localSheetId="2">'1. BMT UoA 1'!$AF$3:$AF$27</definedName>
    <definedName name="Year8Expected" localSheetId="3">'2. BMT UoA 2'!$AF$3:$AF$27</definedName>
    <definedName name="Year8Expected" localSheetId="4">'3. BMT UoA 3'!$AF$3:$AF$27</definedName>
    <definedName name="Year8Expected" localSheetId="5">'4. BMT UoA 4'!$AF$3:$AF$27</definedName>
    <definedName name="Year8Expected" localSheetId="6">'5. BMT UoA 5'!$AF$3:$AF$27</definedName>
    <definedName name="Year8Expected" localSheetId="7">'6. BMT UoA 6'!$AF$3:$AF$27</definedName>
    <definedName name="Year8Expected" localSheetId="1">'BMT revisions FSR 22'!$AF$3:$AF$27</definedName>
    <definedName name="Year8Expected" localSheetId="8">Example!$AF$3:$AF$27</definedName>
    <definedName name="Year8Range" localSheetId="2">'1. BMT UoA 1'!$P$3:$P$27</definedName>
    <definedName name="Year8Range" localSheetId="3">'2. BMT UoA 2'!$P$3:$P$27</definedName>
    <definedName name="Year8Range" localSheetId="4">'3. BMT UoA 3'!$P$3:$P$27</definedName>
    <definedName name="Year8Range" localSheetId="5">'4. BMT UoA 4'!$P$3:$P$27</definedName>
    <definedName name="Year8Range" localSheetId="6">'5. BMT UoA 5'!$P$3:$P$27</definedName>
    <definedName name="Year8Range" localSheetId="7">'6. BMT UoA 6'!$P$3:$P$27</definedName>
    <definedName name="Year8Range" localSheetId="1">'BMT revisions FSR 22'!$P$3:$P$27</definedName>
    <definedName name="Year8Range" localSheetId="8">Example!$P$3:$P$27</definedName>
    <definedName name="Year9Expected" localSheetId="2">'1. BMT UoA 1'!$AG$3:$AG$27</definedName>
    <definedName name="Year9Expected" localSheetId="3">'2. BMT UoA 2'!$AG$3:$AG$27</definedName>
    <definedName name="Year9Expected" localSheetId="4">'3. BMT UoA 3'!$AG$3:$AG$27</definedName>
    <definedName name="Year9Expected" localSheetId="5">'4. BMT UoA 4'!$AG$3:$AG$27</definedName>
    <definedName name="Year9Expected" localSheetId="6">'5. BMT UoA 5'!$AG$3:$AG$27</definedName>
    <definedName name="Year9Expected" localSheetId="7">'6. BMT UoA 6'!$AG$3:$AG$27</definedName>
    <definedName name="Year9Expected" localSheetId="1">'BMT revisions FSR 22'!$AG$3:$AG$27</definedName>
    <definedName name="Year9Expected" localSheetId="8">Example!$AG$3:$AG$27</definedName>
    <definedName name="Year9Range" localSheetId="2">'1. BMT UoA 1'!$Q$3:$Q$27</definedName>
    <definedName name="Year9Range" localSheetId="3">'2. BMT UoA 2'!$Q$3:$Q$27</definedName>
    <definedName name="Year9Range" localSheetId="4">'3. BMT UoA 3'!$Q$3:$Q$27</definedName>
    <definedName name="Year9Range" localSheetId="5">'4. BMT UoA 4'!$Q$3:$Q$27</definedName>
    <definedName name="Year9Range" localSheetId="6">'5. BMT UoA 5'!$Q$3:$Q$27</definedName>
    <definedName name="Year9Range" localSheetId="7">'6. BMT UoA 6'!$Q$3:$Q$27</definedName>
    <definedName name="Year9Range" localSheetId="1">'BMT revisions FSR 22'!$Q$3:$Q$27</definedName>
    <definedName name="Year9Range" localSheetId="8">Example!$Q$3:$Q$27</definedName>
    <definedName name="YNSelect" hidden="1">[1]LK!$A$2:$B$4</definedName>
  </definedNames>
  <calcPr calcId="191028"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30" i="73" l="1" a="1"/>
  <c r="CJ30" i="73" s="1"/>
  <c r="K41" i="73" s="1"/>
  <c r="CI30" i="73" a="1"/>
  <c r="CI30" i="73" s="1"/>
  <c r="K40" i="73" s="1"/>
  <c r="I128" i="73"/>
  <c r="H129" i="73"/>
  <c r="I129" i="73"/>
  <c r="H130" i="73"/>
  <c r="I130" i="73"/>
  <c r="K130" i="73"/>
  <c r="H131" i="73"/>
  <c r="I131" i="73"/>
  <c r="K131" i="73"/>
  <c r="K132" i="73"/>
  <c r="H135" i="73"/>
  <c r="I135" i="73"/>
  <c r="J135" i="73"/>
  <c r="K135" i="73"/>
  <c r="H136" i="73"/>
  <c r="I136" i="73"/>
  <c r="K136" i="73"/>
  <c r="H137" i="73"/>
  <c r="I137" i="73"/>
  <c r="K137" i="73"/>
  <c r="H138" i="73"/>
  <c r="K138" i="73"/>
  <c r="K139" i="73"/>
  <c r="I140" i="73"/>
  <c r="J140" i="73"/>
  <c r="H141" i="73"/>
  <c r="I141" i="73"/>
  <c r="J141" i="73"/>
  <c r="K141" i="73"/>
  <c r="H142" i="73"/>
  <c r="I142" i="73"/>
  <c r="H143" i="73"/>
  <c r="I143" i="73"/>
  <c r="K143" i="73"/>
  <c r="H144" i="73"/>
  <c r="I144" i="73"/>
  <c r="K144" i="73"/>
  <c r="H145" i="73"/>
  <c r="K145" i="73"/>
  <c r="H146" i="73"/>
  <c r="I146" i="73"/>
  <c r="J146" i="73"/>
  <c r="K146" i="73"/>
  <c r="I148" i="73"/>
  <c r="H149" i="73"/>
  <c r="I149" i="73"/>
  <c r="J149" i="73"/>
  <c r="H150" i="73"/>
  <c r="I150" i="73"/>
  <c r="K150" i="73"/>
  <c r="H151" i="73"/>
  <c r="I151" i="73"/>
  <c r="K151" i="73"/>
  <c r="T103" i="73"/>
  <c r="G93" i="73" s="1"/>
  <c r="R106" i="73"/>
  <c r="J91" i="73" s="1"/>
  <c r="V112" i="73"/>
  <c r="I94" i="73"/>
  <c r="J94" i="73"/>
  <c r="B59" i="73"/>
  <c r="B60" i="73"/>
  <c r="B61" i="73"/>
  <c r="BA42" i="73"/>
  <c r="H155" i="73" s="1"/>
  <c r="AK3" i="73"/>
  <c r="AL3" i="73"/>
  <c r="AM3" i="73"/>
  <c r="AN3" i="73"/>
  <c r="AO3" i="73"/>
  <c r="AP3" i="73"/>
  <c r="AQ3" i="73"/>
  <c r="AR3" i="73"/>
  <c r="AS3" i="73"/>
  <c r="AT3" i="73"/>
  <c r="BB3" i="73" s="1"/>
  <c r="J127" i="73" s="1"/>
  <c r="AX3" i="73"/>
  <c r="I127" i="73" s="1"/>
  <c r="AZ3" i="73"/>
  <c r="H127" i="73" s="1"/>
  <c r="BA3" i="73"/>
  <c r="BC3" i="73"/>
  <c r="K127" i="73" s="1"/>
  <c r="BJ3" i="73"/>
  <c r="BK3" i="73"/>
  <c r="BL3" i="73"/>
  <c r="BM3" i="73"/>
  <c r="BN3" i="73"/>
  <c r="BO3" i="73"/>
  <c r="BP3" i="73"/>
  <c r="BQ3" i="73"/>
  <c r="BR3" i="73"/>
  <c r="BS3" i="73"/>
  <c r="BT3" i="73"/>
  <c r="BV3" i="73"/>
  <c r="BW3" i="73"/>
  <c r="BX3" i="73"/>
  <c r="BY3" i="73"/>
  <c r="BZ3" i="73"/>
  <c r="CA3" i="73"/>
  <c r="CB3" i="73"/>
  <c r="CX3" i="73" s="1"/>
  <c r="CC3" i="73"/>
  <c r="CD3" i="73"/>
  <c r="CE3" i="73"/>
  <c r="CG3" i="73"/>
  <c r="CH3" i="73"/>
  <c r="CI3" i="73"/>
  <c r="CJ3" i="73"/>
  <c r="CK3" i="73"/>
  <c r="CL3" i="73"/>
  <c r="CM3" i="73"/>
  <c r="CN3" i="73"/>
  <c r="CO3" i="73"/>
  <c r="CP3" i="73"/>
  <c r="CR3" i="73"/>
  <c r="CS3" i="73"/>
  <c r="CT3" i="73"/>
  <c r="CU3" i="73"/>
  <c r="CV3" i="73"/>
  <c r="CW3" i="73"/>
  <c r="CY3" i="73"/>
  <c r="CZ3" i="73"/>
  <c r="DA3" i="73"/>
  <c r="AK4" i="73"/>
  <c r="BB4" i="73" s="1"/>
  <c r="J128" i="73" s="1"/>
  <c r="AL4" i="73"/>
  <c r="AM4" i="73"/>
  <c r="AN4" i="73"/>
  <c r="AO4" i="73"/>
  <c r="AP4" i="73"/>
  <c r="AQ4" i="73"/>
  <c r="AR4" i="73"/>
  <c r="AS4" i="73"/>
  <c r="AT4" i="73"/>
  <c r="AX4" i="73"/>
  <c r="AY4" i="73"/>
  <c r="AZ4" i="73"/>
  <c r="H128" i="73" s="1"/>
  <c r="BC4" i="73"/>
  <c r="K128" i="73" s="1"/>
  <c r="BJ4" i="73"/>
  <c r="AD30" i="73" s="1"/>
  <c r="BK4" i="73"/>
  <c r="BL4" i="73"/>
  <c r="BM4" i="73"/>
  <c r="BN4" i="73"/>
  <c r="BN30" i="73" s="1"/>
  <c r="BO4" i="73"/>
  <c r="BP4" i="73"/>
  <c r="BQ4" i="73"/>
  <c r="BR4" i="73"/>
  <c r="BS4" i="73"/>
  <c r="BT4" i="73"/>
  <c r="BV4" i="73"/>
  <c r="BW4" i="73"/>
  <c r="BX4" i="73"/>
  <c r="BY4" i="73"/>
  <c r="BZ4" i="73"/>
  <c r="CA4" i="73"/>
  <c r="CB4" i="73"/>
  <c r="CX4" i="73" s="1"/>
  <c r="CC4" i="73"/>
  <c r="CD4" i="73"/>
  <c r="CE4" i="73"/>
  <c r="DA4" i="73" s="1"/>
  <c r="CG4" i="73"/>
  <c r="CR4" i="73" s="1"/>
  <c r="CH4" i="73"/>
  <c r="CI4" i="73"/>
  <c r="CJ4" i="73"/>
  <c r="CJ29" i="73" s="1" a="1"/>
  <c r="CJ29" i="73" s="1"/>
  <c r="C41" i="73" s="1"/>
  <c r="CK4" i="73"/>
  <c r="CL4" i="73"/>
  <c r="CM4" i="73"/>
  <c r="CN4" i="73"/>
  <c r="CO4" i="73"/>
  <c r="CP4" i="73"/>
  <c r="CT4" i="73"/>
  <c r="CU4" i="73"/>
  <c r="CV4" i="73"/>
  <c r="CW4" i="73"/>
  <c r="CY4" i="73"/>
  <c r="CZ4" i="73"/>
  <c r="AK5" i="73"/>
  <c r="AL5" i="73"/>
  <c r="AM5" i="73"/>
  <c r="AN5" i="73"/>
  <c r="AO5" i="73"/>
  <c r="AP5" i="73"/>
  <c r="AQ5" i="73"/>
  <c r="AR5" i="73"/>
  <c r="AS5" i="73"/>
  <c r="AT5" i="73"/>
  <c r="AX5" i="73"/>
  <c r="AY5" i="73"/>
  <c r="AZ5" i="73"/>
  <c r="BA5" i="73"/>
  <c r="BB5" i="73"/>
  <c r="J129" i="73" s="1"/>
  <c r="BC5" i="73"/>
  <c r="K129" i="73" s="1"/>
  <c r="BJ5" i="73"/>
  <c r="BK5" i="73"/>
  <c r="AE30" i="73" s="1"/>
  <c r="BL5" i="73"/>
  <c r="BM5" i="73"/>
  <c r="BN5" i="73"/>
  <c r="BO5" i="73"/>
  <c r="BO30" i="73" s="1"/>
  <c r="BP5" i="73"/>
  <c r="BQ5" i="73"/>
  <c r="BQ30" i="73" s="1"/>
  <c r="BR5" i="73"/>
  <c r="BS5" i="73"/>
  <c r="BT5" i="73"/>
  <c r="BV5" i="73"/>
  <c r="BW5" i="73"/>
  <c r="BX5" i="73"/>
  <c r="BY5" i="73"/>
  <c r="BZ5" i="73"/>
  <c r="CA5" i="73"/>
  <c r="CB5" i="73"/>
  <c r="CC5" i="73"/>
  <c r="CD5" i="73"/>
  <c r="CE5" i="73"/>
  <c r="CG5" i="73"/>
  <c r="CR5" i="73" s="1"/>
  <c r="CH5" i="73"/>
  <c r="CS5" i="73" s="1"/>
  <c r="CI5" i="73"/>
  <c r="CT5" i="73" s="1"/>
  <c r="CJ5" i="73"/>
  <c r="CU5" i="73" s="1"/>
  <c r="CK5" i="73"/>
  <c r="CV5" i="73" s="1"/>
  <c r="CL5" i="73"/>
  <c r="CL29" i="73" s="1" a="1"/>
  <c r="CL29" i="73" s="1"/>
  <c r="C43" i="73" s="1"/>
  <c r="CM5" i="73"/>
  <c r="CN5" i="73"/>
  <c r="CO5" i="73"/>
  <c r="CP5" i="73"/>
  <c r="CW5" i="73"/>
  <c r="CX5" i="73"/>
  <c r="CY5" i="73"/>
  <c r="DA5" i="73"/>
  <c r="AK6" i="73"/>
  <c r="AL6" i="73"/>
  <c r="AM6" i="73"/>
  <c r="AN6" i="73"/>
  <c r="AO6" i="73"/>
  <c r="AP6" i="73"/>
  <c r="AQ6" i="73"/>
  <c r="AR6" i="73"/>
  <c r="AS6" i="73"/>
  <c r="AT6" i="73"/>
  <c r="AX6" i="73"/>
  <c r="AY6" i="73"/>
  <c r="AZ6" i="73"/>
  <c r="BA6" i="73"/>
  <c r="BC6" i="73"/>
  <c r="BJ6" i="73"/>
  <c r="BK6" i="73"/>
  <c r="BL6" i="73"/>
  <c r="BM6" i="73"/>
  <c r="BM33" i="73" s="1"/>
  <c r="S105" i="73" s="1"/>
  <c r="I90" i="73" s="1"/>
  <c r="BN6" i="73"/>
  <c r="BN33" i="73" s="1"/>
  <c r="S106" i="73" s="1"/>
  <c r="J90" i="73" s="1"/>
  <c r="BO6" i="73"/>
  <c r="BP6" i="73"/>
  <c r="BQ6" i="73"/>
  <c r="BR6" i="73"/>
  <c r="BS6" i="73"/>
  <c r="BT6" i="73"/>
  <c r="BV6" i="73"/>
  <c r="BW6" i="73"/>
  <c r="BX6" i="73"/>
  <c r="BY6" i="73"/>
  <c r="BZ6" i="73"/>
  <c r="CA6" i="73"/>
  <c r="CB6" i="73"/>
  <c r="CC6" i="73"/>
  <c r="CD6" i="73"/>
  <c r="CE6" i="73"/>
  <c r="CG6" i="73"/>
  <c r="CH6" i="73"/>
  <c r="CS6" i="73" s="1"/>
  <c r="CI6" i="73"/>
  <c r="CT6" i="73" s="1"/>
  <c r="CJ6" i="73"/>
  <c r="CU6" i="73" s="1"/>
  <c r="CK6" i="73"/>
  <c r="CL6" i="73"/>
  <c r="CM6" i="73"/>
  <c r="CX6" i="73" s="1"/>
  <c r="CN6" i="73"/>
  <c r="CO6" i="73"/>
  <c r="CZ6" i="73" s="1"/>
  <c r="CP6" i="73"/>
  <c r="DA6" i="73" s="1"/>
  <c r="CR6" i="73"/>
  <c r="AK7" i="73"/>
  <c r="AL7" i="73"/>
  <c r="AM7" i="73"/>
  <c r="AN7" i="73"/>
  <c r="AO7" i="73"/>
  <c r="AP7" i="73"/>
  <c r="AQ7" i="73"/>
  <c r="AR7" i="73"/>
  <c r="AS7" i="73"/>
  <c r="AT7" i="73"/>
  <c r="AX7" i="73"/>
  <c r="AY7" i="73"/>
  <c r="AZ7" i="73"/>
  <c r="BA7" i="73"/>
  <c r="BC7" i="73"/>
  <c r="BJ7" i="73"/>
  <c r="BK7" i="73"/>
  <c r="BL7" i="73"/>
  <c r="BM7" i="73"/>
  <c r="BN7" i="73"/>
  <c r="BO7" i="73"/>
  <c r="BP7" i="73"/>
  <c r="BQ7" i="73"/>
  <c r="BR7" i="73"/>
  <c r="BS7" i="73"/>
  <c r="BT7" i="73"/>
  <c r="BT33" i="73" s="1"/>
  <c r="S112" i="73" s="1"/>
  <c r="BV7" i="73"/>
  <c r="BV30" i="73" s="1"/>
  <c r="BW7" i="73"/>
  <c r="BW30" i="73" s="1"/>
  <c r="BX7" i="73"/>
  <c r="BY7" i="73"/>
  <c r="BZ7" i="73"/>
  <c r="CA7" i="73"/>
  <c r="CB7" i="73"/>
  <c r="CC7" i="73"/>
  <c r="CD7" i="73"/>
  <c r="CE7" i="73"/>
  <c r="CG7" i="73"/>
  <c r="CH7" i="73"/>
  <c r="CI7" i="73"/>
  <c r="CJ7" i="73"/>
  <c r="CK7" i="73"/>
  <c r="CV7" i="73" s="1"/>
  <c r="CL7" i="73"/>
  <c r="CW7" i="73" s="1"/>
  <c r="CM7" i="73"/>
  <c r="CX7" i="73" s="1"/>
  <c r="CN7" i="73"/>
  <c r="CY7" i="73" s="1"/>
  <c r="CO7" i="73"/>
  <c r="CZ7" i="73" s="1"/>
  <c r="CP7" i="73"/>
  <c r="DA7" i="73" s="1"/>
  <c r="CR7" i="73"/>
  <c r="CS7" i="73"/>
  <c r="CT7" i="73"/>
  <c r="CU7" i="73"/>
  <c r="AK8" i="73"/>
  <c r="AL8" i="73"/>
  <c r="AM8" i="73"/>
  <c r="AN8" i="73"/>
  <c r="AO8" i="73"/>
  <c r="BB8" i="73" s="1"/>
  <c r="J132" i="73" s="1"/>
  <c r="AP8" i="73"/>
  <c r="AQ8" i="73"/>
  <c r="AR8" i="73"/>
  <c r="AS8" i="73"/>
  <c r="AT8" i="73"/>
  <c r="AX8" i="73"/>
  <c r="I132" i="73" s="1"/>
  <c r="AZ8" i="73"/>
  <c r="BC8" i="73"/>
  <c r="BJ8" i="73"/>
  <c r="BK8" i="73"/>
  <c r="BL8" i="73"/>
  <c r="BM8" i="73"/>
  <c r="BN8" i="73"/>
  <c r="BO8" i="73"/>
  <c r="BP8" i="73"/>
  <c r="BQ8" i="73"/>
  <c r="BR8" i="73"/>
  <c r="BS8" i="73"/>
  <c r="BS33" i="73" s="1"/>
  <c r="S111" i="73" s="1"/>
  <c r="BT8" i="73"/>
  <c r="BV8" i="73"/>
  <c r="BW8" i="73"/>
  <c r="BX8" i="73"/>
  <c r="BY8" i="73"/>
  <c r="BZ8" i="73"/>
  <c r="CA8" i="73"/>
  <c r="CB8" i="73"/>
  <c r="CC8" i="73"/>
  <c r="CD8" i="73"/>
  <c r="CE8" i="73"/>
  <c r="CG8" i="73"/>
  <c r="CH8" i="73"/>
  <c r="CI8" i="73"/>
  <c r="CJ8" i="73"/>
  <c r="CK8" i="73"/>
  <c r="CL8" i="73"/>
  <c r="CM8" i="73"/>
  <c r="CN8" i="73"/>
  <c r="CY8" i="73" s="1"/>
  <c r="CO8" i="73"/>
  <c r="CZ8" i="73" s="1"/>
  <c r="CP8" i="73"/>
  <c r="DA8" i="73" s="1"/>
  <c r="CR8" i="73"/>
  <c r="CS8" i="73"/>
  <c r="CT8" i="73"/>
  <c r="CU8" i="73"/>
  <c r="CV8" i="73"/>
  <c r="CW8" i="73"/>
  <c r="CX8" i="73"/>
  <c r="AK9" i="73"/>
  <c r="AL9" i="73"/>
  <c r="AM9" i="73"/>
  <c r="AN9" i="73"/>
  <c r="AO9" i="73"/>
  <c r="AP9" i="73"/>
  <c r="AQ9" i="73"/>
  <c r="AR9" i="73"/>
  <c r="AS9" i="73"/>
  <c r="AT9" i="73"/>
  <c r="AX9" i="73"/>
  <c r="I133" i="73" s="1"/>
  <c r="AZ9" i="73"/>
  <c r="BC9" i="73"/>
  <c r="K133" i="73" s="1"/>
  <c r="BJ9" i="73"/>
  <c r="BK9" i="73"/>
  <c r="BL9" i="73"/>
  <c r="BM9" i="73"/>
  <c r="BN9" i="73"/>
  <c r="BO9" i="73"/>
  <c r="BP9" i="73"/>
  <c r="BQ9" i="73"/>
  <c r="BR9" i="73"/>
  <c r="BS9" i="73"/>
  <c r="BT9" i="73"/>
  <c r="BV9" i="73"/>
  <c r="BV34" i="73" s="1"/>
  <c r="BW9" i="73"/>
  <c r="BW34" i="73" s="1"/>
  <c r="T104" i="73" s="1"/>
  <c r="H93" i="73" s="1"/>
  <c r="BX9" i="73"/>
  <c r="CT9" i="73" s="1"/>
  <c r="BY9" i="73"/>
  <c r="BZ9" i="73"/>
  <c r="CV9" i="73" s="1"/>
  <c r="CA9" i="73"/>
  <c r="CB9" i="73"/>
  <c r="CC9" i="73"/>
  <c r="CD9" i="73"/>
  <c r="CE9" i="73"/>
  <c r="CG9" i="73"/>
  <c r="CH9" i="73"/>
  <c r="CI9" i="73"/>
  <c r="CJ9" i="73"/>
  <c r="CK9" i="73"/>
  <c r="CL9" i="73"/>
  <c r="CM9" i="73"/>
  <c r="CN9" i="73"/>
  <c r="CO9" i="73"/>
  <c r="CP9" i="73"/>
  <c r="CR9" i="73"/>
  <c r="CS9" i="73"/>
  <c r="CU9" i="73"/>
  <c r="CW9" i="73"/>
  <c r="CX9" i="73"/>
  <c r="CY9" i="73"/>
  <c r="CZ9" i="73"/>
  <c r="DA9" i="73"/>
  <c r="AK10" i="73"/>
  <c r="AL10" i="73"/>
  <c r="AM10" i="73"/>
  <c r="AN10" i="73"/>
  <c r="AO10" i="73"/>
  <c r="AP10" i="73"/>
  <c r="AQ10" i="73"/>
  <c r="AR10" i="73"/>
  <c r="AS10" i="73"/>
  <c r="AT10" i="73"/>
  <c r="AX10" i="73"/>
  <c r="I134" i="73" s="1"/>
  <c r="AY10" i="73"/>
  <c r="AZ10" i="73"/>
  <c r="H134" i="73" s="1"/>
  <c r="BA10" i="73"/>
  <c r="BB10" i="73"/>
  <c r="J134" i="73" s="1"/>
  <c r="BC10" i="73"/>
  <c r="K134" i="73" s="1"/>
  <c r="BJ10" i="73"/>
  <c r="BK10" i="73"/>
  <c r="BL10" i="73"/>
  <c r="BM10" i="73"/>
  <c r="BN10" i="73"/>
  <c r="BO10" i="73"/>
  <c r="BP10" i="73"/>
  <c r="BQ10" i="73"/>
  <c r="BR10" i="73"/>
  <c r="BS10" i="73"/>
  <c r="BT10" i="73"/>
  <c r="BV10" i="73"/>
  <c r="BW10" i="73"/>
  <c r="BX10" i="73"/>
  <c r="BY10" i="73"/>
  <c r="BZ10" i="73"/>
  <c r="CV10" i="73" s="1"/>
  <c r="CA10" i="73"/>
  <c r="CW10" i="73" s="1"/>
  <c r="CB10" i="73"/>
  <c r="CC10" i="73"/>
  <c r="CY10" i="73" s="1"/>
  <c r="CD10" i="73"/>
  <c r="CE10" i="73"/>
  <c r="CG10" i="73"/>
  <c r="CH10" i="73"/>
  <c r="CI10" i="73"/>
  <c r="CJ10" i="73"/>
  <c r="CK10" i="73"/>
  <c r="CL10" i="73"/>
  <c r="CM10" i="73"/>
  <c r="CN10" i="73"/>
  <c r="CO10" i="73"/>
  <c r="CP10" i="73"/>
  <c r="CR10" i="73"/>
  <c r="CS10" i="73"/>
  <c r="CT10" i="73"/>
  <c r="CU10" i="73"/>
  <c r="CZ10" i="73"/>
  <c r="DA10" i="73"/>
  <c r="AK11" i="73"/>
  <c r="AL11" i="73"/>
  <c r="AM11" i="73"/>
  <c r="AN11" i="73"/>
  <c r="AO11" i="73"/>
  <c r="AP11" i="73"/>
  <c r="AQ11" i="73"/>
  <c r="AR11" i="73"/>
  <c r="AS11" i="73"/>
  <c r="AT11" i="73"/>
  <c r="AX11" i="73"/>
  <c r="AY11" i="73"/>
  <c r="AZ11" i="73"/>
  <c r="BA11" i="73"/>
  <c r="BB11" i="73"/>
  <c r="BC11" i="73"/>
  <c r="BJ11" i="73"/>
  <c r="BJ28" i="73" s="1"/>
  <c r="BK11" i="73"/>
  <c r="BK28" i="73" s="1"/>
  <c r="BL11" i="73"/>
  <c r="BM11" i="73"/>
  <c r="BN11" i="73"/>
  <c r="BO11" i="73"/>
  <c r="BP11" i="73"/>
  <c r="BQ11" i="73"/>
  <c r="BR11" i="73"/>
  <c r="BS11" i="73"/>
  <c r="BT11" i="73"/>
  <c r="BV11" i="73"/>
  <c r="BW11" i="73"/>
  <c r="BX11" i="73"/>
  <c r="BY11" i="73"/>
  <c r="BZ11" i="73"/>
  <c r="CA11" i="73"/>
  <c r="CB11" i="73"/>
  <c r="CX11" i="73" s="1"/>
  <c r="CC11" i="73"/>
  <c r="CY11" i="73" s="1"/>
  <c r="CD11" i="73"/>
  <c r="CZ11" i="73" s="1"/>
  <c r="CE11" i="73"/>
  <c r="CE29" i="73" s="1"/>
  <c r="CG11" i="73"/>
  <c r="CH11" i="73"/>
  <c r="CS11" i="73" s="1"/>
  <c r="CI11" i="73"/>
  <c r="CT11" i="73" s="1"/>
  <c r="CJ11" i="73"/>
  <c r="CK11" i="73"/>
  <c r="CL11" i="73"/>
  <c r="CM11" i="73"/>
  <c r="CN11" i="73"/>
  <c r="CO11" i="73"/>
  <c r="CP11" i="73"/>
  <c r="CU11" i="73"/>
  <c r="CV11" i="73"/>
  <c r="CW11" i="73"/>
  <c r="AK12" i="73"/>
  <c r="AL12" i="73"/>
  <c r="AM12" i="73"/>
  <c r="AN12" i="73"/>
  <c r="AO12" i="73"/>
  <c r="BB12" i="73" s="1"/>
  <c r="J136" i="73" s="1"/>
  <c r="AP12" i="73"/>
  <c r="AQ12" i="73"/>
  <c r="AR12" i="73"/>
  <c r="AS12" i="73"/>
  <c r="AT12" i="73"/>
  <c r="AX12" i="73"/>
  <c r="AY12" i="73"/>
  <c r="AZ12" i="73"/>
  <c r="BA12" i="73"/>
  <c r="BC12" i="73"/>
  <c r="BJ12" i="73"/>
  <c r="BK12" i="73"/>
  <c r="BL12" i="73"/>
  <c r="BM12" i="73"/>
  <c r="BN12" i="73"/>
  <c r="BO12" i="73"/>
  <c r="BP12" i="73"/>
  <c r="BQ12" i="73"/>
  <c r="BQ34" i="73" s="1"/>
  <c r="U109" i="73" s="1"/>
  <c r="BR12" i="73"/>
  <c r="BR34" i="73" s="1"/>
  <c r="U110" i="73" s="1"/>
  <c r="BS12" i="73"/>
  <c r="BT12" i="73"/>
  <c r="BV12" i="73"/>
  <c r="BW12" i="73"/>
  <c r="BX12" i="73"/>
  <c r="BY12" i="73"/>
  <c r="BZ12" i="73"/>
  <c r="CA12" i="73"/>
  <c r="CB12" i="73"/>
  <c r="CC12" i="73"/>
  <c r="CD12" i="73"/>
  <c r="CE12" i="73"/>
  <c r="DA12" i="73" s="1"/>
  <c r="CG12" i="73"/>
  <c r="CR12" i="73" s="1"/>
  <c r="CH12" i="73"/>
  <c r="CS12" i="73" s="1"/>
  <c r="CI12" i="73"/>
  <c r="CT12" i="73" s="1"/>
  <c r="CJ12" i="73"/>
  <c r="CK12" i="73"/>
  <c r="CV12" i="73" s="1"/>
  <c r="CL12" i="73"/>
  <c r="CM12" i="73"/>
  <c r="CX12" i="73" s="1"/>
  <c r="CN12" i="73"/>
  <c r="CY12" i="73" s="1"/>
  <c r="CO12" i="73"/>
  <c r="CP12" i="73"/>
  <c r="CZ12" i="73"/>
  <c r="AK13" i="73"/>
  <c r="AL13" i="73"/>
  <c r="AM13" i="73"/>
  <c r="AN13" i="73"/>
  <c r="AO13" i="73"/>
  <c r="AP13" i="73"/>
  <c r="AQ13" i="73"/>
  <c r="AR13" i="73"/>
  <c r="AS13" i="73"/>
  <c r="AT13" i="73"/>
  <c r="AX13" i="73"/>
  <c r="AY13" i="73"/>
  <c r="AZ13" i="73"/>
  <c r="BA13" i="73"/>
  <c r="BC13" i="73"/>
  <c r="BJ13" i="73"/>
  <c r="BK13" i="73"/>
  <c r="BL13" i="73"/>
  <c r="BM13" i="73"/>
  <c r="BN13" i="73"/>
  <c r="BO13" i="73"/>
  <c r="BP13" i="73"/>
  <c r="BQ13" i="73"/>
  <c r="BR13" i="73"/>
  <c r="BS13" i="73"/>
  <c r="BT13" i="73"/>
  <c r="BV13" i="73"/>
  <c r="BW13" i="73"/>
  <c r="BX13" i="73"/>
  <c r="BY13" i="73"/>
  <c r="BZ13" i="73"/>
  <c r="CA13" i="73"/>
  <c r="CB13" i="73"/>
  <c r="CC13" i="73"/>
  <c r="CD13" i="73"/>
  <c r="CE13" i="73"/>
  <c r="CG13" i="73"/>
  <c r="CH13" i="73"/>
  <c r="CI13" i="73"/>
  <c r="CT13" i="73" s="1"/>
  <c r="CJ13" i="73"/>
  <c r="CU13" i="73" s="1"/>
  <c r="CK13" i="73"/>
  <c r="CV13" i="73" s="1"/>
  <c r="CL13" i="73"/>
  <c r="CW13" i="73" s="1"/>
  <c r="CM13" i="73"/>
  <c r="CX13" i="73" s="1"/>
  <c r="CN13" i="73"/>
  <c r="CY13" i="73" s="1"/>
  <c r="CO13" i="73"/>
  <c r="CZ13" i="73" s="1"/>
  <c r="CP13" i="73"/>
  <c r="CR13" i="73"/>
  <c r="CS13" i="73"/>
  <c r="DA13" i="73"/>
  <c r="AK14" i="73"/>
  <c r="AL14" i="73"/>
  <c r="AM14" i="73"/>
  <c r="AN14" i="73"/>
  <c r="AO14" i="73"/>
  <c r="BB14" i="73" s="1"/>
  <c r="J138" i="73" s="1"/>
  <c r="AP14" i="73"/>
  <c r="AQ14" i="73"/>
  <c r="AR14" i="73"/>
  <c r="AS14" i="73"/>
  <c r="AT14" i="73"/>
  <c r="AX14" i="73"/>
  <c r="AZ14" i="73"/>
  <c r="BA14" i="73"/>
  <c r="BC14" i="73"/>
  <c r="BJ14" i="73"/>
  <c r="BK14" i="73"/>
  <c r="BL14" i="73"/>
  <c r="BM14" i="73"/>
  <c r="BN14" i="73"/>
  <c r="BO14" i="73"/>
  <c r="BP14" i="73"/>
  <c r="BQ14" i="73"/>
  <c r="BR14" i="73"/>
  <c r="BS14" i="73"/>
  <c r="BT14" i="73"/>
  <c r="BT32" i="73" s="1"/>
  <c r="Q112" i="73" s="1"/>
  <c r="BV14" i="73"/>
  <c r="BW14" i="73"/>
  <c r="BX14" i="73"/>
  <c r="BY14" i="73"/>
  <c r="BZ14" i="73"/>
  <c r="CA14" i="73"/>
  <c r="CB14" i="73"/>
  <c r="CC14" i="73"/>
  <c r="CD14" i="73"/>
  <c r="CE14" i="73"/>
  <c r="CG14" i="73"/>
  <c r="CH14" i="73"/>
  <c r="CI14" i="73"/>
  <c r="CJ14" i="73"/>
  <c r="CK14" i="73"/>
  <c r="CL14" i="73"/>
  <c r="CW14" i="73" s="1"/>
  <c r="CM14" i="73"/>
  <c r="CX14" i="73" s="1"/>
  <c r="CN14" i="73"/>
  <c r="CY14" i="73" s="1"/>
  <c r="CO14" i="73"/>
  <c r="CZ14" i="73" s="1"/>
  <c r="CP14" i="73"/>
  <c r="DA14" i="73" s="1"/>
  <c r="CR14" i="73"/>
  <c r="CS14" i="73"/>
  <c r="CT14" i="73"/>
  <c r="CU14" i="73"/>
  <c r="CV14" i="73"/>
  <c r="AK15" i="73"/>
  <c r="AL15" i="73"/>
  <c r="AM15" i="73"/>
  <c r="AN15" i="73"/>
  <c r="AO15" i="73"/>
  <c r="AP15" i="73"/>
  <c r="AQ15" i="73"/>
  <c r="AR15" i="73"/>
  <c r="AS15" i="73"/>
  <c r="AT15" i="73"/>
  <c r="AX15" i="73"/>
  <c r="I139" i="73" s="1"/>
  <c r="AY15" i="73"/>
  <c r="AZ15" i="73"/>
  <c r="H139" i="73" s="1"/>
  <c r="BA15" i="73"/>
  <c r="BC15" i="73"/>
  <c r="BJ15" i="73"/>
  <c r="BK15" i="73"/>
  <c r="BL15" i="73"/>
  <c r="BM15" i="73"/>
  <c r="BN15" i="73"/>
  <c r="BO15" i="73"/>
  <c r="BP15" i="73"/>
  <c r="BQ15" i="73"/>
  <c r="BR15" i="73"/>
  <c r="BS15" i="73"/>
  <c r="BT15" i="73"/>
  <c r="BV15" i="73"/>
  <c r="BW15" i="73"/>
  <c r="CS15" i="73" s="1"/>
  <c r="BX15" i="73"/>
  <c r="CT15" i="73" s="1"/>
  <c r="BY15" i="73"/>
  <c r="CU15" i="73" s="1"/>
  <c r="BZ15" i="73"/>
  <c r="CA15" i="73"/>
  <c r="CW15" i="73" s="1"/>
  <c r="CB15" i="73"/>
  <c r="CX15" i="73" s="1"/>
  <c r="CC15" i="73"/>
  <c r="CD15" i="73"/>
  <c r="CE15" i="73"/>
  <c r="CG15" i="73"/>
  <c r="CH15" i="73"/>
  <c r="CI15" i="73"/>
  <c r="CJ15" i="73"/>
  <c r="CK15" i="73"/>
  <c r="CL15" i="73"/>
  <c r="CM15" i="73"/>
  <c r="CN15" i="73"/>
  <c r="CO15" i="73"/>
  <c r="CZ15" i="73" s="1"/>
  <c r="CP15" i="73"/>
  <c r="DA15" i="73" s="1"/>
  <c r="CR15" i="73"/>
  <c r="CV15" i="73"/>
  <c r="CY15" i="73"/>
  <c r="AK16" i="73"/>
  <c r="AL16" i="73"/>
  <c r="AM16" i="73"/>
  <c r="AN16" i="73"/>
  <c r="AO16" i="73"/>
  <c r="AP16" i="73"/>
  <c r="AQ16" i="73"/>
  <c r="AR16" i="73"/>
  <c r="AS16" i="73"/>
  <c r="AT16" i="73"/>
  <c r="AX16" i="73"/>
  <c r="AY16" i="73"/>
  <c r="AZ16" i="73"/>
  <c r="H140" i="73" s="1"/>
  <c r="BA16" i="73"/>
  <c r="BB16" i="73"/>
  <c r="BC16" i="73"/>
  <c r="K140" i="73" s="1"/>
  <c r="BJ16" i="73"/>
  <c r="BK16" i="73"/>
  <c r="BL16" i="73"/>
  <c r="BM16" i="73"/>
  <c r="BN16" i="73"/>
  <c r="BO16" i="73"/>
  <c r="BP16" i="73"/>
  <c r="BQ16" i="73"/>
  <c r="BR16" i="73"/>
  <c r="BS16" i="73"/>
  <c r="BT16" i="73"/>
  <c r="BV16" i="73"/>
  <c r="BW16" i="73"/>
  <c r="BX16" i="73"/>
  <c r="BY16" i="73"/>
  <c r="BZ16" i="73"/>
  <c r="CA16" i="73"/>
  <c r="CW16" i="73" s="1"/>
  <c r="CB16" i="73"/>
  <c r="CC16" i="73"/>
  <c r="CD16" i="73"/>
  <c r="CE16" i="73"/>
  <c r="CG16" i="73"/>
  <c r="CH16" i="73"/>
  <c r="CI16" i="73"/>
  <c r="CJ16" i="73"/>
  <c r="CK16" i="73"/>
  <c r="CL16" i="73"/>
  <c r="CM16" i="73"/>
  <c r="CN16" i="73"/>
  <c r="CO16" i="73"/>
  <c r="CP16" i="73"/>
  <c r="CR16" i="73"/>
  <c r="CS16" i="73"/>
  <c r="CT16" i="73"/>
  <c r="CU16" i="73"/>
  <c r="CV16" i="73"/>
  <c r="CX16" i="73"/>
  <c r="CY16" i="73"/>
  <c r="CZ16" i="73"/>
  <c r="DA16" i="73"/>
  <c r="AK17" i="73"/>
  <c r="AL17" i="73"/>
  <c r="AM17" i="73"/>
  <c r="AN17" i="73"/>
  <c r="AO17" i="73"/>
  <c r="AP17" i="73"/>
  <c r="AQ17" i="73"/>
  <c r="AR17" i="73"/>
  <c r="AS17" i="73"/>
  <c r="AT17" i="73"/>
  <c r="AX17" i="73"/>
  <c r="AY17" i="73"/>
  <c r="AZ17" i="73"/>
  <c r="BA17" i="73"/>
  <c r="BB17" i="73"/>
  <c r="BC17" i="73"/>
  <c r="BJ17" i="73"/>
  <c r="BK17" i="73"/>
  <c r="BL17" i="73"/>
  <c r="BM17" i="73"/>
  <c r="BN17" i="73"/>
  <c r="BO17" i="73"/>
  <c r="BP17" i="73"/>
  <c r="BQ17" i="73"/>
  <c r="BR17" i="73"/>
  <c r="BS17" i="73"/>
  <c r="BT17" i="73"/>
  <c r="BV17" i="73"/>
  <c r="BW17" i="73"/>
  <c r="BX17" i="73"/>
  <c r="BY17" i="73"/>
  <c r="BZ17" i="73"/>
  <c r="CV17" i="73" s="1"/>
  <c r="CA17" i="73"/>
  <c r="CW17" i="73" s="1"/>
  <c r="CB17" i="73"/>
  <c r="CX17" i="73" s="1"/>
  <c r="CC17" i="73"/>
  <c r="CY17" i="73" s="1"/>
  <c r="CD17" i="73"/>
  <c r="CZ17" i="73" s="1"/>
  <c r="CE17" i="73"/>
  <c r="DA17" i="73" s="1"/>
  <c r="CG17" i="73"/>
  <c r="CR17" i="73" s="1"/>
  <c r="CH17" i="73"/>
  <c r="CS17" i="73" s="1"/>
  <c r="CI17" i="73"/>
  <c r="CT17" i="73" s="1"/>
  <c r="CJ17" i="73"/>
  <c r="CK17" i="73"/>
  <c r="CL17" i="73"/>
  <c r="CM17" i="73"/>
  <c r="CN17" i="73"/>
  <c r="CO17" i="73"/>
  <c r="CP17" i="73"/>
  <c r="CU17" i="73"/>
  <c r="AK18" i="73"/>
  <c r="AL18" i="73"/>
  <c r="BB18" i="73" s="1"/>
  <c r="J142" i="73" s="1"/>
  <c r="AM18" i="73"/>
  <c r="AN18" i="73"/>
  <c r="AO18" i="73"/>
  <c r="AP18" i="73"/>
  <c r="AQ18" i="73"/>
  <c r="AR18" i="73"/>
  <c r="AS18" i="73"/>
  <c r="AT18" i="73"/>
  <c r="AX18" i="73"/>
  <c r="AY18" i="73"/>
  <c r="AZ18" i="73"/>
  <c r="BA18" i="73"/>
  <c r="BC18" i="73"/>
  <c r="K142" i="73" s="1"/>
  <c r="BJ18" i="73"/>
  <c r="BK18" i="73"/>
  <c r="BL18" i="73"/>
  <c r="BM18" i="73"/>
  <c r="BN18" i="73"/>
  <c r="BO18" i="73"/>
  <c r="BP18" i="73"/>
  <c r="BQ18" i="73"/>
  <c r="BR18" i="73"/>
  <c r="BS18" i="73"/>
  <c r="BT18" i="73"/>
  <c r="BV18" i="73"/>
  <c r="BW18" i="73"/>
  <c r="BX18" i="73"/>
  <c r="BY18" i="73"/>
  <c r="BZ18" i="73"/>
  <c r="CA18" i="73"/>
  <c r="CB18" i="73"/>
  <c r="CC18" i="73"/>
  <c r="CD18" i="73"/>
  <c r="CZ18" i="73" s="1"/>
  <c r="CE18" i="73"/>
  <c r="DA18" i="73" s="1"/>
  <c r="CG18" i="73"/>
  <c r="CR18" i="73" s="1"/>
  <c r="CH18" i="73"/>
  <c r="CS18" i="73" s="1"/>
  <c r="CI18" i="73"/>
  <c r="CJ18" i="73"/>
  <c r="CU18" i="73" s="1"/>
  <c r="CK18" i="73"/>
  <c r="CL18" i="73"/>
  <c r="CW18" i="73" s="1"/>
  <c r="CM18" i="73"/>
  <c r="CN18" i="73"/>
  <c r="CO18" i="73"/>
  <c r="CP18" i="73"/>
  <c r="CV18" i="73"/>
  <c r="CX18" i="73"/>
  <c r="CY18" i="73"/>
  <c r="AK19" i="73"/>
  <c r="AL19" i="73"/>
  <c r="AM19" i="73"/>
  <c r="AN19" i="73"/>
  <c r="AO19" i="73"/>
  <c r="AP19" i="73"/>
  <c r="AQ19" i="73"/>
  <c r="AR19" i="73"/>
  <c r="AS19" i="73"/>
  <c r="AT19" i="73"/>
  <c r="AX19" i="73"/>
  <c r="AY19" i="73"/>
  <c r="AZ19" i="73"/>
  <c r="BA19" i="73"/>
  <c r="BB19" i="73"/>
  <c r="J143" i="73" s="1"/>
  <c r="BC19" i="73"/>
  <c r="BJ19" i="73"/>
  <c r="BK19" i="73"/>
  <c r="BL19" i="73"/>
  <c r="BM19" i="73"/>
  <c r="BN19" i="73"/>
  <c r="BO19" i="73"/>
  <c r="BP19" i="73"/>
  <c r="BQ19" i="73"/>
  <c r="BR19" i="73"/>
  <c r="BS19" i="73"/>
  <c r="BT19" i="73"/>
  <c r="BV19" i="73"/>
  <c r="BW19" i="73"/>
  <c r="BX19" i="73"/>
  <c r="BY19" i="73"/>
  <c r="BZ19" i="73"/>
  <c r="CA19" i="73"/>
  <c r="CB19" i="73"/>
  <c r="CC19" i="73"/>
  <c r="CD19" i="73"/>
  <c r="CE19" i="73"/>
  <c r="CG19" i="73"/>
  <c r="CR19" i="73" s="1"/>
  <c r="CH19" i="73"/>
  <c r="CS19" i="73" s="1"/>
  <c r="CI19" i="73"/>
  <c r="CT19" i="73" s="1"/>
  <c r="CJ19" i="73"/>
  <c r="CK19" i="73"/>
  <c r="CV19" i="73" s="1"/>
  <c r="CL19" i="73"/>
  <c r="CW19" i="73" s="1"/>
  <c r="CM19" i="73"/>
  <c r="CX19" i="73" s="1"/>
  <c r="CN19" i="73"/>
  <c r="CO19" i="73"/>
  <c r="CP19" i="73"/>
  <c r="CY19" i="73"/>
  <c r="CZ19" i="73"/>
  <c r="DA19" i="73"/>
  <c r="AK20" i="73"/>
  <c r="AL20" i="73"/>
  <c r="AM20" i="73"/>
  <c r="AN20" i="73"/>
  <c r="AO20" i="73"/>
  <c r="BB20" i="73" s="1"/>
  <c r="J144" i="73" s="1"/>
  <c r="AP20" i="73"/>
  <c r="AQ20" i="73"/>
  <c r="AR20" i="73"/>
  <c r="AS20" i="73"/>
  <c r="AT20" i="73"/>
  <c r="AX20" i="73"/>
  <c r="AY20" i="73"/>
  <c r="AZ20" i="73"/>
  <c r="BA20" i="73"/>
  <c r="BC20" i="73"/>
  <c r="BJ20" i="73"/>
  <c r="BK20" i="73"/>
  <c r="BL20" i="73"/>
  <c r="BM20" i="73"/>
  <c r="BN20" i="73"/>
  <c r="BO20" i="73"/>
  <c r="BP20" i="73"/>
  <c r="BQ20" i="73"/>
  <c r="BR20" i="73"/>
  <c r="BS20" i="73"/>
  <c r="BT20" i="73"/>
  <c r="BV20" i="73"/>
  <c r="BW20" i="73"/>
  <c r="BX20" i="73"/>
  <c r="BY20" i="73"/>
  <c r="BZ20" i="73"/>
  <c r="CA20" i="73"/>
  <c r="CB20" i="73"/>
  <c r="CC20" i="73"/>
  <c r="CD20" i="73"/>
  <c r="CE20" i="73"/>
  <c r="CG20" i="73"/>
  <c r="CH20" i="73"/>
  <c r="CI20" i="73"/>
  <c r="CJ20" i="73"/>
  <c r="CU20" i="73" s="1"/>
  <c r="CK20" i="73"/>
  <c r="CV20" i="73" s="1"/>
  <c r="CL20" i="73"/>
  <c r="CM20" i="73"/>
  <c r="CX20" i="73" s="1"/>
  <c r="CN20" i="73"/>
  <c r="CY20" i="73" s="1"/>
  <c r="CO20" i="73"/>
  <c r="CZ20" i="73" s="1"/>
  <c r="CP20" i="73"/>
  <c r="DA20" i="73" s="1"/>
  <c r="CR20" i="73"/>
  <c r="CS20" i="73"/>
  <c r="CT20" i="73"/>
  <c r="AK21" i="73"/>
  <c r="AL21" i="73"/>
  <c r="AM21" i="73"/>
  <c r="AN21" i="73"/>
  <c r="AO21" i="73"/>
  <c r="AP21" i="73"/>
  <c r="AQ21" i="73"/>
  <c r="AR21" i="73"/>
  <c r="AS21" i="73"/>
  <c r="AT21" i="73"/>
  <c r="AX21" i="73"/>
  <c r="I145" i="73" s="1"/>
  <c r="AY21" i="73"/>
  <c r="AZ21" i="73"/>
  <c r="BA21" i="73"/>
  <c r="BC21" i="73"/>
  <c r="BJ21" i="73"/>
  <c r="BK21" i="73"/>
  <c r="BL21" i="73"/>
  <c r="BM21" i="73"/>
  <c r="BN21" i="73"/>
  <c r="BO21" i="73"/>
  <c r="BP21" i="73"/>
  <c r="BQ21" i="73"/>
  <c r="BR21" i="73"/>
  <c r="BS21" i="73"/>
  <c r="BT21" i="73"/>
  <c r="BV21" i="73"/>
  <c r="BW21" i="73"/>
  <c r="BX21" i="73"/>
  <c r="BY21" i="73"/>
  <c r="BZ21" i="73"/>
  <c r="CV21" i="73" s="1"/>
  <c r="CA21" i="73"/>
  <c r="CB21" i="73"/>
  <c r="CC21" i="73"/>
  <c r="CD21" i="73"/>
  <c r="CE21" i="73"/>
  <c r="CG21" i="73"/>
  <c r="CH21" i="73"/>
  <c r="CI21" i="73"/>
  <c r="CJ21" i="73"/>
  <c r="CK21" i="73"/>
  <c r="CL21" i="73"/>
  <c r="CM21" i="73"/>
  <c r="CX21" i="73" s="1"/>
  <c r="CN21" i="73"/>
  <c r="CY21" i="73" s="1"/>
  <c r="CO21" i="73"/>
  <c r="CZ21" i="73" s="1"/>
  <c r="CP21" i="73"/>
  <c r="DA21" i="73" s="1"/>
  <c r="CR21" i="73"/>
  <c r="CT21" i="73"/>
  <c r="CU21" i="73"/>
  <c r="CW21" i="73"/>
  <c r="AK22" i="73"/>
  <c r="AL22" i="73"/>
  <c r="AM22" i="73"/>
  <c r="AN22" i="73"/>
  <c r="AO22" i="73"/>
  <c r="AP22" i="73"/>
  <c r="AQ22" i="73"/>
  <c r="AR22" i="73"/>
  <c r="AS22" i="73"/>
  <c r="AT22" i="73"/>
  <c r="AX22" i="73"/>
  <c r="AY22" i="73"/>
  <c r="AZ22" i="73"/>
  <c r="BA22" i="73"/>
  <c r="BB22" i="73"/>
  <c r="BC22" i="73"/>
  <c r="BJ22" i="73"/>
  <c r="BK22" i="73"/>
  <c r="BL22" i="73"/>
  <c r="BM22" i="73"/>
  <c r="BN22" i="73"/>
  <c r="BO22" i="73"/>
  <c r="BP22" i="73"/>
  <c r="BQ22" i="73"/>
  <c r="BR22" i="73"/>
  <c r="BS22" i="73"/>
  <c r="BT22" i="73"/>
  <c r="BV22" i="73"/>
  <c r="BW22" i="73"/>
  <c r="BX22" i="73"/>
  <c r="BY22" i="73"/>
  <c r="BZ22" i="73"/>
  <c r="CA22" i="73"/>
  <c r="CB22" i="73"/>
  <c r="CC22" i="73"/>
  <c r="CD22" i="73"/>
  <c r="CE22" i="73"/>
  <c r="CG22" i="73"/>
  <c r="CH22" i="73"/>
  <c r="CI22" i="73"/>
  <c r="CJ22" i="73"/>
  <c r="CK22" i="73"/>
  <c r="CL22" i="73"/>
  <c r="CM22" i="73"/>
  <c r="CN22" i="73"/>
  <c r="CO22" i="73"/>
  <c r="CP22" i="73"/>
  <c r="DA22" i="73" s="1"/>
  <c r="CR22" i="73"/>
  <c r="CS22" i="73"/>
  <c r="CT22" i="73"/>
  <c r="CU22" i="73"/>
  <c r="CV22" i="73"/>
  <c r="CW22" i="73"/>
  <c r="CX22" i="73"/>
  <c r="CY22" i="73"/>
  <c r="CZ22" i="73"/>
  <c r="AK23" i="73"/>
  <c r="AL23" i="73"/>
  <c r="AM23" i="73"/>
  <c r="AN23" i="73"/>
  <c r="AO23" i="73"/>
  <c r="AP23" i="73"/>
  <c r="AQ23" i="73"/>
  <c r="AR23" i="73"/>
  <c r="AS23" i="73"/>
  <c r="AT23" i="73"/>
  <c r="BB23" i="73" s="1"/>
  <c r="J147" i="73" s="1"/>
  <c r="AX23" i="73"/>
  <c r="I147" i="73" s="1"/>
  <c r="AZ23" i="73"/>
  <c r="H147" i="73" s="1"/>
  <c r="BA23" i="73"/>
  <c r="BC23" i="73"/>
  <c r="K147" i="73" s="1"/>
  <c r="BJ23" i="73"/>
  <c r="BK23" i="73"/>
  <c r="BL23" i="73"/>
  <c r="BM23" i="73"/>
  <c r="BN23" i="73"/>
  <c r="BO23" i="73"/>
  <c r="BP23" i="73"/>
  <c r="BQ23" i="73"/>
  <c r="BR23" i="73"/>
  <c r="BS23" i="73"/>
  <c r="BT23" i="73"/>
  <c r="BV23" i="73"/>
  <c r="BW23" i="73"/>
  <c r="BX23" i="73"/>
  <c r="BY23" i="73"/>
  <c r="BZ23" i="73"/>
  <c r="CA23" i="73"/>
  <c r="CB23" i="73"/>
  <c r="CC23" i="73"/>
  <c r="CD23" i="73"/>
  <c r="CD32" i="73" s="1"/>
  <c r="P111" i="73" s="1"/>
  <c r="CE23" i="73"/>
  <c r="DA23" i="73" s="1"/>
  <c r="CG23" i="73"/>
  <c r="CH23" i="73"/>
  <c r="CI23" i="73"/>
  <c r="CJ23" i="73"/>
  <c r="CK23" i="73"/>
  <c r="CL23" i="73"/>
  <c r="CM23" i="73"/>
  <c r="CN23" i="73"/>
  <c r="CO23" i="73"/>
  <c r="CP23" i="73"/>
  <c r="CR23" i="73"/>
  <c r="CS23" i="73"/>
  <c r="CT23" i="73"/>
  <c r="CU23" i="73"/>
  <c r="CV23" i="73"/>
  <c r="CW23" i="73"/>
  <c r="CX23" i="73"/>
  <c r="CY23" i="73"/>
  <c r="CZ23" i="73"/>
  <c r="AK24" i="73"/>
  <c r="BB24" i="73" s="1"/>
  <c r="J148" i="73" s="1"/>
  <c r="AL24" i="73"/>
  <c r="AM24" i="73"/>
  <c r="AN24" i="73"/>
  <c r="AO24" i="73"/>
  <c r="AP24" i="73"/>
  <c r="AQ24" i="73"/>
  <c r="AR24" i="73"/>
  <c r="AS24" i="73"/>
  <c r="AT24" i="73"/>
  <c r="AX24" i="73"/>
  <c r="AY24" i="73"/>
  <c r="AZ24" i="73"/>
  <c r="H148" i="73" s="1"/>
  <c r="BC24" i="73"/>
  <c r="K148" i="73" s="1"/>
  <c r="BJ24" i="73"/>
  <c r="BK24" i="73"/>
  <c r="BL24" i="73"/>
  <c r="BM24" i="73"/>
  <c r="BN24" i="73"/>
  <c r="BO24" i="73"/>
  <c r="BP24" i="73"/>
  <c r="BQ24" i="73"/>
  <c r="BR24" i="73"/>
  <c r="BS24" i="73"/>
  <c r="BT24" i="73"/>
  <c r="BV24" i="73"/>
  <c r="BW24" i="73"/>
  <c r="BX24" i="73"/>
  <c r="BY24" i="73"/>
  <c r="BZ24" i="73"/>
  <c r="CA24" i="73"/>
  <c r="CB24" i="73"/>
  <c r="CX24" i="73" s="1"/>
  <c r="CC24" i="73"/>
  <c r="CD24" i="73"/>
  <c r="CE24" i="73"/>
  <c r="DA24" i="73" s="1"/>
  <c r="CG24" i="73"/>
  <c r="CR24" i="73" s="1"/>
  <c r="CH24" i="73"/>
  <c r="CS24" i="73" s="1"/>
  <c r="CI24" i="73"/>
  <c r="CJ24" i="73"/>
  <c r="CK24" i="73"/>
  <c r="CL24" i="73"/>
  <c r="CM24" i="73"/>
  <c r="CN24" i="73"/>
  <c r="CO24" i="73"/>
  <c r="CP24" i="73"/>
  <c r="CT24" i="73"/>
  <c r="CU24" i="73"/>
  <c r="CV24" i="73"/>
  <c r="CW24" i="73"/>
  <c r="CY24" i="73"/>
  <c r="CZ24" i="73"/>
  <c r="AK25" i="73"/>
  <c r="AL25" i="73"/>
  <c r="AM25" i="73"/>
  <c r="AN25" i="73"/>
  <c r="AO25" i="73"/>
  <c r="AP25" i="73"/>
  <c r="AQ25" i="73"/>
  <c r="AR25" i="73"/>
  <c r="AS25" i="73"/>
  <c r="AT25" i="73"/>
  <c r="AX25" i="73"/>
  <c r="AY25" i="73"/>
  <c r="AZ25" i="73"/>
  <c r="BA25" i="73"/>
  <c r="BB25" i="73"/>
  <c r="BC25" i="73"/>
  <c r="K149" i="73" s="1"/>
  <c r="BJ25" i="73"/>
  <c r="BK25" i="73"/>
  <c r="BL25" i="73"/>
  <c r="BM25" i="73"/>
  <c r="BN25" i="73"/>
  <c r="BO25" i="73"/>
  <c r="BP25" i="73"/>
  <c r="BQ25" i="73"/>
  <c r="BR25" i="73"/>
  <c r="BS25" i="73"/>
  <c r="BT25" i="73"/>
  <c r="BV25" i="73"/>
  <c r="BW25" i="73"/>
  <c r="BX25" i="73"/>
  <c r="BY25" i="73"/>
  <c r="BZ25" i="73"/>
  <c r="CA25" i="73"/>
  <c r="CB25" i="73"/>
  <c r="CC25" i="73"/>
  <c r="CD25" i="73"/>
  <c r="CE25" i="73"/>
  <c r="CG25" i="73"/>
  <c r="CR25" i="73" s="1"/>
  <c r="CH25" i="73"/>
  <c r="CS25" i="73" s="1"/>
  <c r="CI25" i="73"/>
  <c r="CT25" i="73" s="1"/>
  <c r="CJ25" i="73"/>
  <c r="CU25" i="73" s="1"/>
  <c r="CK25" i="73"/>
  <c r="CV25" i="73" s="1"/>
  <c r="CL25" i="73"/>
  <c r="CM25" i="73"/>
  <c r="CN25" i="73"/>
  <c r="CO25" i="73"/>
  <c r="CP25" i="73"/>
  <c r="CW25" i="73"/>
  <c r="CX25" i="73"/>
  <c r="CY25" i="73"/>
  <c r="DA25" i="73"/>
  <c r="AK26" i="73"/>
  <c r="AL26" i="73"/>
  <c r="AM26" i="73"/>
  <c r="AN26" i="73"/>
  <c r="AO26" i="73"/>
  <c r="AP26" i="73"/>
  <c r="AQ26" i="73"/>
  <c r="AR26" i="73"/>
  <c r="AS26" i="73"/>
  <c r="AT26" i="73"/>
  <c r="AX26" i="73"/>
  <c r="AY26" i="73"/>
  <c r="AZ26" i="73"/>
  <c r="BA26" i="73"/>
  <c r="BC26" i="73"/>
  <c r="BJ26" i="73"/>
  <c r="BK26" i="73"/>
  <c r="BL26" i="73"/>
  <c r="BL35" i="73" s="1"/>
  <c r="W104" i="73" s="1"/>
  <c r="H94" i="73" s="1"/>
  <c r="BM26" i="73"/>
  <c r="BM35" i="73" s="1"/>
  <c r="W105" i="73" s="1"/>
  <c r="BN26" i="73"/>
  <c r="BN35" i="73" s="1"/>
  <c r="W106" i="73" s="1"/>
  <c r="BO26" i="73"/>
  <c r="BP26" i="73"/>
  <c r="BQ26" i="73"/>
  <c r="BR26" i="73"/>
  <c r="BS26" i="73"/>
  <c r="BT26" i="73"/>
  <c r="BV26" i="73"/>
  <c r="BW26" i="73"/>
  <c r="BX26" i="73"/>
  <c r="BY26" i="73"/>
  <c r="BZ26" i="73"/>
  <c r="CA26" i="73"/>
  <c r="CB26" i="73"/>
  <c r="CC26" i="73"/>
  <c r="CD26" i="73"/>
  <c r="CE26" i="73"/>
  <c r="CG26" i="73"/>
  <c r="CH26" i="73"/>
  <c r="CS26" i="73" s="1"/>
  <c r="CI26" i="73"/>
  <c r="CT26" i="73" s="1"/>
  <c r="CJ26" i="73"/>
  <c r="CU26" i="73" s="1"/>
  <c r="CK26" i="73"/>
  <c r="CV26" i="73" s="1"/>
  <c r="CL26" i="73"/>
  <c r="CW26" i="73" s="1"/>
  <c r="CM26" i="73"/>
  <c r="CX26" i="73" s="1"/>
  <c r="CN26" i="73"/>
  <c r="CY26" i="73" s="1"/>
  <c r="CO26" i="73"/>
  <c r="CZ26" i="73" s="1"/>
  <c r="CP26" i="73"/>
  <c r="DA26" i="73" s="1"/>
  <c r="CR26" i="73"/>
  <c r="AK27" i="73"/>
  <c r="AL27" i="73"/>
  <c r="AM27" i="73"/>
  <c r="AN27" i="73"/>
  <c r="AO27" i="73"/>
  <c r="AP27" i="73"/>
  <c r="AQ27" i="73"/>
  <c r="AR27" i="73"/>
  <c r="AS27" i="73"/>
  <c r="AT27" i="73"/>
  <c r="AX27" i="73"/>
  <c r="AY27" i="73"/>
  <c r="AZ27" i="73"/>
  <c r="BA27" i="73"/>
  <c r="BC27" i="73"/>
  <c r="BJ27" i="73"/>
  <c r="BK27" i="73"/>
  <c r="BL27" i="73"/>
  <c r="BM27" i="73"/>
  <c r="BN27" i="73"/>
  <c r="BO27" i="73"/>
  <c r="BP27" i="73"/>
  <c r="BQ27" i="73"/>
  <c r="BR27" i="73"/>
  <c r="BS27" i="73"/>
  <c r="BT27" i="73"/>
  <c r="BV27" i="73"/>
  <c r="CR27" i="73" s="1"/>
  <c r="BW27" i="73"/>
  <c r="BX27" i="73"/>
  <c r="BY27" i="73"/>
  <c r="BZ27" i="73"/>
  <c r="CA27" i="73"/>
  <c r="CB27" i="73"/>
  <c r="CC27" i="73"/>
  <c r="CD27" i="73"/>
  <c r="CE27" i="73"/>
  <c r="CG27" i="73"/>
  <c r="CH27" i="73"/>
  <c r="CI27" i="73"/>
  <c r="CJ27" i="73"/>
  <c r="CK27" i="73"/>
  <c r="CV27" i="73" s="1"/>
  <c r="CL27" i="73"/>
  <c r="CW27" i="73" s="1"/>
  <c r="CM27" i="73"/>
  <c r="CX27" i="73" s="1"/>
  <c r="CN27" i="73"/>
  <c r="CY27" i="73" s="1"/>
  <c r="CO27" i="73"/>
  <c r="CZ27" i="73" s="1"/>
  <c r="CP27" i="73"/>
  <c r="DA27" i="73" s="1"/>
  <c r="CS27" i="73"/>
  <c r="CT27" i="73"/>
  <c r="CU27" i="73"/>
  <c r="H28" i="73"/>
  <c r="I28" i="73"/>
  <c r="J28" i="73"/>
  <c r="K28" i="73"/>
  <c r="L28" i="73"/>
  <c r="M28" i="73"/>
  <c r="N28" i="73"/>
  <c r="O28" i="73"/>
  <c r="P28" i="73"/>
  <c r="Q28" i="73"/>
  <c r="R28" i="73"/>
  <c r="Y28" i="73"/>
  <c r="Z28" i="73"/>
  <c r="AA28" i="73"/>
  <c r="AB28" i="73"/>
  <c r="AC28" i="73"/>
  <c r="AD28" i="73"/>
  <c r="AE28" i="73"/>
  <c r="AF28" i="73"/>
  <c r="AG28" i="73"/>
  <c r="AH28" i="73"/>
  <c r="H29" i="73"/>
  <c r="I29" i="73"/>
  <c r="J29" i="73"/>
  <c r="K29" i="73"/>
  <c r="L29" i="73"/>
  <c r="M29" i="73"/>
  <c r="N29" i="73"/>
  <c r="O29" i="73"/>
  <c r="P29" i="73"/>
  <c r="Q29" i="73"/>
  <c r="R29" i="73"/>
  <c r="Y29" i="73"/>
  <c r="Z29" i="73"/>
  <c r="AA29" i="73"/>
  <c r="AB29" i="73"/>
  <c r="AC29" i="73"/>
  <c r="AD29" i="73"/>
  <c r="AE29" i="73"/>
  <c r="AF29" i="73"/>
  <c r="AG29" i="73"/>
  <c r="AH29" i="73"/>
  <c r="H30" i="73"/>
  <c r="I30" i="73"/>
  <c r="J30" i="73"/>
  <c r="K30" i="73"/>
  <c r="L30" i="73"/>
  <c r="M30" i="73"/>
  <c r="N30" i="73"/>
  <c r="O30" i="73"/>
  <c r="P30" i="73"/>
  <c r="Q30" i="73"/>
  <c r="R30" i="73"/>
  <c r="Y30" i="73"/>
  <c r="Z30" i="73"/>
  <c r="AA30" i="73"/>
  <c r="AB30" i="73"/>
  <c r="AC30" i="73"/>
  <c r="DA30" i="73"/>
  <c r="DA33" i="73" s="1"/>
  <c r="CA32" i="73"/>
  <c r="P108" i="73" s="1"/>
  <c r="CB32" i="73"/>
  <c r="P109" i="73" s="1"/>
  <c r="CC32" i="73"/>
  <c r="P110" i="73" s="1"/>
  <c r="BP33" i="73"/>
  <c r="S108" i="73" s="1"/>
  <c r="BQ33" i="73"/>
  <c r="S109" i="73" s="1"/>
  <c r="BR33" i="73"/>
  <c r="S110" i="73" s="1"/>
  <c r="BY33" i="73"/>
  <c r="I35" i="73"/>
  <c r="J35" i="73"/>
  <c r="K35" i="73"/>
  <c r="L35" i="73"/>
  <c r="M35" i="73"/>
  <c r="N35" i="73"/>
  <c r="O35" i="73"/>
  <c r="P35" i="73"/>
  <c r="Q35" i="73"/>
  <c r="R35" i="73"/>
  <c r="CA35" i="73"/>
  <c r="V108" i="73" s="1"/>
  <c r="CB35" i="73"/>
  <c r="V109" i="73" s="1"/>
  <c r="CC35" i="73"/>
  <c r="V110" i="73" s="1"/>
  <c r="CD35" i="73"/>
  <c r="V111" i="73" s="1"/>
  <c r="CE35" i="73"/>
  <c r="BA36" i="73"/>
  <c r="I155" i="73" s="1"/>
  <c r="H129" i="72"/>
  <c r="I129" i="72"/>
  <c r="H130" i="72"/>
  <c r="I130" i="72"/>
  <c r="H131" i="72"/>
  <c r="I131" i="72"/>
  <c r="K131" i="72"/>
  <c r="K133" i="72"/>
  <c r="K134" i="72"/>
  <c r="H135" i="72"/>
  <c r="I136" i="72"/>
  <c r="K138" i="72"/>
  <c r="I139" i="72"/>
  <c r="K139" i="72"/>
  <c r="I140" i="72"/>
  <c r="J140" i="72"/>
  <c r="K140" i="72"/>
  <c r="I141" i="72"/>
  <c r="J141" i="72"/>
  <c r="K143" i="72"/>
  <c r="H144" i="72"/>
  <c r="I144" i="72"/>
  <c r="K144" i="72"/>
  <c r="H145" i="72"/>
  <c r="K145" i="72"/>
  <c r="I146" i="72"/>
  <c r="K146" i="72"/>
  <c r="K148" i="72"/>
  <c r="H149" i="72"/>
  <c r="I149" i="72"/>
  <c r="J149" i="72"/>
  <c r="K149" i="72"/>
  <c r="H150" i="72"/>
  <c r="I150" i="72"/>
  <c r="J150" i="72"/>
  <c r="H151" i="72"/>
  <c r="I151" i="72"/>
  <c r="K151" i="72"/>
  <c r="W104" i="72"/>
  <c r="R106" i="72"/>
  <c r="J91" i="72" s="1"/>
  <c r="T107" i="72"/>
  <c r="K93" i="72" s="1"/>
  <c r="G91" i="72"/>
  <c r="H94" i="72"/>
  <c r="B59" i="72"/>
  <c r="B60" i="72"/>
  <c r="B61" i="72"/>
  <c r="AK3" i="72"/>
  <c r="AL3" i="72"/>
  <c r="AM3" i="72"/>
  <c r="AN3" i="72"/>
  <c r="AO3" i="72"/>
  <c r="AP3" i="72"/>
  <c r="AQ3" i="72"/>
  <c r="AR3" i="72"/>
  <c r="AS3" i="72"/>
  <c r="AT3" i="72"/>
  <c r="AX3" i="72"/>
  <c r="I127" i="72" s="1"/>
  <c r="AY3" i="72"/>
  <c r="AZ3" i="72"/>
  <c r="H127" i="72" s="1"/>
  <c r="BA3" i="72"/>
  <c r="BB3" i="72"/>
  <c r="J127" i="72" s="1"/>
  <c r="BC3" i="72"/>
  <c r="K127" i="72" s="1"/>
  <c r="BJ3" i="72"/>
  <c r="BK3" i="72"/>
  <c r="BL3" i="72"/>
  <c r="BM3" i="72"/>
  <c r="BN3" i="72"/>
  <c r="BO3" i="72"/>
  <c r="BP3" i="72"/>
  <c r="BQ3" i="72"/>
  <c r="BR3" i="72"/>
  <c r="BS3" i="72"/>
  <c r="BT3" i="72"/>
  <c r="BV3" i="72"/>
  <c r="BW3" i="72"/>
  <c r="BX3" i="72"/>
  <c r="BY3" i="72"/>
  <c r="BZ3" i="72"/>
  <c r="CA3" i="72"/>
  <c r="CB3" i="72"/>
  <c r="CC3" i="72"/>
  <c r="CD3" i="72"/>
  <c r="CE3" i="72"/>
  <c r="CG3" i="72"/>
  <c r="CH3" i="72"/>
  <c r="CI3" i="72"/>
  <c r="CJ3" i="72"/>
  <c r="CK3" i="72"/>
  <c r="CL3" i="72"/>
  <c r="CM3" i="72"/>
  <c r="CN3" i="72"/>
  <c r="CO3" i="72"/>
  <c r="CP3" i="72"/>
  <c r="CS3" i="72"/>
  <c r="CT3" i="72"/>
  <c r="CU3" i="72"/>
  <c r="CW3" i="72"/>
  <c r="CZ3" i="72"/>
  <c r="DA3" i="72"/>
  <c r="AK4" i="72"/>
  <c r="AL4" i="72"/>
  <c r="AM4" i="72"/>
  <c r="AN4" i="72"/>
  <c r="AO4" i="72"/>
  <c r="AP4" i="72"/>
  <c r="AQ4" i="72"/>
  <c r="AR4" i="72"/>
  <c r="AS4" i="72"/>
  <c r="AT4" i="72"/>
  <c r="AX4" i="72"/>
  <c r="I128" i="72" s="1"/>
  <c r="AY4" i="72"/>
  <c r="AZ4" i="72"/>
  <c r="H128" i="72" s="1"/>
  <c r="BA4" i="72"/>
  <c r="BB4" i="72"/>
  <c r="J128" i="72" s="1"/>
  <c r="BC4" i="72"/>
  <c r="K128" i="72" s="1"/>
  <c r="BJ4" i="72"/>
  <c r="BK4" i="72"/>
  <c r="BL4" i="72"/>
  <c r="BM4" i="72"/>
  <c r="BN4" i="72"/>
  <c r="BO4" i="72"/>
  <c r="BP4" i="72"/>
  <c r="BQ4" i="72"/>
  <c r="BR4" i="72"/>
  <c r="BS4" i="72"/>
  <c r="BT4" i="72"/>
  <c r="BV4" i="72"/>
  <c r="BW4" i="72"/>
  <c r="BX4" i="72"/>
  <c r="BY4" i="72"/>
  <c r="BZ4" i="72"/>
  <c r="CV4" i="72" s="1"/>
  <c r="CA4" i="72"/>
  <c r="CB4" i="72"/>
  <c r="CX4" i="72" s="1"/>
  <c r="CC4" i="72"/>
  <c r="CY4" i="72" s="1"/>
  <c r="CD4" i="72"/>
  <c r="CZ4" i="72" s="1"/>
  <c r="CE4" i="72"/>
  <c r="CG4" i="72"/>
  <c r="CR4" i="72" s="1"/>
  <c r="CH4" i="72"/>
  <c r="CI4" i="72"/>
  <c r="CJ4" i="72"/>
  <c r="CU4" i="72" s="1"/>
  <c r="CK4" i="72"/>
  <c r="CL4" i="72"/>
  <c r="CM4" i="72"/>
  <c r="CN4" i="72"/>
  <c r="CO4" i="72"/>
  <c r="CP4" i="72"/>
  <c r="CW4" i="72"/>
  <c r="DA4" i="72"/>
  <c r="AK5" i="72"/>
  <c r="AL5" i="72"/>
  <c r="AM5" i="72"/>
  <c r="AN5" i="72"/>
  <c r="AO5" i="72"/>
  <c r="AP5" i="72"/>
  <c r="AQ5" i="72"/>
  <c r="AR5" i="72"/>
  <c r="AS5" i="72"/>
  <c r="AT5" i="72"/>
  <c r="AX5" i="72"/>
  <c r="AY5" i="72"/>
  <c r="AZ5" i="72"/>
  <c r="BA5" i="72"/>
  <c r="BC5" i="72"/>
  <c r="K129" i="72" s="1"/>
  <c r="BJ5" i="72"/>
  <c r="BK5" i="72"/>
  <c r="BL5" i="72"/>
  <c r="BM5" i="72"/>
  <c r="BN5" i="72"/>
  <c r="BO5" i="72"/>
  <c r="BP5" i="72"/>
  <c r="BQ5" i="72"/>
  <c r="BR5" i="72"/>
  <c r="BS5" i="72"/>
  <c r="BT5" i="72"/>
  <c r="BV5" i="72"/>
  <c r="BW5" i="72"/>
  <c r="BX5" i="72"/>
  <c r="BY5" i="72"/>
  <c r="BZ5" i="72"/>
  <c r="CA5" i="72"/>
  <c r="CB5" i="72"/>
  <c r="CC5" i="72"/>
  <c r="CD5" i="72"/>
  <c r="CZ5" i="72" s="1"/>
  <c r="CE5" i="72"/>
  <c r="DA5" i="72" s="1"/>
  <c r="CG5" i="72"/>
  <c r="CR5" i="72" s="1"/>
  <c r="CH5" i="72"/>
  <c r="CS5" i="72" s="1"/>
  <c r="CI5" i="72"/>
  <c r="CJ5" i="72"/>
  <c r="CK5" i="72"/>
  <c r="CL5" i="72"/>
  <c r="CM5" i="72"/>
  <c r="CN5" i="72"/>
  <c r="CO5" i="72"/>
  <c r="CP5" i="72"/>
  <c r="CV5" i="72"/>
  <c r="CW5" i="72"/>
  <c r="CX5" i="72"/>
  <c r="CY5" i="72"/>
  <c r="AK6" i="72"/>
  <c r="AL6" i="72"/>
  <c r="AM6" i="72"/>
  <c r="AN6" i="72"/>
  <c r="AO6" i="72"/>
  <c r="AP6" i="72"/>
  <c r="AQ6" i="72"/>
  <c r="BB6" i="72" s="1"/>
  <c r="J130" i="72" s="1"/>
  <c r="AR6" i="72"/>
  <c r="AS6" i="72"/>
  <c r="AT6" i="72"/>
  <c r="AX6" i="72"/>
  <c r="AY6" i="72"/>
  <c r="AZ6" i="72"/>
  <c r="BA6" i="72"/>
  <c r="BC6" i="72"/>
  <c r="K130" i="72" s="1"/>
  <c r="BJ6" i="72"/>
  <c r="BK6" i="72"/>
  <c r="BL6" i="72"/>
  <c r="BM6" i="72"/>
  <c r="BN6" i="72"/>
  <c r="BO6" i="72"/>
  <c r="BP6" i="72"/>
  <c r="BQ6" i="72"/>
  <c r="BR6" i="72"/>
  <c r="BS6" i="72"/>
  <c r="BT6" i="72"/>
  <c r="BV6" i="72"/>
  <c r="BW6" i="72"/>
  <c r="BX6" i="72"/>
  <c r="BY6" i="72"/>
  <c r="BZ6" i="72"/>
  <c r="CA6" i="72"/>
  <c r="CB6" i="72"/>
  <c r="CC6" i="72"/>
  <c r="CD6" i="72"/>
  <c r="CZ6" i="72" s="1"/>
  <c r="CE6" i="72"/>
  <c r="CG6" i="72"/>
  <c r="CR6" i="72" s="1"/>
  <c r="CH6" i="72"/>
  <c r="CS6" i="72" s="1"/>
  <c r="CI6" i="72"/>
  <c r="CT6" i="72" s="1"/>
  <c r="CJ6" i="72"/>
  <c r="CU6" i="72" s="1"/>
  <c r="CK6" i="72"/>
  <c r="CV6" i="72" s="1"/>
  <c r="CL6" i="72"/>
  <c r="CW6" i="72" s="1"/>
  <c r="CM6" i="72"/>
  <c r="CX6" i="72" s="1"/>
  <c r="CN6" i="72"/>
  <c r="CO6" i="72"/>
  <c r="CP6" i="72"/>
  <c r="DA30" i="72" s="1"/>
  <c r="DA33" i="72" s="1"/>
  <c r="CY6" i="72"/>
  <c r="DA6" i="72"/>
  <c r="AK7" i="72"/>
  <c r="AL7" i="72"/>
  <c r="AM7" i="72"/>
  <c r="AN7" i="72"/>
  <c r="AO7" i="72"/>
  <c r="AP7" i="72"/>
  <c r="AQ7" i="72"/>
  <c r="AR7" i="72"/>
  <c r="AS7" i="72"/>
  <c r="AT7" i="72"/>
  <c r="AX7" i="72"/>
  <c r="AY7" i="72" s="1"/>
  <c r="AZ7" i="72"/>
  <c r="BA7" i="72" s="1"/>
  <c r="BC7" i="72"/>
  <c r="BJ7" i="72"/>
  <c r="BK7" i="72"/>
  <c r="BL7" i="72"/>
  <c r="BM7" i="72"/>
  <c r="BN7" i="72"/>
  <c r="BO7" i="72"/>
  <c r="BP7" i="72"/>
  <c r="BQ7" i="72"/>
  <c r="BR7" i="72"/>
  <c r="BS7" i="72"/>
  <c r="BT7" i="72"/>
  <c r="BV7" i="72"/>
  <c r="BV33" i="72" s="1"/>
  <c r="R103" i="72" s="1"/>
  <c r="BW7" i="72"/>
  <c r="CS7" i="72" s="1"/>
  <c r="BX7" i="72"/>
  <c r="BX33" i="72" s="1"/>
  <c r="R105" i="72" s="1"/>
  <c r="I91" i="72" s="1"/>
  <c r="BY7" i="72"/>
  <c r="BZ7" i="72"/>
  <c r="CA7" i="72"/>
  <c r="CB7" i="72"/>
  <c r="CC7" i="72"/>
  <c r="CD7" i="72"/>
  <c r="CE7" i="72"/>
  <c r="CG7" i="72"/>
  <c r="CH7" i="72"/>
  <c r="CI7" i="72"/>
  <c r="CT7" i="72" s="1"/>
  <c r="CJ7" i="72"/>
  <c r="CU7" i="72" s="1"/>
  <c r="CK7" i="72"/>
  <c r="CL7" i="72"/>
  <c r="CM7" i="72"/>
  <c r="CX7" i="72" s="1"/>
  <c r="CN7" i="72"/>
  <c r="CO7" i="72"/>
  <c r="CZ7" i="72" s="1"/>
  <c r="CP7" i="72"/>
  <c r="DA7" i="72" s="1"/>
  <c r="CR7" i="72"/>
  <c r="AK8" i="72"/>
  <c r="BB8" i="72" s="1"/>
  <c r="J132" i="72" s="1"/>
  <c r="AL8" i="72"/>
  <c r="AM8" i="72"/>
  <c r="AN8" i="72"/>
  <c r="AO8" i="72"/>
  <c r="AP8" i="72"/>
  <c r="AQ8" i="72"/>
  <c r="AR8" i="72"/>
  <c r="AS8" i="72"/>
  <c r="AT8" i="72"/>
  <c r="AX8" i="72"/>
  <c r="I132" i="72" s="1"/>
  <c r="AY8" i="72"/>
  <c r="AZ8" i="72"/>
  <c r="BC8" i="72"/>
  <c r="K132" i="72" s="1"/>
  <c r="BJ8" i="72"/>
  <c r="BK8" i="72"/>
  <c r="BL8" i="72"/>
  <c r="BM8" i="72"/>
  <c r="BN8" i="72"/>
  <c r="BO8" i="72"/>
  <c r="BP8" i="72"/>
  <c r="BQ8" i="72"/>
  <c r="BR8" i="72"/>
  <c r="BS8" i="72"/>
  <c r="BT8" i="72"/>
  <c r="BV8" i="72"/>
  <c r="BW8" i="72"/>
  <c r="BX8" i="72"/>
  <c r="BY8" i="72"/>
  <c r="BZ8" i="72"/>
  <c r="CA8" i="72"/>
  <c r="CB8" i="72"/>
  <c r="CC8" i="72"/>
  <c r="CD8" i="72"/>
  <c r="CE8" i="72"/>
  <c r="CG8" i="72"/>
  <c r="CH8" i="72"/>
  <c r="CI8" i="72"/>
  <c r="CJ8" i="72"/>
  <c r="CU8" i="72" s="1"/>
  <c r="CK8" i="72"/>
  <c r="CL8" i="72"/>
  <c r="CW8" i="72" s="1"/>
  <c r="CM8" i="72"/>
  <c r="CX8" i="72" s="1"/>
  <c r="CN8" i="72"/>
  <c r="CY8" i="72" s="1"/>
  <c r="CO8" i="72"/>
  <c r="CZ8" i="72" s="1"/>
  <c r="CP8" i="72"/>
  <c r="DA8" i="72" s="1"/>
  <c r="CR8" i="72"/>
  <c r="CS8" i="72"/>
  <c r="CT8" i="72"/>
  <c r="CV8" i="72"/>
  <c r="AK9" i="72"/>
  <c r="AL9" i="72"/>
  <c r="AM9" i="72"/>
  <c r="AN9" i="72"/>
  <c r="AO9" i="72"/>
  <c r="AP9" i="72"/>
  <c r="AQ9" i="72"/>
  <c r="AR9" i="72"/>
  <c r="AS9" i="72"/>
  <c r="AT9" i="72"/>
  <c r="AX9" i="72"/>
  <c r="I133" i="72" s="1"/>
  <c r="AZ9" i="72"/>
  <c r="H133" i="72" s="1"/>
  <c r="BC9" i="72"/>
  <c r="BJ9" i="72"/>
  <c r="BK9" i="72"/>
  <c r="BL9" i="72"/>
  <c r="BM9" i="72"/>
  <c r="BN9" i="72"/>
  <c r="BO9" i="72"/>
  <c r="BP9" i="72"/>
  <c r="BQ9" i="72"/>
  <c r="BR9" i="72"/>
  <c r="BS9" i="72"/>
  <c r="BT9" i="72"/>
  <c r="BV9" i="72"/>
  <c r="BW9" i="72"/>
  <c r="BX9" i="72"/>
  <c r="BY9" i="72"/>
  <c r="BZ9" i="72"/>
  <c r="CA9" i="72"/>
  <c r="CB9" i="72"/>
  <c r="CC9" i="72"/>
  <c r="CD9" i="72"/>
  <c r="CE9" i="72"/>
  <c r="CG9" i="72"/>
  <c r="CH9" i="72"/>
  <c r="CI9" i="72"/>
  <c r="CJ9" i="72"/>
  <c r="CK9" i="72"/>
  <c r="CL9" i="72"/>
  <c r="CM9" i="72"/>
  <c r="CX9" i="72" s="1"/>
  <c r="CN9" i="72"/>
  <c r="CO9" i="72"/>
  <c r="CP9" i="72"/>
  <c r="DA9" i="72" s="1"/>
  <c r="CR9" i="72"/>
  <c r="CS9" i="72"/>
  <c r="CT9" i="72"/>
  <c r="CU9" i="72"/>
  <c r="CV9" i="72"/>
  <c r="CW9" i="72"/>
  <c r="AK10" i="72"/>
  <c r="AL10" i="72"/>
  <c r="AM10" i="72"/>
  <c r="AN10" i="72"/>
  <c r="AO10" i="72"/>
  <c r="AP10" i="72"/>
  <c r="AQ10" i="72"/>
  <c r="AR10" i="72"/>
  <c r="AS10" i="72"/>
  <c r="AT10" i="72"/>
  <c r="AX10" i="72"/>
  <c r="I134" i="72" s="1"/>
  <c r="AY10" i="72"/>
  <c r="AZ10" i="72"/>
  <c r="BC10" i="72"/>
  <c r="BJ10" i="72"/>
  <c r="BK10" i="72"/>
  <c r="BL10" i="72"/>
  <c r="BM10" i="72"/>
  <c r="BN10" i="72"/>
  <c r="BO10" i="72"/>
  <c r="BP10" i="72"/>
  <c r="BQ10" i="72"/>
  <c r="BR10" i="72"/>
  <c r="BS10" i="72"/>
  <c r="BT10" i="72"/>
  <c r="BV10" i="72"/>
  <c r="BW10" i="72"/>
  <c r="BX10" i="72"/>
  <c r="BY10" i="72"/>
  <c r="BZ10" i="72"/>
  <c r="CA10" i="72"/>
  <c r="CB10" i="72"/>
  <c r="CC10" i="72"/>
  <c r="CD10" i="72"/>
  <c r="CE10" i="72"/>
  <c r="CG10" i="72"/>
  <c r="CH10" i="72"/>
  <c r="CI10" i="72"/>
  <c r="CJ10" i="72"/>
  <c r="CK10" i="72"/>
  <c r="CL10" i="72"/>
  <c r="CM10" i="72"/>
  <c r="CN10" i="72"/>
  <c r="CO10" i="72"/>
  <c r="CP10" i="72"/>
  <c r="DA10" i="72" s="1"/>
  <c r="CR10" i="72"/>
  <c r="CS10" i="72"/>
  <c r="CT10" i="72"/>
  <c r="CU10" i="72"/>
  <c r="CV10" i="72"/>
  <c r="CW10" i="72"/>
  <c r="CX10" i="72"/>
  <c r="CY10" i="72"/>
  <c r="CZ10" i="72"/>
  <c r="AK11" i="72"/>
  <c r="AL11" i="72"/>
  <c r="AM11" i="72"/>
  <c r="AN11" i="72"/>
  <c r="AO11" i="72"/>
  <c r="AP11" i="72"/>
  <c r="AQ11" i="72"/>
  <c r="AR11" i="72"/>
  <c r="AS11" i="72"/>
  <c r="AT11" i="72"/>
  <c r="AX11" i="72"/>
  <c r="I135" i="72" s="1"/>
  <c r="AY11" i="72"/>
  <c r="AZ11" i="72"/>
  <c r="BA11" i="72"/>
  <c r="BB11" i="72"/>
  <c r="J135" i="72" s="1"/>
  <c r="BC11" i="72"/>
  <c r="K135" i="72" s="1"/>
  <c r="BJ11" i="72"/>
  <c r="BK11" i="72"/>
  <c r="BL11" i="72"/>
  <c r="BM11" i="72"/>
  <c r="BN11" i="72"/>
  <c r="BO11" i="72"/>
  <c r="BP11" i="72"/>
  <c r="BQ11" i="72"/>
  <c r="BR11" i="72"/>
  <c r="BS11" i="72"/>
  <c r="BT11" i="72"/>
  <c r="BV11" i="72"/>
  <c r="BW11" i="72"/>
  <c r="BX11" i="72"/>
  <c r="CT11" i="72" s="1"/>
  <c r="BY11" i="72"/>
  <c r="CU11" i="72" s="1"/>
  <c r="BZ11" i="72"/>
  <c r="CV11" i="72" s="1"/>
  <c r="CA11" i="72"/>
  <c r="CW11" i="72" s="1"/>
  <c r="CB11" i="72"/>
  <c r="CX11" i="72" s="1"/>
  <c r="CC11" i="72"/>
  <c r="CD11" i="72"/>
  <c r="CE11" i="72"/>
  <c r="DA11" i="72" s="1"/>
  <c r="CG11" i="72"/>
  <c r="CR11" i="72" s="1"/>
  <c r="CH11" i="72"/>
  <c r="CS11" i="72" s="1"/>
  <c r="CI11" i="72"/>
  <c r="CJ11" i="72"/>
  <c r="CK11" i="72"/>
  <c r="CL11" i="72"/>
  <c r="CM11" i="72"/>
  <c r="CN11" i="72"/>
  <c r="CO11" i="72"/>
  <c r="CP11" i="72"/>
  <c r="CZ11" i="72"/>
  <c r="AK12" i="72"/>
  <c r="AL12" i="72"/>
  <c r="BB12" i="72" s="1"/>
  <c r="J136" i="72" s="1"/>
  <c r="AM12" i="72"/>
  <c r="AN12" i="72"/>
  <c r="AO12" i="72"/>
  <c r="AP12" i="72"/>
  <c r="AQ12" i="72"/>
  <c r="AR12" i="72"/>
  <c r="AS12" i="72"/>
  <c r="AT12" i="72"/>
  <c r="AX12" i="72"/>
  <c r="AY12" i="72"/>
  <c r="AZ12" i="72"/>
  <c r="H136" i="72" s="1"/>
  <c r="BC12" i="72"/>
  <c r="K136" i="72" s="1"/>
  <c r="BJ12" i="72"/>
  <c r="BK12" i="72"/>
  <c r="BL12" i="72"/>
  <c r="BM12" i="72"/>
  <c r="BN12" i="72"/>
  <c r="BO12" i="72"/>
  <c r="BP12" i="72"/>
  <c r="BQ12" i="72"/>
  <c r="BR12" i="72"/>
  <c r="BS12" i="72"/>
  <c r="BT12" i="72"/>
  <c r="BV12" i="72"/>
  <c r="BW12" i="72"/>
  <c r="BX12" i="72"/>
  <c r="BY12" i="72"/>
  <c r="BZ12" i="72"/>
  <c r="CA12" i="72"/>
  <c r="CB12" i="72"/>
  <c r="CX12" i="72" s="1"/>
  <c r="CC12" i="72"/>
  <c r="CD12" i="72"/>
  <c r="CE12" i="72"/>
  <c r="CG12" i="72"/>
  <c r="CR12" i="72" s="1"/>
  <c r="CH12" i="72"/>
  <c r="CS12" i="72" s="1"/>
  <c r="CI12" i="72"/>
  <c r="CT12" i="72" s="1"/>
  <c r="CJ12" i="72"/>
  <c r="CU12" i="72" s="1"/>
  <c r="CK12" i="72"/>
  <c r="CV12" i="72" s="1"/>
  <c r="CL12" i="72"/>
  <c r="CW12" i="72" s="1"/>
  <c r="CM12" i="72"/>
  <c r="CN12" i="72"/>
  <c r="CO12" i="72"/>
  <c r="CP12" i="72"/>
  <c r="CY12" i="72"/>
  <c r="CZ12" i="72"/>
  <c r="DA12" i="72"/>
  <c r="AK13" i="72"/>
  <c r="AL13" i="72"/>
  <c r="AM13" i="72"/>
  <c r="AN13" i="72"/>
  <c r="AO13" i="72"/>
  <c r="AP13" i="72"/>
  <c r="AQ13" i="72"/>
  <c r="AR13" i="72"/>
  <c r="AS13" i="72"/>
  <c r="AT13" i="72"/>
  <c r="AX13" i="72"/>
  <c r="I137" i="72" s="1"/>
  <c r="AZ13" i="72"/>
  <c r="H137" i="72" s="1"/>
  <c r="BC13" i="72"/>
  <c r="K137" i="72" s="1"/>
  <c r="BJ13" i="72"/>
  <c r="BK13" i="72"/>
  <c r="BL13" i="72"/>
  <c r="BM13" i="72"/>
  <c r="BN13" i="72"/>
  <c r="BO13" i="72"/>
  <c r="BP13" i="72"/>
  <c r="BQ13" i="72"/>
  <c r="BR13" i="72"/>
  <c r="BS13" i="72"/>
  <c r="BT13" i="72"/>
  <c r="BV13" i="72"/>
  <c r="BW13" i="72"/>
  <c r="BX13" i="72"/>
  <c r="BY13" i="72"/>
  <c r="BZ13" i="72"/>
  <c r="CA13" i="72"/>
  <c r="CB13" i="72"/>
  <c r="CC13" i="72"/>
  <c r="CD13" i="72"/>
  <c r="CE13" i="72"/>
  <c r="CG13" i="72"/>
  <c r="CH13" i="72"/>
  <c r="CS13" i="72" s="1"/>
  <c r="CI13" i="72"/>
  <c r="CT13" i="72" s="1"/>
  <c r="CJ13" i="72"/>
  <c r="CU13" i="72" s="1"/>
  <c r="CK13" i="72"/>
  <c r="CV13" i="72" s="1"/>
  <c r="CL13" i="72"/>
  <c r="CW13" i="72" s="1"/>
  <c r="CM13" i="72"/>
  <c r="CX13" i="72" s="1"/>
  <c r="CN13" i="72"/>
  <c r="CY13" i="72" s="1"/>
  <c r="CO13" i="72"/>
  <c r="CP13" i="72"/>
  <c r="CR13" i="72"/>
  <c r="CZ13" i="72"/>
  <c r="DA13" i="72"/>
  <c r="AK14" i="72"/>
  <c r="AL14" i="72"/>
  <c r="AM14" i="72"/>
  <c r="AN14" i="72"/>
  <c r="AO14" i="72"/>
  <c r="AP14" i="72"/>
  <c r="AQ14" i="72"/>
  <c r="AR14" i="72"/>
  <c r="AS14" i="72"/>
  <c r="AT14" i="72"/>
  <c r="AX14" i="72"/>
  <c r="AZ14" i="72"/>
  <c r="H138" i="72" s="1"/>
  <c r="BA14" i="72"/>
  <c r="BC14" i="72"/>
  <c r="BJ14" i="72"/>
  <c r="BK14" i="72"/>
  <c r="BL14" i="72"/>
  <c r="BM14" i="72"/>
  <c r="BN14" i="72"/>
  <c r="BO14" i="72"/>
  <c r="BP14" i="72"/>
  <c r="BQ14" i="72"/>
  <c r="BR14" i="72"/>
  <c r="BS14" i="72"/>
  <c r="BT14" i="72"/>
  <c r="BV14" i="72"/>
  <c r="BW14" i="72"/>
  <c r="BX14" i="72"/>
  <c r="BY14" i="72"/>
  <c r="BZ14" i="72"/>
  <c r="CA14" i="72"/>
  <c r="CB14" i="72"/>
  <c r="CC14" i="72"/>
  <c r="CD14" i="72"/>
  <c r="CE14" i="72"/>
  <c r="CG14" i="72"/>
  <c r="CH14" i="72"/>
  <c r="CS14" i="72" s="1"/>
  <c r="CI14" i="72"/>
  <c r="CT14" i="72" s="1"/>
  <c r="CJ14" i="72"/>
  <c r="CU14" i="72" s="1"/>
  <c r="CK14" i="72"/>
  <c r="CV14" i="72" s="1"/>
  <c r="CL14" i="72"/>
  <c r="CW14" i="72" s="1"/>
  <c r="CM14" i="72"/>
  <c r="CX14" i="72" s="1"/>
  <c r="CN14" i="72"/>
  <c r="CO14" i="72"/>
  <c r="CZ14" i="72" s="1"/>
  <c r="CP14" i="72"/>
  <c r="DA14" i="72" s="1"/>
  <c r="CR14" i="72"/>
  <c r="AK15" i="72"/>
  <c r="AL15" i="72"/>
  <c r="AM15" i="72"/>
  <c r="AN15" i="72"/>
  <c r="AO15" i="72"/>
  <c r="AP15" i="72"/>
  <c r="AQ15" i="72"/>
  <c r="AR15" i="72"/>
  <c r="AS15" i="72"/>
  <c r="AT15" i="72"/>
  <c r="AX15" i="72"/>
  <c r="AY15" i="72"/>
  <c r="AZ15" i="72"/>
  <c r="H139" i="72" s="1"/>
  <c r="BA15" i="72"/>
  <c r="BC15" i="72"/>
  <c r="BJ15" i="72"/>
  <c r="BK15" i="72"/>
  <c r="BL15" i="72"/>
  <c r="BM15" i="72"/>
  <c r="BN15" i="72"/>
  <c r="BO15" i="72"/>
  <c r="BP15" i="72"/>
  <c r="BQ15" i="72"/>
  <c r="BR15" i="72"/>
  <c r="BR34" i="72" s="1"/>
  <c r="U110" i="72" s="1"/>
  <c r="BS15" i="72"/>
  <c r="BT15" i="72"/>
  <c r="BV15" i="72"/>
  <c r="BW15" i="72"/>
  <c r="BX15" i="72"/>
  <c r="BY15" i="72"/>
  <c r="BZ15" i="72"/>
  <c r="CA15" i="72"/>
  <c r="CB15" i="72"/>
  <c r="CC15" i="72"/>
  <c r="CD15" i="72"/>
  <c r="CE15" i="72"/>
  <c r="CG15" i="72"/>
  <c r="CH15" i="72"/>
  <c r="CI15" i="72"/>
  <c r="CJ15" i="72"/>
  <c r="CK15" i="72"/>
  <c r="CL15" i="72"/>
  <c r="CW15" i="72" s="1"/>
  <c r="CM15" i="72"/>
  <c r="CX15" i="72" s="1"/>
  <c r="CN15" i="72"/>
  <c r="CY15" i="72" s="1"/>
  <c r="CO15" i="72"/>
  <c r="CZ15" i="72" s="1"/>
  <c r="CP15" i="72"/>
  <c r="DA15" i="72" s="1"/>
  <c r="CR15" i="72"/>
  <c r="CS15" i="72"/>
  <c r="CT15" i="72"/>
  <c r="CU15" i="72"/>
  <c r="CV15" i="72"/>
  <c r="AK16" i="72"/>
  <c r="AL16" i="72"/>
  <c r="AM16" i="72"/>
  <c r="AN16" i="72"/>
  <c r="AO16" i="72"/>
  <c r="AP16" i="72"/>
  <c r="AQ16" i="72"/>
  <c r="AR16" i="72"/>
  <c r="AS16" i="72"/>
  <c r="AT16" i="72"/>
  <c r="AX16" i="72"/>
  <c r="AY16" i="72"/>
  <c r="AZ16" i="72"/>
  <c r="BB16" i="72"/>
  <c r="BC16" i="72"/>
  <c r="BJ16" i="72"/>
  <c r="BK16" i="72"/>
  <c r="BL16" i="72"/>
  <c r="BM16" i="72"/>
  <c r="BN16" i="72"/>
  <c r="BO16" i="72"/>
  <c r="BP16" i="72"/>
  <c r="BQ16" i="72"/>
  <c r="BR16" i="72"/>
  <c r="BS16" i="72"/>
  <c r="BT16" i="72"/>
  <c r="BV16" i="72"/>
  <c r="BW16" i="72"/>
  <c r="BX16" i="72"/>
  <c r="BY16" i="72"/>
  <c r="BZ16" i="72"/>
  <c r="BZ30" i="72" s="1"/>
  <c r="CA16" i="72"/>
  <c r="CW16" i="72" s="1"/>
  <c r="CB16" i="72"/>
  <c r="CC16" i="72"/>
  <c r="CD16" i="72"/>
  <c r="CE16" i="72"/>
  <c r="CG16" i="72"/>
  <c r="CH16" i="72"/>
  <c r="CI16" i="72"/>
  <c r="CJ16" i="72"/>
  <c r="CK16" i="72"/>
  <c r="CL16" i="72"/>
  <c r="CM16" i="72"/>
  <c r="CN16" i="72"/>
  <c r="CO16" i="72"/>
  <c r="CP16" i="72"/>
  <c r="CR16" i="72"/>
  <c r="CS16" i="72"/>
  <c r="CT16" i="72"/>
  <c r="CU16" i="72"/>
  <c r="CV16" i="72"/>
  <c r="CX16" i="72"/>
  <c r="CY16" i="72"/>
  <c r="CZ16" i="72"/>
  <c r="DA16" i="72"/>
  <c r="AK17" i="72"/>
  <c r="AL17" i="72"/>
  <c r="AM17" i="72"/>
  <c r="AN17" i="72"/>
  <c r="AO17" i="72"/>
  <c r="AP17" i="72"/>
  <c r="AQ17" i="72"/>
  <c r="AR17" i="72"/>
  <c r="AS17" i="72"/>
  <c r="AT17" i="72"/>
  <c r="AX17" i="72"/>
  <c r="AY17" i="72"/>
  <c r="AZ17" i="72"/>
  <c r="BA17" i="72" s="1"/>
  <c r="BB17" i="72"/>
  <c r="BC17" i="72"/>
  <c r="K141" i="72" s="1"/>
  <c r="BJ17" i="72"/>
  <c r="BK17" i="72"/>
  <c r="BL17" i="72"/>
  <c r="BM17" i="72"/>
  <c r="BN17" i="72"/>
  <c r="BO17" i="72"/>
  <c r="BP17" i="72"/>
  <c r="BQ17" i="72"/>
  <c r="BR17" i="72"/>
  <c r="BS17" i="72"/>
  <c r="BT17" i="72"/>
  <c r="BV17" i="72"/>
  <c r="BW17" i="72"/>
  <c r="BX17" i="72"/>
  <c r="BY17" i="72"/>
  <c r="BZ17" i="72"/>
  <c r="CA17" i="72"/>
  <c r="CB17" i="72"/>
  <c r="CX17" i="72" s="1"/>
  <c r="CC17" i="72"/>
  <c r="CY17" i="72" s="1"/>
  <c r="CD17" i="72"/>
  <c r="CE17" i="72"/>
  <c r="DA17" i="72" s="1"/>
  <c r="CG17" i="72"/>
  <c r="CR17" i="72" s="1"/>
  <c r="CH17" i="72"/>
  <c r="CS17" i="72" s="1"/>
  <c r="CI17" i="72"/>
  <c r="CT17" i="72" s="1"/>
  <c r="CJ17" i="72"/>
  <c r="CK17" i="72"/>
  <c r="CL17" i="72"/>
  <c r="CM17" i="72"/>
  <c r="CN17" i="72"/>
  <c r="CO17" i="72"/>
  <c r="CP17" i="72"/>
  <c r="CU17" i="72"/>
  <c r="CV17" i="72"/>
  <c r="CW17" i="72"/>
  <c r="AK18" i="72"/>
  <c r="AL18" i="72"/>
  <c r="BB18" i="72" s="1"/>
  <c r="J142" i="72" s="1"/>
  <c r="AM18" i="72"/>
  <c r="AN18" i="72"/>
  <c r="AO18" i="72"/>
  <c r="AP18" i="72"/>
  <c r="AQ18" i="72"/>
  <c r="AR18" i="72"/>
  <c r="AS18" i="72"/>
  <c r="AT18" i="72"/>
  <c r="AX18" i="72"/>
  <c r="I142" i="72" s="1"/>
  <c r="AY18" i="72"/>
  <c r="AZ18" i="72"/>
  <c r="H142" i="72" s="1"/>
  <c r="BA18" i="72"/>
  <c r="BC18" i="72"/>
  <c r="K142" i="72" s="1"/>
  <c r="BJ18" i="72"/>
  <c r="BK18" i="72"/>
  <c r="BL18" i="72"/>
  <c r="BM18" i="72"/>
  <c r="BN18" i="72"/>
  <c r="BO18" i="72"/>
  <c r="BP18" i="72"/>
  <c r="BQ18" i="72"/>
  <c r="BR18" i="72"/>
  <c r="BS18" i="72"/>
  <c r="BT18" i="72"/>
  <c r="BV18" i="72"/>
  <c r="BW18" i="72"/>
  <c r="BX18" i="72"/>
  <c r="BY18" i="72"/>
  <c r="BZ18" i="72"/>
  <c r="CA18" i="72"/>
  <c r="CB18" i="72"/>
  <c r="CX18" i="72" s="1"/>
  <c r="CC18" i="72"/>
  <c r="CY18" i="72" s="1"/>
  <c r="CD18" i="72"/>
  <c r="CZ18" i="72" s="1"/>
  <c r="CE18" i="72"/>
  <c r="DA18" i="72" s="1"/>
  <c r="CG18" i="72"/>
  <c r="CR18" i="72" s="1"/>
  <c r="CH18" i="72"/>
  <c r="CS18" i="72" s="1"/>
  <c r="CI18" i="72"/>
  <c r="CT18" i="72" s="1"/>
  <c r="CJ18" i="72"/>
  <c r="CU18" i="72" s="1"/>
  <c r="CK18" i="72"/>
  <c r="CV18" i="72" s="1"/>
  <c r="CL18" i="72"/>
  <c r="CW18" i="72" s="1"/>
  <c r="CM18" i="72"/>
  <c r="CN18" i="72"/>
  <c r="CO18" i="72"/>
  <c r="CP18" i="72"/>
  <c r="AK19" i="72"/>
  <c r="AL19" i="72"/>
  <c r="AM19" i="72"/>
  <c r="AN19" i="72"/>
  <c r="AO19" i="72"/>
  <c r="BB19" i="72" s="1"/>
  <c r="J143" i="72" s="1"/>
  <c r="AP19" i="72"/>
  <c r="AQ19" i="72"/>
  <c r="AR19" i="72"/>
  <c r="AS19" i="72"/>
  <c r="AT19" i="72"/>
  <c r="AX19" i="72"/>
  <c r="I143" i="72" s="1"/>
  <c r="AZ19" i="72"/>
  <c r="H143" i="72" s="1"/>
  <c r="BA19" i="72"/>
  <c r="BC19" i="72"/>
  <c r="BJ19" i="72"/>
  <c r="BK19" i="72"/>
  <c r="BL19" i="72"/>
  <c r="BM19" i="72"/>
  <c r="BN19" i="72"/>
  <c r="BO19" i="72"/>
  <c r="BP19" i="72"/>
  <c r="BQ19" i="72"/>
  <c r="BR19" i="72"/>
  <c r="BS19" i="72"/>
  <c r="BT19" i="72"/>
  <c r="BV19" i="72"/>
  <c r="BW19" i="72"/>
  <c r="BX19" i="72"/>
  <c r="BY19" i="72"/>
  <c r="BZ19" i="72"/>
  <c r="CA19" i="72"/>
  <c r="CB19" i="72"/>
  <c r="CX19" i="72" s="1"/>
  <c r="CC19" i="72"/>
  <c r="CD19" i="72"/>
  <c r="CE19" i="72"/>
  <c r="CG19" i="72"/>
  <c r="CR19" i="72" s="1"/>
  <c r="CH19" i="72"/>
  <c r="CS19" i="72" s="1"/>
  <c r="CI19" i="72"/>
  <c r="CT19" i="72" s="1"/>
  <c r="CJ19" i="72"/>
  <c r="CU19" i="72" s="1"/>
  <c r="CK19" i="72"/>
  <c r="CV19" i="72" s="1"/>
  <c r="CL19" i="72"/>
  <c r="CW19" i="72" s="1"/>
  <c r="CM19" i="72"/>
  <c r="CN19" i="72"/>
  <c r="CO19" i="72"/>
  <c r="CP19" i="72"/>
  <c r="CY19" i="72"/>
  <c r="CZ19" i="72"/>
  <c r="DA19" i="72"/>
  <c r="AK20" i="72"/>
  <c r="BB20" i="72" s="1"/>
  <c r="J144" i="72" s="1"/>
  <c r="AL20" i="72"/>
  <c r="AM20" i="72"/>
  <c r="AN20" i="72"/>
  <c r="AO20" i="72"/>
  <c r="AP20" i="72"/>
  <c r="AQ20" i="72"/>
  <c r="AR20" i="72"/>
  <c r="AS20" i="72"/>
  <c r="AT20" i="72"/>
  <c r="AX20" i="72"/>
  <c r="AY20" i="72"/>
  <c r="AZ20" i="72"/>
  <c r="BA20" i="72"/>
  <c r="BC20" i="72"/>
  <c r="BJ20" i="72"/>
  <c r="BK20" i="72"/>
  <c r="BL20" i="72"/>
  <c r="BM20" i="72"/>
  <c r="BN20" i="72"/>
  <c r="BO20" i="72"/>
  <c r="BP20" i="72"/>
  <c r="BQ20" i="72"/>
  <c r="BR20" i="72"/>
  <c r="BS20" i="72"/>
  <c r="BT20" i="72"/>
  <c r="BV20" i="72"/>
  <c r="BW20" i="72"/>
  <c r="BX20" i="72"/>
  <c r="BY20" i="72"/>
  <c r="BZ20" i="72"/>
  <c r="CA20" i="72"/>
  <c r="CB20" i="72"/>
  <c r="CC20" i="72"/>
  <c r="CD20" i="72"/>
  <c r="CE20" i="72"/>
  <c r="CG20" i="72"/>
  <c r="CR20" i="72" s="1"/>
  <c r="CH20" i="72"/>
  <c r="CS20" i="72" s="1"/>
  <c r="CI20" i="72"/>
  <c r="CT20" i="72" s="1"/>
  <c r="CJ20" i="72"/>
  <c r="CU20" i="72" s="1"/>
  <c r="CK20" i="72"/>
  <c r="CV20" i="72" s="1"/>
  <c r="CL20" i="72"/>
  <c r="CW20" i="72" s="1"/>
  <c r="CM20" i="72"/>
  <c r="CX20" i="72" s="1"/>
  <c r="CN20" i="72"/>
  <c r="CY20" i="72" s="1"/>
  <c r="CO20" i="72"/>
  <c r="CZ20" i="72" s="1"/>
  <c r="CP20" i="72"/>
  <c r="AK21" i="72"/>
  <c r="AL21" i="72"/>
  <c r="AM21" i="72"/>
  <c r="AN21" i="72"/>
  <c r="AO21" i="72"/>
  <c r="AP21" i="72"/>
  <c r="AQ21" i="72"/>
  <c r="AR21" i="72"/>
  <c r="AS21" i="72"/>
  <c r="AT21" i="72"/>
  <c r="AX21" i="72"/>
  <c r="I145" i="72" s="1"/>
  <c r="AY21" i="72"/>
  <c r="AZ21" i="72"/>
  <c r="BA21" i="72" s="1"/>
  <c r="BC21" i="72"/>
  <c r="BJ21" i="72"/>
  <c r="BK21" i="72"/>
  <c r="BL21" i="72"/>
  <c r="BM21" i="72"/>
  <c r="BN21" i="72"/>
  <c r="BO21" i="72"/>
  <c r="BP21" i="72"/>
  <c r="BQ21" i="72"/>
  <c r="BR21" i="72"/>
  <c r="BS21" i="72"/>
  <c r="BT21" i="72"/>
  <c r="BV21" i="72"/>
  <c r="BW21" i="72"/>
  <c r="BX21" i="72"/>
  <c r="BY21" i="72"/>
  <c r="BZ21" i="72"/>
  <c r="CA21" i="72"/>
  <c r="CB21" i="72"/>
  <c r="CC21" i="72"/>
  <c r="CD21" i="72"/>
  <c r="CE21" i="72"/>
  <c r="CG21" i="72"/>
  <c r="CH21" i="72"/>
  <c r="CI21" i="72"/>
  <c r="CJ21" i="72"/>
  <c r="CK21" i="72"/>
  <c r="CL21" i="72"/>
  <c r="CW21" i="72" s="1"/>
  <c r="CM21" i="72"/>
  <c r="CX21" i="72" s="1"/>
  <c r="CN21" i="72"/>
  <c r="CY21" i="72" s="1"/>
  <c r="CO21" i="72"/>
  <c r="CZ21" i="72" s="1"/>
  <c r="CP21" i="72"/>
  <c r="DA21" i="72" s="1"/>
  <c r="CR21" i="72"/>
  <c r="CS21" i="72"/>
  <c r="CT21" i="72"/>
  <c r="CU21" i="72"/>
  <c r="CV21" i="72"/>
  <c r="AK22" i="72"/>
  <c r="AL22" i="72"/>
  <c r="AM22" i="72"/>
  <c r="BB22" i="72" s="1"/>
  <c r="J146" i="72" s="1"/>
  <c r="AN22" i="72"/>
  <c r="AO22" i="72"/>
  <c r="AP22" i="72"/>
  <c r="AQ22" i="72"/>
  <c r="AR22" i="72"/>
  <c r="AS22" i="72"/>
  <c r="AT22" i="72"/>
  <c r="AX22" i="72"/>
  <c r="AY22" i="72"/>
  <c r="AZ22" i="72"/>
  <c r="BA22" i="72" s="1"/>
  <c r="BC22" i="72"/>
  <c r="BJ22" i="72"/>
  <c r="BK22" i="72"/>
  <c r="BL22" i="72"/>
  <c r="BM22" i="72"/>
  <c r="BN22" i="72"/>
  <c r="BO22" i="72"/>
  <c r="BP22" i="72"/>
  <c r="BQ22" i="72"/>
  <c r="BR22" i="72"/>
  <c r="BS22" i="72"/>
  <c r="BT22" i="72"/>
  <c r="BV22" i="72"/>
  <c r="BW22" i="72"/>
  <c r="BX22" i="72"/>
  <c r="BY22" i="72"/>
  <c r="BZ22" i="72"/>
  <c r="CV22" i="72" s="1"/>
  <c r="CA22" i="72"/>
  <c r="CB22" i="72"/>
  <c r="CC22" i="72"/>
  <c r="CD22" i="72"/>
  <c r="CE22" i="72"/>
  <c r="CG22" i="72"/>
  <c r="CH22" i="72"/>
  <c r="CI22" i="72"/>
  <c r="CJ22" i="72"/>
  <c r="CK22" i="72"/>
  <c r="CL22" i="72"/>
  <c r="CW22" i="72" s="1"/>
  <c r="CM22" i="72"/>
  <c r="CX22" i="72" s="1"/>
  <c r="CN22" i="72"/>
  <c r="CO22" i="72"/>
  <c r="CZ22" i="72" s="1"/>
  <c r="CP22" i="72"/>
  <c r="DA22" i="72" s="1"/>
  <c r="CR22" i="72"/>
  <c r="CS22" i="72"/>
  <c r="CT22" i="72"/>
  <c r="CU22" i="72"/>
  <c r="CY22" i="72"/>
  <c r="AK23" i="72"/>
  <c r="AL23" i="72"/>
  <c r="AM23" i="72"/>
  <c r="AN23" i="72"/>
  <c r="AO23" i="72"/>
  <c r="AP23" i="72"/>
  <c r="AQ23" i="72"/>
  <c r="AR23" i="72"/>
  <c r="AS23" i="72"/>
  <c r="AT23" i="72"/>
  <c r="AX23" i="72"/>
  <c r="I147" i="72" s="1"/>
  <c r="AY23" i="72"/>
  <c r="AZ23" i="72"/>
  <c r="H147" i="72" s="1"/>
  <c r="BA23" i="72"/>
  <c r="BC23" i="72"/>
  <c r="K147" i="72" s="1"/>
  <c r="BJ23" i="72"/>
  <c r="BK23" i="72"/>
  <c r="BL23" i="72"/>
  <c r="BM23" i="72"/>
  <c r="BN23" i="72"/>
  <c r="BO23" i="72"/>
  <c r="BP23" i="72"/>
  <c r="BQ23" i="72"/>
  <c r="BR23" i="72"/>
  <c r="BS23" i="72"/>
  <c r="BT23" i="72"/>
  <c r="BV23" i="72"/>
  <c r="BW23" i="72"/>
  <c r="BX23" i="72"/>
  <c r="BY23" i="72"/>
  <c r="BZ23" i="72"/>
  <c r="CA23" i="72"/>
  <c r="CB23" i="72"/>
  <c r="CC23" i="72"/>
  <c r="CD23" i="72"/>
  <c r="CE23" i="72"/>
  <c r="CG23" i="72"/>
  <c r="CR23" i="72" s="1"/>
  <c r="CH23" i="72"/>
  <c r="CI23" i="72"/>
  <c r="CJ23" i="72"/>
  <c r="CK23" i="72"/>
  <c r="CL23" i="72"/>
  <c r="CM23" i="72"/>
  <c r="CN23" i="72"/>
  <c r="CO23" i="72"/>
  <c r="CZ23" i="72" s="1"/>
  <c r="CP23" i="72"/>
  <c r="CS23" i="72"/>
  <c r="CT23" i="72"/>
  <c r="CU23" i="72"/>
  <c r="CV23" i="72"/>
  <c r="CW23" i="72"/>
  <c r="CX23" i="72"/>
  <c r="CY23" i="72"/>
  <c r="DA23" i="72"/>
  <c r="AK24" i="72"/>
  <c r="AL24" i="72"/>
  <c r="AM24" i="72"/>
  <c r="AN24" i="72"/>
  <c r="AO24" i="72"/>
  <c r="AP24" i="72"/>
  <c r="AQ24" i="72"/>
  <c r="AR24" i="72"/>
  <c r="AS24" i="72"/>
  <c r="AT24" i="72"/>
  <c r="AX24" i="72"/>
  <c r="I148" i="72" s="1"/>
  <c r="AZ24" i="72"/>
  <c r="H148" i="72" s="1"/>
  <c r="BC24" i="72"/>
  <c r="BJ24" i="72"/>
  <c r="BK24" i="72"/>
  <c r="BL24" i="72"/>
  <c r="BM24" i="72"/>
  <c r="BN24" i="72"/>
  <c r="BO24" i="72"/>
  <c r="BP24" i="72"/>
  <c r="BQ24" i="72"/>
  <c r="BR24" i="72"/>
  <c r="BS24" i="72"/>
  <c r="BT24" i="72"/>
  <c r="BV24" i="72"/>
  <c r="BW24" i="72"/>
  <c r="BX24" i="72"/>
  <c r="BY24" i="72"/>
  <c r="BZ24" i="72"/>
  <c r="CV24" i="72" s="1"/>
  <c r="CA24" i="72"/>
  <c r="CB24" i="72"/>
  <c r="CC24" i="72"/>
  <c r="CY24" i="72" s="1"/>
  <c r="CD24" i="72"/>
  <c r="CE24" i="72"/>
  <c r="DA24" i="72" s="1"/>
  <c r="CG24" i="72"/>
  <c r="CR24" i="72" s="1"/>
  <c r="CH24" i="72"/>
  <c r="CI24" i="72"/>
  <c r="CT24" i="72" s="1"/>
  <c r="CJ24" i="72"/>
  <c r="CU24" i="72" s="1"/>
  <c r="CK24" i="72"/>
  <c r="CL24" i="72"/>
  <c r="CM24" i="72"/>
  <c r="CN24" i="72"/>
  <c r="CO24" i="72"/>
  <c r="CP24" i="72"/>
  <c r="CS24" i="72"/>
  <c r="CW24" i="72"/>
  <c r="CX24" i="72"/>
  <c r="CZ24" i="72"/>
  <c r="AK25" i="72"/>
  <c r="AL25" i="72"/>
  <c r="AM25" i="72"/>
  <c r="AN25" i="72"/>
  <c r="BB25" i="72" s="1"/>
  <c r="AO25" i="72"/>
  <c r="AP25" i="72"/>
  <c r="AQ25" i="72"/>
  <c r="AR25" i="72"/>
  <c r="AS25" i="72"/>
  <c r="AT25" i="72"/>
  <c r="AX25" i="72"/>
  <c r="AY25" i="72"/>
  <c r="AZ25" i="72"/>
  <c r="BA25" i="72"/>
  <c r="BC25" i="72"/>
  <c r="BJ25" i="72"/>
  <c r="BK25" i="72"/>
  <c r="BL25" i="72"/>
  <c r="BM25" i="72"/>
  <c r="BN25" i="72"/>
  <c r="BO25" i="72"/>
  <c r="BP25" i="72"/>
  <c r="BQ25" i="72"/>
  <c r="BR25" i="72"/>
  <c r="BS25" i="72"/>
  <c r="BT25" i="72"/>
  <c r="BV25" i="72"/>
  <c r="BW25" i="72"/>
  <c r="BX25" i="72"/>
  <c r="BY25" i="72"/>
  <c r="BZ25" i="72"/>
  <c r="CA25" i="72"/>
  <c r="CB25" i="72"/>
  <c r="CC25" i="72"/>
  <c r="CD25" i="72"/>
  <c r="CE25" i="72"/>
  <c r="CG25" i="72"/>
  <c r="CR25" i="72" s="1"/>
  <c r="CH25" i="72"/>
  <c r="CS25" i="72" s="1"/>
  <c r="CI25" i="72"/>
  <c r="CT25" i="72" s="1"/>
  <c r="CJ25" i="72"/>
  <c r="CU25" i="72" s="1"/>
  <c r="CK25" i="72"/>
  <c r="CL25" i="72"/>
  <c r="CM25" i="72"/>
  <c r="CN25" i="72"/>
  <c r="CO25" i="72"/>
  <c r="CP25" i="72"/>
  <c r="CV25" i="72"/>
  <c r="CW25" i="72"/>
  <c r="CX25" i="72"/>
  <c r="CY25" i="72"/>
  <c r="DA25" i="72"/>
  <c r="AK26" i="72"/>
  <c r="AL26" i="72"/>
  <c r="AM26" i="72"/>
  <c r="AN26" i="72"/>
  <c r="AO26" i="72"/>
  <c r="AP26" i="72"/>
  <c r="AQ26" i="72"/>
  <c r="AR26" i="72"/>
  <c r="AS26" i="72"/>
  <c r="AT26" i="72"/>
  <c r="AX26" i="72"/>
  <c r="AY26" i="72"/>
  <c r="AZ26" i="72"/>
  <c r="BA26" i="72"/>
  <c r="BB26" i="72"/>
  <c r="BC26" i="72"/>
  <c r="K150" i="72" s="1"/>
  <c r="BJ26" i="72"/>
  <c r="BJ35" i="72" s="1"/>
  <c r="W102" i="72" s="1"/>
  <c r="F94" i="72" s="1"/>
  <c r="BK26" i="72"/>
  <c r="BL26" i="72"/>
  <c r="BM26" i="72"/>
  <c r="BN26" i="72"/>
  <c r="BO26" i="72"/>
  <c r="BP26" i="72"/>
  <c r="BQ26" i="72"/>
  <c r="BR26" i="72"/>
  <c r="BS26" i="72"/>
  <c r="BT26" i="72"/>
  <c r="BV26" i="72"/>
  <c r="BW26" i="72"/>
  <c r="BX26" i="72"/>
  <c r="BY26" i="72"/>
  <c r="BZ26" i="72"/>
  <c r="CA26" i="72"/>
  <c r="CB26" i="72"/>
  <c r="CC26" i="72"/>
  <c r="CY26" i="72" s="1"/>
  <c r="CD26" i="72"/>
  <c r="CE26" i="72"/>
  <c r="DA26" i="72" s="1"/>
  <c r="CG26" i="72"/>
  <c r="CR26" i="72" s="1"/>
  <c r="CH26" i="72"/>
  <c r="CS26" i="72" s="1"/>
  <c r="CI26" i="72"/>
  <c r="CT26" i="72" s="1"/>
  <c r="CJ26" i="72"/>
  <c r="CU26" i="72" s="1"/>
  <c r="CK26" i="72"/>
  <c r="CV26" i="72" s="1"/>
  <c r="CL26" i="72"/>
  <c r="CW26" i="72" s="1"/>
  <c r="CM26" i="72"/>
  <c r="CX26" i="72" s="1"/>
  <c r="CN26" i="72"/>
  <c r="CO26" i="72"/>
  <c r="CP26" i="72"/>
  <c r="AK27" i="72"/>
  <c r="AL27" i="72"/>
  <c r="AM27" i="72"/>
  <c r="AN27" i="72"/>
  <c r="AO27" i="72"/>
  <c r="AP27" i="72"/>
  <c r="AQ27" i="72"/>
  <c r="AR27" i="72"/>
  <c r="AS27" i="72"/>
  <c r="AT27" i="72"/>
  <c r="AX27" i="72"/>
  <c r="AY27" i="72" s="1"/>
  <c r="AZ27" i="72"/>
  <c r="BA27" i="72" s="1"/>
  <c r="BC27" i="72"/>
  <c r="BJ27" i="72"/>
  <c r="BK27" i="72"/>
  <c r="BL27" i="72"/>
  <c r="BM27" i="72"/>
  <c r="BN27" i="72"/>
  <c r="BO27" i="72"/>
  <c r="BP27" i="72"/>
  <c r="BQ27" i="72"/>
  <c r="BR27" i="72"/>
  <c r="BS27" i="72"/>
  <c r="BT27" i="72"/>
  <c r="BV27" i="72"/>
  <c r="BW27" i="72"/>
  <c r="BX27" i="72"/>
  <c r="AA31" i="72" s="1"/>
  <c r="BY27" i="72"/>
  <c r="BZ27" i="72"/>
  <c r="CA27" i="72"/>
  <c r="CB27" i="72"/>
  <c r="CC27" i="72"/>
  <c r="CD27" i="72"/>
  <c r="CE27" i="72"/>
  <c r="CG27" i="72"/>
  <c r="CH27" i="72"/>
  <c r="CI27" i="72"/>
  <c r="CJ27" i="72"/>
  <c r="CU27" i="72" s="1"/>
  <c r="CK27" i="72"/>
  <c r="CV27" i="72" s="1"/>
  <c r="CL27" i="72"/>
  <c r="CW27" i="72" s="1"/>
  <c r="CM27" i="72"/>
  <c r="CX27" i="72" s="1"/>
  <c r="CN27" i="72"/>
  <c r="CY27" i="72" s="1"/>
  <c r="CO27" i="72"/>
  <c r="CZ27" i="72" s="1"/>
  <c r="CP27" i="72"/>
  <c r="DA27" i="72" s="1"/>
  <c r="CR27" i="72"/>
  <c r="CS27" i="72"/>
  <c r="H28" i="72"/>
  <c r="I28" i="72"/>
  <c r="J28" i="72"/>
  <c r="K28" i="72"/>
  <c r="L28" i="72"/>
  <c r="M28" i="72"/>
  <c r="N28" i="72"/>
  <c r="O28" i="72"/>
  <c r="P28" i="72"/>
  <c r="Q28" i="72"/>
  <c r="R28" i="72"/>
  <c r="Y28" i="72"/>
  <c r="Z28" i="72"/>
  <c r="AA28" i="72"/>
  <c r="AB28" i="72"/>
  <c r="AC28" i="72"/>
  <c r="AD28" i="72"/>
  <c r="AE28" i="72"/>
  <c r="AF28" i="72"/>
  <c r="AG28" i="72"/>
  <c r="AH28" i="72"/>
  <c r="H29" i="72"/>
  <c r="I29" i="72"/>
  <c r="J29" i="72"/>
  <c r="K29" i="72"/>
  <c r="L29" i="72"/>
  <c r="M29" i="72"/>
  <c r="N29" i="72"/>
  <c r="O29" i="72"/>
  <c r="P29" i="72"/>
  <c r="Q29" i="72"/>
  <c r="R29" i="72"/>
  <c r="Y29" i="72"/>
  <c r="Z29" i="72"/>
  <c r="AA29" i="72"/>
  <c r="AB29" i="72"/>
  <c r="AC29" i="72"/>
  <c r="AD29" i="72"/>
  <c r="AE29" i="72"/>
  <c r="AF29" i="72"/>
  <c r="AG29" i="72"/>
  <c r="AH29" i="72"/>
  <c r="H30" i="72"/>
  <c r="I30" i="72"/>
  <c r="J30" i="72"/>
  <c r="K30" i="72"/>
  <c r="L30" i="72"/>
  <c r="M30" i="72"/>
  <c r="N30" i="72"/>
  <c r="O30" i="72"/>
  <c r="P30" i="72"/>
  <c r="Q30" i="72"/>
  <c r="Y30" i="72"/>
  <c r="Z30" i="72"/>
  <c r="AA30" i="72"/>
  <c r="AB30" i="72"/>
  <c r="AC30" i="72"/>
  <c r="AF31" i="72"/>
  <c r="AH31" i="72"/>
  <c r="BA32" i="72"/>
  <c r="F62" i="72" s="1"/>
  <c r="BR33" i="72"/>
  <c r="S110" i="72" s="1"/>
  <c r="BS33" i="72"/>
  <c r="S111" i="72" s="1"/>
  <c r="BY33" i="72"/>
  <c r="BT34" i="72"/>
  <c r="U112" i="72" s="1"/>
  <c r="BV34" i="72"/>
  <c r="T103" i="72" s="1"/>
  <c r="G93" i="72" s="1"/>
  <c r="BW34" i="72"/>
  <c r="T104" i="72" s="1"/>
  <c r="H93" i="72" s="1"/>
  <c r="BX34" i="72"/>
  <c r="T105" i="72" s="1"/>
  <c r="I93" i="72" s="1"/>
  <c r="BY34" i="72"/>
  <c r="T106" i="72" s="1"/>
  <c r="J93" i="72" s="1"/>
  <c r="BZ34" i="72"/>
  <c r="I35" i="72"/>
  <c r="J35" i="72"/>
  <c r="K35" i="72"/>
  <c r="L35" i="72"/>
  <c r="M35" i="72"/>
  <c r="N35" i="72"/>
  <c r="O35" i="72"/>
  <c r="P35" i="72"/>
  <c r="Q35" i="72"/>
  <c r="R35" i="72"/>
  <c r="BK35" i="72"/>
  <c r="W103" i="72" s="1"/>
  <c r="G94" i="72" s="1"/>
  <c r="BL35" i="72"/>
  <c r="K129" i="71"/>
  <c r="H130" i="71"/>
  <c r="I130" i="71"/>
  <c r="K130" i="71"/>
  <c r="H131" i="71"/>
  <c r="I131" i="71"/>
  <c r="K131" i="71"/>
  <c r="I135" i="71"/>
  <c r="K135" i="71"/>
  <c r="H136" i="71"/>
  <c r="I136" i="71"/>
  <c r="H137" i="71"/>
  <c r="I137" i="71"/>
  <c r="J139" i="71"/>
  <c r="H140" i="71"/>
  <c r="H142" i="71"/>
  <c r="I142" i="71"/>
  <c r="J142" i="71"/>
  <c r="K144" i="71"/>
  <c r="H145" i="71"/>
  <c r="K145" i="71"/>
  <c r="I146" i="71"/>
  <c r="K146" i="71"/>
  <c r="K149" i="71"/>
  <c r="H150" i="71"/>
  <c r="I150" i="71"/>
  <c r="K150" i="71"/>
  <c r="H151" i="71"/>
  <c r="I151" i="71"/>
  <c r="K151" i="71"/>
  <c r="V111" i="71"/>
  <c r="J94" i="71"/>
  <c r="B59" i="71"/>
  <c r="B60" i="71"/>
  <c r="B61" i="71"/>
  <c r="AK3" i="71"/>
  <c r="AL3" i="71"/>
  <c r="AM3" i="71"/>
  <c r="AN3" i="71"/>
  <c r="AO3" i="71"/>
  <c r="AP3" i="71"/>
  <c r="AQ3" i="71"/>
  <c r="AR3" i="71"/>
  <c r="AS3" i="71"/>
  <c r="AT3" i="71"/>
  <c r="AX3" i="71"/>
  <c r="I127" i="71" s="1"/>
  <c r="AY3" i="71"/>
  <c r="AZ3" i="71"/>
  <c r="H127" i="71" s="1"/>
  <c r="BA3" i="71"/>
  <c r="BC3" i="71"/>
  <c r="K127" i="71" s="1"/>
  <c r="BJ3" i="71"/>
  <c r="BK3" i="71"/>
  <c r="BL3" i="71"/>
  <c r="BM3" i="71"/>
  <c r="BN3" i="71"/>
  <c r="BO3" i="71"/>
  <c r="BP3" i="71"/>
  <c r="BQ3" i="71"/>
  <c r="BR3" i="71"/>
  <c r="BS3" i="71"/>
  <c r="BT3" i="71"/>
  <c r="BV3" i="71"/>
  <c r="BW3" i="71"/>
  <c r="BX3" i="71"/>
  <c r="CT3" i="71" s="1"/>
  <c r="BY3" i="71"/>
  <c r="BY29" i="71" s="1"/>
  <c r="BZ3" i="71"/>
  <c r="BZ29" i="71" s="1"/>
  <c r="CA3" i="71"/>
  <c r="CB3" i="71"/>
  <c r="CC3" i="71"/>
  <c r="CD3" i="71"/>
  <c r="CE3" i="71"/>
  <c r="DA3" i="71" s="1"/>
  <c r="CG3" i="71"/>
  <c r="CH3" i="71"/>
  <c r="CI3" i="71"/>
  <c r="CJ3" i="71"/>
  <c r="CK3" i="71"/>
  <c r="CL3" i="71"/>
  <c r="CM3" i="71"/>
  <c r="CN3" i="71"/>
  <c r="CO3" i="71"/>
  <c r="CP3" i="71"/>
  <c r="CS3" i="71"/>
  <c r="CX3" i="71"/>
  <c r="CY3" i="71"/>
  <c r="CZ3" i="71"/>
  <c r="AK4" i="71"/>
  <c r="AL4" i="71"/>
  <c r="AM4" i="71"/>
  <c r="AN4" i="71"/>
  <c r="AO4" i="71"/>
  <c r="AP4" i="71"/>
  <c r="AQ4" i="71"/>
  <c r="AR4" i="71"/>
  <c r="AS4" i="71"/>
  <c r="AT4" i="71"/>
  <c r="AX4" i="71"/>
  <c r="I128" i="71" s="1"/>
  <c r="AY4" i="71"/>
  <c r="AZ4" i="71"/>
  <c r="H128" i="71" s="1"/>
  <c r="BB4" i="71"/>
  <c r="J128" i="71" s="1"/>
  <c r="BC4" i="71"/>
  <c r="K128" i="71" s="1"/>
  <c r="BJ4" i="71"/>
  <c r="BK4" i="71"/>
  <c r="BL4" i="71"/>
  <c r="BL28" i="71" s="1"/>
  <c r="BM4" i="71"/>
  <c r="BN4" i="71"/>
  <c r="BO4" i="71"/>
  <c r="BP4" i="71"/>
  <c r="BQ4" i="71"/>
  <c r="BR4" i="71"/>
  <c r="BS4" i="71"/>
  <c r="BT4" i="71"/>
  <c r="BV4" i="71"/>
  <c r="BW4" i="71"/>
  <c r="BX4" i="71"/>
  <c r="BY4" i="71"/>
  <c r="BZ4" i="71"/>
  <c r="CV4" i="71" s="1"/>
  <c r="CA4" i="71"/>
  <c r="CW4" i="71" s="1"/>
  <c r="CB4" i="71"/>
  <c r="CX4" i="71" s="1"/>
  <c r="CC4" i="71"/>
  <c r="CD4" i="71"/>
  <c r="CZ4" i="71" s="1"/>
  <c r="CE4" i="71"/>
  <c r="CG4" i="71"/>
  <c r="CH4" i="71"/>
  <c r="CS4" i="71" s="1"/>
  <c r="CI4" i="71"/>
  <c r="CT4" i="71" s="1"/>
  <c r="CJ4" i="71"/>
  <c r="CU4" i="71" s="1"/>
  <c r="CK4" i="71"/>
  <c r="CL4" i="71"/>
  <c r="CM4" i="71"/>
  <c r="CN4" i="71"/>
  <c r="CO4" i="71"/>
  <c r="CP4" i="71"/>
  <c r="AK5" i="71"/>
  <c r="AL5" i="71"/>
  <c r="AM5" i="71"/>
  <c r="AN5" i="71"/>
  <c r="AO5" i="71"/>
  <c r="BB5" i="71" s="1"/>
  <c r="J129" i="71" s="1"/>
  <c r="AP5" i="71"/>
  <c r="AQ5" i="71"/>
  <c r="AR5" i="71"/>
  <c r="AS5" i="71"/>
  <c r="AT5" i="71"/>
  <c r="AX5" i="71"/>
  <c r="AY5" i="71" s="1"/>
  <c r="AZ5" i="71"/>
  <c r="H129" i="71" s="1"/>
  <c r="BC5" i="71"/>
  <c r="BJ5" i="71"/>
  <c r="BK5" i="71"/>
  <c r="BL5" i="71"/>
  <c r="BM5" i="71"/>
  <c r="BN5" i="71"/>
  <c r="BO5" i="71"/>
  <c r="BP5" i="71"/>
  <c r="BQ5" i="71"/>
  <c r="BR5" i="71"/>
  <c r="BS5" i="71"/>
  <c r="BT5" i="71"/>
  <c r="BV5" i="71"/>
  <c r="BW5" i="71"/>
  <c r="BX5" i="71"/>
  <c r="BY5" i="71"/>
  <c r="BZ5" i="71"/>
  <c r="CA5" i="71"/>
  <c r="CB5" i="71"/>
  <c r="CC5" i="71"/>
  <c r="CD5" i="71"/>
  <c r="CE5" i="71"/>
  <c r="CG5" i="71"/>
  <c r="CR5" i="71" s="1"/>
  <c r="CH5" i="71"/>
  <c r="CI5" i="71"/>
  <c r="CJ5" i="71"/>
  <c r="CK5" i="71"/>
  <c r="CL5" i="71"/>
  <c r="CM5" i="71"/>
  <c r="CN5" i="71"/>
  <c r="CO5" i="71"/>
  <c r="CP5" i="71"/>
  <c r="AK6" i="71"/>
  <c r="AL6" i="71"/>
  <c r="AM6" i="71"/>
  <c r="AN6" i="71"/>
  <c r="AO6" i="71"/>
  <c r="AP6" i="71"/>
  <c r="AQ6" i="71"/>
  <c r="AR6" i="71"/>
  <c r="AS6" i="71"/>
  <c r="AT6" i="71"/>
  <c r="AX6" i="71"/>
  <c r="AY6" i="71"/>
  <c r="AZ6" i="71"/>
  <c r="BA6" i="71"/>
  <c r="BC6" i="71"/>
  <c r="BJ6" i="71"/>
  <c r="BK6" i="71"/>
  <c r="BL6" i="71"/>
  <c r="BM6" i="71"/>
  <c r="BN6" i="71"/>
  <c r="BO6" i="71"/>
  <c r="BP6" i="71"/>
  <c r="BQ6" i="71"/>
  <c r="BR6" i="71"/>
  <c r="BS6" i="71"/>
  <c r="BT6" i="71"/>
  <c r="BV6" i="71"/>
  <c r="BW6" i="71"/>
  <c r="BX6" i="71"/>
  <c r="BY6" i="71"/>
  <c r="BZ6" i="71"/>
  <c r="CA6" i="71"/>
  <c r="CB6" i="71"/>
  <c r="CC6" i="71"/>
  <c r="CD6" i="71"/>
  <c r="CE6" i="71"/>
  <c r="CG6" i="71"/>
  <c r="CR6" i="71" s="1"/>
  <c r="CH6" i="71"/>
  <c r="CI6" i="71"/>
  <c r="CJ6" i="71"/>
  <c r="CU6" i="71" s="1"/>
  <c r="CK6" i="71"/>
  <c r="CV6" i="71" s="1"/>
  <c r="CL6" i="71"/>
  <c r="CW6" i="71" s="1"/>
  <c r="CM6" i="71"/>
  <c r="CX6" i="71" s="1"/>
  <c r="CN6" i="71"/>
  <c r="CY6" i="71" s="1"/>
  <c r="CO6" i="71"/>
  <c r="CZ6" i="71" s="1"/>
  <c r="CP6" i="71"/>
  <c r="DA6" i="71" s="1"/>
  <c r="CS6" i="71"/>
  <c r="CT6" i="71"/>
  <c r="AK7" i="71"/>
  <c r="AL7" i="71"/>
  <c r="AM7" i="71"/>
  <c r="AN7" i="71"/>
  <c r="AO7" i="71"/>
  <c r="AP7" i="71"/>
  <c r="AQ7" i="71"/>
  <c r="AR7" i="71"/>
  <c r="AS7" i="71"/>
  <c r="AT7" i="71"/>
  <c r="AX7" i="71"/>
  <c r="AY7" i="71" s="1"/>
  <c r="AZ7" i="71"/>
  <c r="BA7" i="71" s="1"/>
  <c r="BC7" i="71"/>
  <c r="BJ7" i="71"/>
  <c r="BK7" i="71"/>
  <c r="BL7" i="71"/>
  <c r="BM7" i="71"/>
  <c r="BN7" i="71"/>
  <c r="BO7" i="71"/>
  <c r="BP7" i="71"/>
  <c r="BQ7" i="71"/>
  <c r="BR7" i="71"/>
  <c r="BS7" i="71"/>
  <c r="BT7" i="71"/>
  <c r="BV7" i="71"/>
  <c r="BW7" i="71"/>
  <c r="BX7" i="71"/>
  <c r="BY7" i="71"/>
  <c r="BZ7" i="71"/>
  <c r="CA7" i="71"/>
  <c r="CB7" i="71"/>
  <c r="CC7" i="71"/>
  <c r="CD7" i="71"/>
  <c r="CE7" i="71"/>
  <c r="CG7" i="71"/>
  <c r="CH7" i="71"/>
  <c r="CI7" i="71"/>
  <c r="CJ7" i="71"/>
  <c r="CU7" i="71" s="1"/>
  <c r="CK7" i="71"/>
  <c r="CV7" i="71" s="1"/>
  <c r="CL7" i="71"/>
  <c r="CW7" i="71" s="1"/>
  <c r="CM7" i="71"/>
  <c r="CX7" i="71" s="1"/>
  <c r="CN7" i="71"/>
  <c r="CY7" i="71" s="1"/>
  <c r="CO7" i="71"/>
  <c r="CZ7" i="71" s="1"/>
  <c r="CP7" i="71"/>
  <c r="DA7" i="71" s="1"/>
  <c r="CR7" i="71"/>
  <c r="CS7" i="71"/>
  <c r="CT7" i="71"/>
  <c r="AK8" i="71"/>
  <c r="AL8" i="71"/>
  <c r="AM8" i="71"/>
  <c r="AN8" i="71"/>
  <c r="AO8" i="71"/>
  <c r="AP8" i="71"/>
  <c r="AQ8" i="71"/>
  <c r="AR8" i="71"/>
  <c r="AS8" i="71"/>
  <c r="AT8" i="71"/>
  <c r="AX8" i="71"/>
  <c r="I132" i="71" s="1"/>
  <c r="AY8" i="71"/>
  <c r="AZ8" i="71"/>
  <c r="H132" i="71" s="1"/>
  <c r="BA8" i="71"/>
  <c r="BC8" i="71"/>
  <c r="K132" i="71" s="1"/>
  <c r="BJ8" i="71"/>
  <c r="BK8" i="71"/>
  <c r="BL8" i="71"/>
  <c r="BM8" i="71"/>
  <c r="BN8" i="71"/>
  <c r="BO8" i="71"/>
  <c r="BP8" i="71"/>
  <c r="BQ8" i="71"/>
  <c r="BR8" i="71"/>
  <c r="BS8" i="71"/>
  <c r="BT8" i="71"/>
  <c r="BV8" i="71"/>
  <c r="BW8" i="71"/>
  <c r="BX8" i="71"/>
  <c r="BY8" i="71"/>
  <c r="BZ8" i="71"/>
  <c r="CA8" i="71"/>
  <c r="CB8" i="71"/>
  <c r="CC8" i="71"/>
  <c r="CD8" i="71"/>
  <c r="CE8" i="71"/>
  <c r="CG8" i="71"/>
  <c r="CH8" i="71"/>
  <c r="CI8" i="71"/>
  <c r="CJ8" i="71"/>
  <c r="CK8" i="71"/>
  <c r="CL8" i="71"/>
  <c r="CM8" i="71"/>
  <c r="CN8" i="71"/>
  <c r="CY8" i="71" s="1"/>
  <c r="CO8" i="71"/>
  <c r="CZ8" i="71" s="1"/>
  <c r="CP8" i="71"/>
  <c r="DA8" i="71" s="1"/>
  <c r="CR8" i="71"/>
  <c r="CS8" i="71"/>
  <c r="CT8" i="71"/>
  <c r="CU8" i="71"/>
  <c r="CV8" i="71"/>
  <c r="CW8" i="71"/>
  <c r="CX8" i="71"/>
  <c r="AK9" i="71"/>
  <c r="AL9" i="71"/>
  <c r="AM9" i="71"/>
  <c r="AN9" i="71"/>
  <c r="AO9" i="71"/>
  <c r="AP9" i="71"/>
  <c r="AQ9" i="71"/>
  <c r="AR9" i="71"/>
  <c r="AS9" i="71"/>
  <c r="BB9" i="71" s="1"/>
  <c r="J133" i="71" s="1"/>
  <c r="AT9" i="71"/>
  <c r="AX9" i="71"/>
  <c r="I133" i="71" s="1"/>
  <c r="AY9" i="71"/>
  <c r="AZ9" i="71"/>
  <c r="H133" i="71" s="1"/>
  <c r="BA9" i="71"/>
  <c r="BC9" i="71"/>
  <c r="K133" i="71" s="1"/>
  <c r="BJ9" i="71"/>
  <c r="BK9" i="71"/>
  <c r="BL9" i="71"/>
  <c r="BM9" i="71"/>
  <c r="BN9" i="71"/>
  <c r="BO9" i="71"/>
  <c r="BP9" i="71"/>
  <c r="BQ9" i="71"/>
  <c r="BR9" i="71"/>
  <c r="BS9" i="71"/>
  <c r="BT9" i="71"/>
  <c r="BV9" i="71"/>
  <c r="BW9" i="71"/>
  <c r="BW34" i="71" s="1"/>
  <c r="T104" i="71" s="1"/>
  <c r="H93" i="71" s="1"/>
  <c r="BX9" i="71"/>
  <c r="BY9" i="71"/>
  <c r="BZ9" i="71"/>
  <c r="CV9" i="71" s="1"/>
  <c r="CA9" i="71"/>
  <c r="CB9" i="71"/>
  <c r="CX9" i="71" s="1"/>
  <c r="CC9" i="71"/>
  <c r="CD9" i="71"/>
  <c r="CZ9" i="71" s="1"/>
  <c r="CE9" i="71"/>
  <c r="CG9" i="71"/>
  <c r="CR9" i="71" s="1"/>
  <c r="CH9" i="71"/>
  <c r="CI9" i="71"/>
  <c r="CJ9" i="71"/>
  <c r="CK9" i="71"/>
  <c r="CL9" i="71"/>
  <c r="CM9" i="71"/>
  <c r="CN9" i="71"/>
  <c r="CO9" i="71"/>
  <c r="CP9" i="71"/>
  <c r="CU9" i="71"/>
  <c r="CW9" i="71"/>
  <c r="CY9" i="71"/>
  <c r="DA9" i="71"/>
  <c r="AK10" i="71"/>
  <c r="AL10" i="71"/>
  <c r="BB10" i="71" s="1"/>
  <c r="J134" i="71" s="1"/>
  <c r="AM10" i="71"/>
  <c r="AN10" i="71"/>
  <c r="AO10" i="71"/>
  <c r="AP10" i="71"/>
  <c r="AQ10" i="71"/>
  <c r="AR10" i="71"/>
  <c r="AS10" i="71"/>
  <c r="AT10" i="71"/>
  <c r="AX10" i="71"/>
  <c r="I134" i="71" s="1"/>
  <c r="AY10" i="71"/>
  <c r="AZ10" i="71"/>
  <c r="H134" i="71" s="1"/>
  <c r="BA10" i="71"/>
  <c r="BC10" i="71"/>
  <c r="K134" i="71" s="1"/>
  <c r="BJ10" i="71"/>
  <c r="BK10" i="71"/>
  <c r="BL10" i="71"/>
  <c r="BM10" i="71"/>
  <c r="BN10" i="71"/>
  <c r="BO10" i="71"/>
  <c r="BO34" i="71" s="1"/>
  <c r="U107" i="71" s="1"/>
  <c r="K92" i="71" s="1"/>
  <c r="BP10" i="71"/>
  <c r="BQ10" i="71"/>
  <c r="BR10" i="71"/>
  <c r="BS10" i="71"/>
  <c r="BT10" i="71"/>
  <c r="BV10" i="71"/>
  <c r="BW10" i="71"/>
  <c r="BX10" i="71"/>
  <c r="BY10" i="71"/>
  <c r="BZ10" i="71"/>
  <c r="BZ34" i="71" s="1"/>
  <c r="T107" i="71" s="1"/>
  <c r="K93" i="71" s="1"/>
  <c r="CA10" i="71"/>
  <c r="CB10" i="71"/>
  <c r="CC10" i="71"/>
  <c r="CD10" i="71"/>
  <c r="CE10" i="71"/>
  <c r="CG10" i="71"/>
  <c r="CR10" i="71" s="1"/>
  <c r="CH10" i="71"/>
  <c r="CS10" i="71" s="1"/>
  <c r="CI10" i="71"/>
  <c r="CT10" i="71" s="1"/>
  <c r="CJ10" i="71"/>
  <c r="CU10" i="71" s="1"/>
  <c r="CK10" i="71"/>
  <c r="CL10" i="71"/>
  <c r="CM10" i="71"/>
  <c r="CN10" i="71"/>
  <c r="CO10" i="71"/>
  <c r="CP10" i="71"/>
  <c r="CY10" i="71"/>
  <c r="CZ10" i="71"/>
  <c r="DA10" i="71"/>
  <c r="AK11" i="71"/>
  <c r="AL11" i="71"/>
  <c r="AM11" i="71"/>
  <c r="AN11" i="71"/>
  <c r="AO11" i="71"/>
  <c r="AP11" i="71"/>
  <c r="AQ11" i="71"/>
  <c r="AR11" i="71"/>
  <c r="AS11" i="71"/>
  <c r="AT11" i="71"/>
  <c r="AX11" i="71"/>
  <c r="AY11" i="71" s="1"/>
  <c r="AZ11" i="71"/>
  <c r="BA11" i="71" s="1"/>
  <c r="BC11" i="71"/>
  <c r="BJ11" i="71"/>
  <c r="BK11" i="71"/>
  <c r="BL11" i="71"/>
  <c r="BM11" i="71"/>
  <c r="BN11" i="71"/>
  <c r="BO11" i="71"/>
  <c r="BO28" i="71" s="1"/>
  <c r="BP11" i="71"/>
  <c r="BQ11" i="71"/>
  <c r="BQ34" i="71" s="1"/>
  <c r="U109" i="71" s="1"/>
  <c r="BR11" i="71"/>
  <c r="BS11" i="71"/>
  <c r="BT11" i="71"/>
  <c r="BV11" i="71"/>
  <c r="BW11" i="71"/>
  <c r="BX11" i="71"/>
  <c r="BY11" i="71"/>
  <c r="BZ11" i="71"/>
  <c r="CA11" i="71"/>
  <c r="CB11" i="71"/>
  <c r="CC11" i="71"/>
  <c r="CD11" i="71"/>
  <c r="CE11" i="71"/>
  <c r="DA11" i="71" s="1"/>
  <c r="CG11" i="71"/>
  <c r="CR11" i="71" s="1"/>
  <c r="CH11" i="71"/>
  <c r="CS11" i="71" s="1"/>
  <c r="CI11" i="71"/>
  <c r="CT11" i="71" s="1"/>
  <c r="CJ11" i="71"/>
  <c r="CU11" i="71" s="1"/>
  <c r="CK11" i="71"/>
  <c r="CV11" i="71" s="1"/>
  <c r="CL11" i="71"/>
  <c r="CW11" i="71" s="1"/>
  <c r="CM11" i="71"/>
  <c r="CN11" i="71"/>
  <c r="CY11" i="71" s="1"/>
  <c r="CO11" i="71"/>
  <c r="CP11" i="71"/>
  <c r="CZ11" i="71"/>
  <c r="AK12" i="71"/>
  <c r="AL12" i="71"/>
  <c r="AM12" i="71"/>
  <c r="AN12" i="71"/>
  <c r="AO12" i="71"/>
  <c r="AP12" i="71"/>
  <c r="AQ12" i="71"/>
  <c r="AR12" i="71"/>
  <c r="AS12" i="71"/>
  <c r="AT12" i="71"/>
  <c r="AX12" i="71"/>
  <c r="AY12" i="71"/>
  <c r="AZ12" i="71"/>
  <c r="BA12" i="71"/>
  <c r="BC12" i="71"/>
  <c r="K136" i="71" s="1"/>
  <c r="BJ12" i="71"/>
  <c r="BK12" i="71"/>
  <c r="BL12" i="71"/>
  <c r="BM12" i="71"/>
  <c r="BN12" i="71"/>
  <c r="BO12" i="71"/>
  <c r="BP12" i="71"/>
  <c r="BQ12" i="71"/>
  <c r="BR12" i="71"/>
  <c r="BS12" i="71"/>
  <c r="BT12" i="71"/>
  <c r="BV12" i="71"/>
  <c r="BW12" i="71"/>
  <c r="BX12" i="71"/>
  <c r="BY12" i="71"/>
  <c r="BZ12" i="71"/>
  <c r="CA12" i="71"/>
  <c r="CB12" i="71"/>
  <c r="CC12" i="71"/>
  <c r="CD12" i="71"/>
  <c r="CE12" i="71"/>
  <c r="CG12" i="71"/>
  <c r="CH12" i="71"/>
  <c r="CS12" i="71" s="1"/>
  <c r="CI12" i="71"/>
  <c r="CT12" i="71" s="1"/>
  <c r="CJ12" i="71"/>
  <c r="CU12" i="71" s="1"/>
  <c r="CK12" i="71"/>
  <c r="CV12" i="71" s="1"/>
  <c r="CL12" i="71"/>
  <c r="CW12" i="71" s="1"/>
  <c r="CM12" i="71"/>
  <c r="CX12" i="71" s="1"/>
  <c r="CN12" i="71"/>
  <c r="CY12" i="71" s="1"/>
  <c r="CO12" i="71"/>
  <c r="CP12" i="71"/>
  <c r="DA12" i="71" s="1"/>
  <c r="CR12" i="71"/>
  <c r="CZ12" i="71"/>
  <c r="AK13" i="71"/>
  <c r="AL13" i="71"/>
  <c r="AM13" i="71"/>
  <c r="AN13" i="71"/>
  <c r="AO13" i="71"/>
  <c r="AP13" i="71"/>
  <c r="AQ13" i="71"/>
  <c r="AR13" i="71"/>
  <c r="AS13" i="71"/>
  <c r="AT13" i="71"/>
  <c r="AX13" i="71"/>
  <c r="AY13" i="71" s="1"/>
  <c r="AZ13" i="71"/>
  <c r="BA13" i="71" s="1"/>
  <c r="BC13" i="71"/>
  <c r="K137" i="71" s="1"/>
  <c r="BJ13" i="71"/>
  <c r="BK13" i="71"/>
  <c r="BL13" i="71"/>
  <c r="BM13" i="71"/>
  <c r="BN13" i="71"/>
  <c r="BO13" i="71"/>
  <c r="BP13" i="71"/>
  <c r="BQ13" i="71"/>
  <c r="BR13" i="71"/>
  <c r="BS13" i="71"/>
  <c r="BT13" i="71"/>
  <c r="BV13" i="71"/>
  <c r="BW13" i="71"/>
  <c r="BX13" i="71"/>
  <c r="BY13" i="71"/>
  <c r="BY34" i="71" s="1"/>
  <c r="T106" i="71" s="1"/>
  <c r="J93" i="71" s="1"/>
  <c r="BZ13" i="71"/>
  <c r="CA13" i="71"/>
  <c r="CB13" i="71"/>
  <c r="CC13" i="71"/>
  <c r="CD13" i="71"/>
  <c r="CE13" i="71"/>
  <c r="CG13" i="71"/>
  <c r="CH13" i="71"/>
  <c r="CI13" i="71"/>
  <c r="CT13" i="71" s="1"/>
  <c r="CJ13" i="71"/>
  <c r="CU13" i="71" s="1"/>
  <c r="CK13" i="71"/>
  <c r="CV13" i="71" s="1"/>
  <c r="CL13" i="71"/>
  <c r="CW13" i="71" s="1"/>
  <c r="CM13" i="71"/>
  <c r="CX13" i="71" s="1"/>
  <c r="CN13" i="71"/>
  <c r="CY13" i="71" s="1"/>
  <c r="CO13" i="71"/>
  <c r="CZ13" i="71" s="1"/>
  <c r="CP13" i="71"/>
  <c r="DA13" i="71" s="1"/>
  <c r="CR13" i="71"/>
  <c r="CS13" i="71"/>
  <c r="AK14" i="71"/>
  <c r="AL14" i="71"/>
  <c r="AM14" i="71"/>
  <c r="AN14" i="71"/>
  <c r="AO14" i="71"/>
  <c r="AP14" i="71"/>
  <c r="AQ14" i="71"/>
  <c r="AR14" i="71"/>
  <c r="AS14" i="71"/>
  <c r="AT14" i="71"/>
  <c r="AX14" i="71"/>
  <c r="I138" i="71" s="1"/>
  <c r="AY14" i="71"/>
  <c r="AZ14" i="71"/>
  <c r="BC14" i="71"/>
  <c r="K138" i="71" s="1"/>
  <c r="BJ14" i="71"/>
  <c r="BK14" i="71"/>
  <c r="BL14" i="71"/>
  <c r="BM14" i="71"/>
  <c r="BN14" i="71"/>
  <c r="BO14" i="71"/>
  <c r="BP14" i="71"/>
  <c r="BQ14" i="71"/>
  <c r="BR14" i="71"/>
  <c r="BS14" i="71"/>
  <c r="BT14" i="71"/>
  <c r="BV14" i="71"/>
  <c r="BW14" i="71"/>
  <c r="BX14" i="71"/>
  <c r="BY14" i="71"/>
  <c r="BZ14" i="71"/>
  <c r="CA14" i="71"/>
  <c r="CB14" i="71"/>
  <c r="CC14" i="71"/>
  <c r="CD14" i="71"/>
  <c r="CE14" i="71"/>
  <c r="CG14" i="71"/>
  <c r="CH14" i="71"/>
  <c r="CI14" i="71"/>
  <c r="CJ14" i="71"/>
  <c r="CK14" i="71"/>
  <c r="CL14" i="71"/>
  <c r="CM14" i="71"/>
  <c r="CN14" i="71"/>
  <c r="CY14" i="71" s="1"/>
  <c r="CO14" i="71"/>
  <c r="CZ14" i="71" s="1"/>
  <c r="CP14" i="71"/>
  <c r="DA14" i="71" s="1"/>
  <c r="CR14" i="71"/>
  <c r="CS14" i="71"/>
  <c r="CT14" i="71"/>
  <c r="CU14" i="71"/>
  <c r="CV14" i="71"/>
  <c r="CW14" i="71"/>
  <c r="CX14" i="71"/>
  <c r="AK15" i="71"/>
  <c r="AL15" i="71"/>
  <c r="AM15" i="71"/>
  <c r="AN15" i="71"/>
  <c r="AO15" i="71"/>
  <c r="BB15" i="71" s="1"/>
  <c r="AP15" i="71"/>
  <c r="AQ15" i="71"/>
  <c r="AR15" i="71"/>
  <c r="AS15" i="71"/>
  <c r="AT15" i="71"/>
  <c r="AX15" i="71"/>
  <c r="I139" i="71" s="1"/>
  <c r="AZ15" i="71"/>
  <c r="H139" i="71" s="1"/>
  <c r="BC15" i="71"/>
  <c r="K139" i="71" s="1"/>
  <c r="BJ15" i="71"/>
  <c r="BK15" i="71"/>
  <c r="BL15" i="71"/>
  <c r="BM15" i="71"/>
  <c r="BN15" i="71"/>
  <c r="BO15" i="71"/>
  <c r="BP15" i="71"/>
  <c r="BQ15" i="71"/>
  <c r="BR15" i="71"/>
  <c r="BS15" i="71"/>
  <c r="BT15" i="71"/>
  <c r="BV15" i="71"/>
  <c r="BW15" i="71"/>
  <c r="BX15" i="71"/>
  <c r="BY15" i="71"/>
  <c r="BZ15" i="71"/>
  <c r="CA15" i="71"/>
  <c r="CB15" i="71"/>
  <c r="CC15" i="71"/>
  <c r="CD15" i="71"/>
  <c r="CE15" i="71"/>
  <c r="DA15" i="71" s="1"/>
  <c r="CG15" i="71"/>
  <c r="CH15" i="71"/>
  <c r="CI15" i="71"/>
  <c r="CJ15" i="71"/>
  <c r="CK15" i="71"/>
  <c r="CL15" i="71"/>
  <c r="CM15" i="71"/>
  <c r="CN15" i="71"/>
  <c r="CY15" i="71" s="1"/>
  <c r="CO15" i="71"/>
  <c r="CP15" i="71"/>
  <c r="CR15" i="71"/>
  <c r="CS15" i="71"/>
  <c r="CT15" i="71"/>
  <c r="CU15" i="71"/>
  <c r="CV15" i="71"/>
  <c r="CW15" i="71"/>
  <c r="CX15" i="71"/>
  <c r="AK16" i="71"/>
  <c r="AL16" i="71"/>
  <c r="AM16" i="71"/>
  <c r="AN16" i="71"/>
  <c r="AO16" i="71"/>
  <c r="AP16" i="71"/>
  <c r="AQ16" i="71"/>
  <c r="AR16" i="71"/>
  <c r="BB16" i="71" s="1"/>
  <c r="J140" i="71" s="1"/>
  <c r="AS16" i="71"/>
  <c r="AT16" i="71"/>
  <c r="AX16" i="71"/>
  <c r="AZ16" i="71"/>
  <c r="BA16" i="71"/>
  <c r="BC16" i="71"/>
  <c r="K140" i="71" s="1"/>
  <c r="BJ16" i="71"/>
  <c r="BK16" i="71"/>
  <c r="BL16" i="71"/>
  <c r="BM16" i="71"/>
  <c r="BN16" i="71"/>
  <c r="BO16" i="71"/>
  <c r="BP16" i="71"/>
  <c r="BQ16" i="71"/>
  <c r="BR16" i="71"/>
  <c r="BS16" i="71"/>
  <c r="BT16" i="71"/>
  <c r="BV16" i="71"/>
  <c r="BW16" i="71"/>
  <c r="BX16" i="71"/>
  <c r="BY16" i="71"/>
  <c r="BZ16" i="71"/>
  <c r="CA16" i="71"/>
  <c r="CB16" i="71"/>
  <c r="CC16" i="71"/>
  <c r="CD16" i="71"/>
  <c r="CE16" i="71"/>
  <c r="CG16" i="71"/>
  <c r="CH16" i="71"/>
  <c r="CI16" i="71"/>
  <c r="CJ16" i="71"/>
  <c r="CK16" i="71"/>
  <c r="CL16" i="71"/>
  <c r="CM16" i="71"/>
  <c r="CN16" i="71"/>
  <c r="CO16" i="71"/>
  <c r="CP16" i="71"/>
  <c r="CR16" i="71"/>
  <c r="CS16" i="71"/>
  <c r="CT16" i="71"/>
  <c r="CU16" i="71"/>
  <c r="CV16" i="71"/>
  <c r="CW16" i="71"/>
  <c r="CX16" i="71"/>
  <c r="CY16" i="71"/>
  <c r="CZ16" i="71"/>
  <c r="DA16" i="71"/>
  <c r="AK17" i="71"/>
  <c r="AL17" i="71"/>
  <c r="AM17" i="71"/>
  <c r="AN17" i="71"/>
  <c r="AO17" i="71"/>
  <c r="AP17" i="71"/>
  <c r="AQ17" i="71"/>
  <c r="AR17" i="71"/>
  <c r="AS17" i="71"/>
  <c r="AT17" i="71"/>
  <c r="AX17" i="71"/>
  <c r="I141" i="71" s="1"/>
  <c r="AZ17" i="71"/>
  <c r="BC17" i="71"/>
  <c r="K141" i="71" s="1"/>
  <c r="BJ17" i="71"/>
  <c r="BK17" i="71"/>
  <c r="BL17" i="71"/>
  <c r="BM17" i="71"/>
  <c r="BN17" i="71"/>
  <c r="BO17" i="71"/>
  <c r="BP17" i="71"/>
  <c r="BP34" i="71" s="1"/>
  <c r="U108" i="71" s="1"/>
  <c r="BQ17" i="71"/>
  <c r="BR17" i="71"/>
  <c r="BS17" i="71"/>
  <c r="BT17" i="71"/>
  <c r="BV17" i="71"/>
  <c r="BW17" i="71"/>
  <c r="BX17" i="71"/>
  <c r="BY17" i="71"/>
  <c r="CU17" i="71" s="1"/>
  <c r="BZ17" i="71"/>
  <c r="CV17" i="71" s="1"/>
  <c r="CA17" i="71"/>
  <c r="CB17" i="71"/>
  <c r="CC17" i="71"/>
  <c r="CD17" i="71"/>
  <c r="CE17" i="71"/>
  <c r="CG17" i="71"/>
  <c r="CR17" i="71" s="1"/>
  <c r="CH17" i="71"/>
  <c r="CS17" i="71" s="1"/>
  <c r="CI17" i="71"/>
  <c r="CT17" i="71" s="1"/>
  <c r="CJ17" i="71"/>
  <c r="CK17" i="71"/>
  <c r="CL17" i="71"/>
  <c r="CW17" i="71" s="1"/>
  <c r="CM17" i="71"/>
  <c r="CN17" i="71"/>
  <c r="CO17" i="71"/>
  <c r="CP17" i="71"/>
  <c r="CX17" i="71"/>
  <c r="CY17" i="71"/>
  <c r="CZ17" i="71"/>
  <c r="DA17" i="71"/>
  <c r="AK18" i="71"/>
  <c r="AL18" i="71"/>
  <c r="AM18" i="71"/>
  <c r="AN18" i="71"/>
  <c r="AO18" i="71"/>
  <c r="AP18" i="71"/>
  <c r="AQ18" i="71"/>
  <c r="AR18" i="71"/>
  <c r="AS18" i="71"/>
  <c r="AT18" i="71"/>
  <c r="AX18" i="71"/>
  <c r="AY18" i="71"/>
  <c r="AZ18" i="71"/>
  <c r="BA18" i="71"/>
  <c r="BB18" i="71"/>
  <c r="BC18" i="71"/>
  <c r="K142" i="71" s="1"/>
  <c r="BJ18" i="71"/>
  <c r="BJ32" i="71" s="1"/>
  <c r="Q102" i="71" s="1"/>
  <c r="F96" i="71" s="1"/>
  <c r="BK18" i="71"/>
  <c r="BK34" i="71" s="1"/>
  <c r="U103" i="71" s="1"/>
  <c r="G92" i="71" s="1"/>
  <c r="BL18" i="71"/>
  <c r="BM18" i="71"/>
  <c r="BN18" i="71"/>
  <c r="BO18" i="71"/>
  <c r="BP18" i="71"/>
  <c r="BQ18" i="71"/>
  <c r="BR18" i="71"/>
  <c r="BS18" i="71"/>
  <c r="BT18" i="71"/>
  <c r="BV18" i="71"/>
  <c r="BW18" i="71"/>
  <c r="BX18" i="71"/>
  <c r="BY18" i="71"/>
  <c r="BZ18" i="71"/>
  <c r="CA18" i="71"/>
  <c r="CB18" i="71"/>
  <c r="CX18" i="71" s="1"/>
  <c r="CC18" i="71"/>
  <c r="CD18" i="71"/>
  <c r="CZ18" i="71" s="1"/>
  <c r="CE18" i="71"/>
  <c r="DA18" i="71" s="1"/>
  <c r="CG18" i="71"/>
  <c r="CR18" i="71" s="1"/>
  <c r="CH18" i="71"/>
  <c r="CS18" i="71" s="1"/>
  <c r="CI18" i="71"/>
  <c r="CT18" i="71" s="1"/>
  <c r="CJ18" i="71"/>
  <c r="CU18" i="71" s="1"/>
  <c r="CK18" i="71"/>
  <c r="CV18" i="71" s="1"/>
  <c r="CL18" i="71"/>
  <c r="CW18" i="71" s="1"/>
  <c r="CM18" i="71"/>
  <c r="CN18" i="71"/>
  <c r="CO18" i="71"/>
  <c r="CP18" i="71"/>
  <c r="CY18" i="71"/>
  <c r="AK19" i="71"/>
  <c r="AL19" i="71"/>
  <c r="AM19" i="71"/>
  <c r="AN19" i="71"/>
  <c r="AO19" i="71"/>
  <c r="AP19" i="71"/>
  <c r="AQ19" i="71"/>
  <c r="AR19" i="71"/>
  <c r="AS19" i="71"/>
  <c r="AT19" i="71"/>
  <c r="AX19" i="71"/>
  <c r="I143" i="71" s="1"/>
  <c r="AZ19" i="71"/>
  <c r="H143" i="71" s="1"/>
  <c r="BC19" i="71"/>
  <c r="K143" i="71" s="1"/>
  <c r="BJ19" i="71"/>
  <c r="BK19" i="71"/>
  <c r="BL19" i="71"/>
  <c r="BM19" i="71"/>
  <c r="BN19" i="71"/>
  <c r="BN34" i="71" s="1"/>
  <c r="U106" i="71" s="1"/>
  <c r="J92" i="71" s="1"/>
  <c r="BO19" i="71"/>
  <c r="BP19" i="71"/>
  <c r="BQ19" i="71"/>
  <c r="BR19" i="71"/>
  <c r="BS19" i="71"/>
  <c r="BS34" i="71" s="1"/>
  <c r="U111" i="71" s="1"/>
  <c r="BT19" i="71"/>
  <c r="BT28" i="71" s="1"/>
  <c r="BV19" i="71"/>
  <c r="BW19" i="71"/>
  <c r="BX19" i="71"/>
  <c r="BY19" i="71"/>
  <c r="BZ19" i="71"/>
  <c r="CA19" i="71"/>
  <c r="CB19" i="71"/>
  <c r="CC19" i="71"/>
  <c r="CD19" i="71"/>
  <c r="CE19" i="71"/>
  <c r="CG19" i="71"/>
  <c r="CH19" i="71"/>
  <c r="CI19" i="71"/>
  <c r="CT19" i="71" s="1"/>
  <c r="CJ19" i="71"/>
  <c r="CU19" i="71" s="1"/>
  <c r="CK19" i="71"/>
  <c r="CV19" i="71" s="1"/>
  <c r="CL19" i="71"/>
  <c r="CW19" i="71" s="1"/>
  <c r="CM19" i="71"/>
  <c r="CX19" i="71" s="1"/>
  <c r="CN19" i="71"/>
  <c r="CO19" i="71"/>
  <c r="CP19" i="71"/>
  <c r="DA19" i="71" s="1"/>
  <c r="CR19" i="71"/>
  <c r="CS19" i="71"/>
  <c r="AK20" i="71"/>
  <c r="AL20" i="71"/>
  <c r="AM20" i="71"/>
  <c r="AN20" i="71"/>
  <c r="AO20" i="71"/>
  <c r="AP20" i="71"/>
  <c r="AQ20" i="71"/>
  <c r="AR20" i="71"/>
  <c r="AS20" i="71"/>
  <c r="AT20" i="71"/>
  <c r="AX20" i="71"/>
  <c r="AZ20" i="71"/>
  <c r="H144" i="71" s="1"/>
  <c r="BA20" i="71"/>
  <c r="BC20" i="71"/>
  <c r="BJ20" i="71"/>
  <c r="BK20" i="71"/>
  <c r="BL20" i="71"/>
  <c r="BM20" i="71"/>
  <c r="BN20" i="71"/>
  <c r="BO20" i="71"/>
  <c r="BP20" i="71"/>
  <c r="BQ20" i="71"/>
  <c r="BR20" i="71"/>
  <c r="BS20" i="71"/>
  <c r="BT20" i="71"/>
  <c r="BV20" i="71"/>
  <c r="BW20" i="71"/>
  <c r="BX20" i="71"/>
  <c r="BY20" i="71"/>
  <c r="BZ20" i="71"/>
  <c r="CA20" i="71"/>
  <c r="CB20" i="71"/>
  <c r="CC20" i="71"/>
  <c r="CD20" i="71"/>
  <c r="CE20" i="71"/>
  <c r="CG20" i="71"/>
  <c r="CH20" i="71"/>
  <c r="CI20" i="71"/>
  <c r="CT20" i="71" s="1"/>
  <c r="CJ20" i="71"/>
  <c r="CU20" i="71" s="1"/>
  <c r="CK20" i="71"/>
  <c r="CV20" i="71" s="1"/>
  <c r="CL20" i="71"/>
  <c r="CW20" i="71" s="1"/>
  <c r="CM20" i="71"/>
  <c r="CX20" i="71" s="1"/>
  <c r="CN20" i="71"/>
  <c r="CY20" i="71" s="1"/>
  <c r="CO20" i="71"/>
  <c r="CZ20" i="71" s="1"/>
  <c r="CP20" i="71"/>
  <c r="DA20" i="71" s="1"/>
  <c r="CR20" i="71"/>
  <c r="CS20" i="71"/>
  <c r="AK21" i="71"/>
  <c r="AL21" i="71"/>
  <c r="AM21" i="71"/>
  <c r="AN21" i="71"/>
  <c r="AO21" i="71"/>
  <c r="AP21" i="71"/>
  <c r="AQ21" i="71"/>
  <c r="AR21" i="71"/>
  <c r="AS21" i="71"/>
  <c r="AT21" i="71"/>
  <c r="AX21" i="71"/>
  <c r="AZ21" i="71"/>
  <c r="BA21" i="71"/>
  <c r="BA42" i="71" s="1"/>
  <c r="H155" i="71" s="1"/>
  <c r="BC21" i="71"/>
  <c r="BJ21" i="71"/>
  <c r="BK21" i="71"/>
  <c r="BL21" i="71"/>
  <c r="BM21" i="71"/>
  <c r="BN21" i="71"/>
  <c r="BO21" i="71"/>
  <c r="BP21" i="71"/>
  <c r="BQ21" i="71"/>
  <c r="BR21" i="71"/>
  <c r="BS21" i="71"/>
  <c r="BT21" i="71"/>
  <c r="BV21" i="71"/>
  <c r="BW21" i="71"/>
  <c r="BW30" i="71" s="1"/>
  <c r="BX21" i="71"/>
  <c r="AA31" i="71" s="1"/>
  <c r="BY21" i="71"/>
  <c r="BZ21" i="71"/>
  <c r="CA21" i="71"/>
  <c r="CB21" i="71"/>
  <c r="CC21" i="71"/>
  <c r="CD21" i="71"/>
  <c r="CE21" i="71"/>
  <c r="CG21" i="71"/>
  <c r="CH21" i="71"/>
  <c r="CI21" i="71"/>
  <c r="CJ21" i="71"/>
  <c r="CK21" i="71"/>
  <c r="CL21" i="71"/>
  <c r="CW21" i="71" s="1"/>
  <c r="CM21" i="71"/>
  <c r="CX21" i="71" s="1"/>
  <c r="CN21" i="71"/>
  <c r="CY21" i="71" s="1"/>
  <c r="CO21" i="71"/>
  <c r="CZ21" i="71" s="1"/>
  <c r="CP21" i="71"/>
  <c r="DA21" i="71" s="1"/>
  <c r="CR21" i="71"/>
  <c r="CS21" i="71"/>
  <c r="CT21" i="71"/>
  <c r="CU21" i="71"/>
  <c r="CV21" i="71"/>
  <c r="AK22" i="71"/>
  <c r="AL22" i="71"/>
  <c r="AM22" i="71"/>
  <c r="AN22" i="71"/>
  <c r="AO22" i="71"/>
  <c r="AP22" i="71"/>
  <c r="BB22" i="71" s="1"/>
  <c r="J146" i="71" s="1"/>
  <c r="AQ22" i="71"/>
  <c r="AR22" i="71"/>
  <c r="AS22" i="71"/>
  <c r="AT22" i="71"/>
  <c r="AX22" i="71"/>
  <c r="AY22" i="71" s="1"/>
  <c r="AZ22" i="71"/>
  <c r="H146" i="71" s="1"/>
  <c r="BA22" i="71"/>
  <c r="BC22" i="71"/>
  <c r="BJ22" i="71"/>
  <c r="BK22" i="71"/>
  <c r="BL22" i="71"/>
  <c r="BM22" i="71"/>
  <c r="BN22" i="71"/>
  <c r="BO22" i="71"/>
  <c r="BP22" i="71"/>
  <c r="BQ22" i="71"/>
  <c r="BR22" i="71"/>
  <c r="BS22" i="71"/>
  <c r="BT22" i="71"/>
  <c r="BV22" i="71"/>
  <c r="BW22" i="71"/>
  <c r="BX22" i="71"/>
  <c r="BY22" i="71"/>
  <c r="BZ22" i="71"/>
  <c r="CA22" i="71"/>
  <c r="CB22" i="71"/>
  <c r="CC22" i="71"/>
  <c r="CD22" i="71"/>
  <c r="CE22" i="71"/>
  <c r="CG22" i="71"/>
  <c r="CH22" i="71"/>
  <c r="CI22" i="71"/>
  <c r="CJ22" i="71"/>
  <c r="CK22" i="71"/>
  <c r="CL22" i="71"/>
  <c r="CM22" i="71"/>
  <c r="CN22" i="71"/>
  <c r="CO22" i="71"/>
  <c r="CZ22" i="71" s="1"/>
  <c r="CP22" i="71"/>
  <c r="DA22" i="71" s="1"/>
  <c r="CR22" i="71"/>
  <c r="CS22" i="71"/>
  <c r="CT22" i="71"/>
  <c r="CU22" i="71"/>
  <c r="CV22" i="71"/>
  <c r="CW22" i="71"/>
  <c r="CX22" i="71"/>
  <c r="CY22" i="71"/>
  <c r="AK23" i="71"/>
  <c r="AL23" i="71"/>
  <c r="AM23" i="71"/>
  <c r="AN23" i="71"/>
  <c r="AO23" i="71"/>
  <c r="AP23" i="71"/>
  <c r="AQ23" i="71"/>
  <c r="AR23" i="71"/>
  <c r="AS23" i="71"/>
  <c r="BB23" i="71" s="1"/>
  <c r="J147" i="71" s="1"/>
  <c r="AT23" i="71"/>
  <c r="AX23" i="71"/>
  <c r="I147" i="71" s="1"/>
  <c r="AY23" i="71"/>
  <c r="AZ23" i="71"/>
  <c r="H147" i="71" s="1"/>
  <c r="BA23" i="71"/>
  <c r="BC23" i="71"/>
  <c r="K147" i="71" s="1"/>
  <c r="BJ23" i="71"/>
  <c r="BK23" i="71"/>
  <c r="BL23" i="71"/>
  <c r="BM23" i="71"/>
  <c r="BN23" i="71"/>
  <c r="BO23" i="71"/>
  <c r="BP23" i="71"/>
  <c r="BQ23" i="71"/>
  <c r="BR23" i="71"/>
  <c r="BS23" i="71"/>
  <c r="BT23" i="71"/>
  <c r="BV23" i="71"/>
  <c r="BW23" i="71"/>
  <c r="BX23" i="71"/>
  <c r="CT23" i="71" s="1"/>
  <c r="BY23" i="71"/>
  <c r="BZ23" i="71"/>
  <c r="CV23" i="71" s="1"/>
  <c r="CA23" i="71"/>
  <c r="CB23" i="71"/>
  <c r="CX23" i="71" s="1"/>
  <c r="CC23" i="71"/>
  <c r="CY23" i="71" s="1"/>
  <c r="CD23" i="71"/>
  <c r="CE23" i="71"/>
  <c r="CG23" i="71"/>
  <c r="CR23" i="71" s="1"/>
  <c r="CH23" i="71"/>
  <c r="CS23" i="71" s="1"/>
  <c r="CI23" i="71"/>
  <c r="CJ23" i="71"/>
  <c r="CK23" i="71"/>
  <c r="CL23" i="71"/>
  <c r="CM23" i="71"/>
  <c r="CN23" i="71"/>
  <c r="CO23" i="71"/>
  <c r="CP23" i="71"/>
  <c r="CU23" i="71"/>
  <c r="CW23" i="71"/>
  <c r="CZ23" i="71"/>
  <c r="DA23" i="71"/>
  <c r="AK24" i="71"/>
  <c r="AL24" i="71"/>
  <c r="AM24" i="71"/>
  <c r="AN24" i="71"/>
  <c r="AO24" i="71"/>
  <c r="AP24" i="71"/>
  <c r="AQ24" i="71"/>
  <c r="AR24" i="71"/>
  <c r="AS24" i="71"/>
  <c r="AT24" i="71"/>
  <c r="AX24" i="71"/>
  <c r="I148" i="71" s="1"/>
  <c r="AY24" i="71"/>
  <c r="AZ24" i="71"/>
  <c r="H148" i="71" s="1"/>
  <c r="BA24" i="71"/>
  <c r="BC24" i="71"/>
  <c r="K148" i="71" s="1"/>
  <c r="BJ24" i="71"/>
  <c r="BK24" i="71"/>
  <c r="BL24" i="71"/>
  <c r="BM24" i="71"/>
  <c r="BN24" i="71"/>
  <c r="BO24" i="71"/>
  <c r="BP24" i="71"/>
  <c r="BQ24" i="71"/>
  <c r="BR24" i="71"/>
  <c r="BS24" i="71"/>
  <c r="BT24" i="71"/>
  <c r="BV24" i="71"/>
  <c r="BW24" i="71"/>
  <c r="BX24" i="71"/>
  <c r="BY24" i="71"/>
  <c r="BZ24" i="71"/>
  <c r="CA24" i="71"/>
  <c r="CB24" i="71"/>
  <c r="CB35" i="71" s="1"/>
  <c r="V109" i="71" s="1"/>
  <c r="CC24" i="71"/>
  <c r="CD24" i="71"/>
  <c r="CE24" i="71"/>
  <c r="CG24" i="71"/>
  <c r="CR24" i="71" s="1"/>
  <c r="CH24" i="71"/>
  <c r="CS24" i="71" s="1"/>
  <c r="CI24" i="71"/>
  <c r="CT24" i="71" s="1"/>
  <c r="CJ24" i="71"/>
  <c r="CU24" i="71" s="1"/>
  <c r="CK24" i="71"/>
  <c r="CL24" i="71"/>
  <c r="CM24" i="71"/>
  <c r="CN24" i="71"/>
  <c r="CO24" i="71"/>
  <c r="CP24" i="71"/>
  <c r="CY24" i="71"/>
  <c r="CZ24" i="71"/>
  <c r="DA24" i="71"/>
  <c r="AK25" i="71"/>
  <c r="AL25" i="71"/>
  <c r="AM25" i="71"/>
  <c r="AN25" i="71"/>
  <c r="AO25" i="71"/>
  <c r="AP25" i="71"/>
  <c r="AQ25" i="71"/>
  <c r="AR25" i="71"/>
  <c r="AS25" i="71"/>
  <c r="AT25" i="71"/>
  <c r="AX25" i="71"/>
  <c r="AY25" i="71" s="1"/>
  <c r="AZ25" i="71"/>
  <c r="H149" i="71" s="1"/>
  <c r="BC25" i="71"/>
  <c r="BJ25" i="71"/>
  <c r="BJ35" i="71" s="1"/>
  <c r="W102" i="71" s="1"/>
  <c r="F94" i="71" s="1"/>
  <c r="BK25" i="71"/>
  <c r="BL25" i="71"/>
  <c r="BM25" i="71"/>
  <c r="BN25" i="71"/>
  <c r="BN35" i="71" s="1"/>
  <c r="W106" i="71" s="1"/>
  <c r="BO25" i="71"/>
  <c r="BP25" i="71"/>
  <c r="BQ25" i="71"/>
  <c r="BR25" i="71"/>
  <c r="BS25" i="71"/>
  <c r="BT25" i="71"/>
  <c r="BV25" i="71"/>
  <c r="BW25" i="71"/>
  <c r="BX25" i="71"/>
  <c r="BY25" i="71"/>
  <c r="BZ25" i="71"/>
  <c r="CA25" i="71"/>
  <c r="CB25" i="71"/>
  <c r="CC25" i="71"/>
  <c r="CD25" i="71"/>
  <c r="CE25" i="71"/>
  <c r="CG25" i="71"/>
  <c r="CR25" i="71" s="1"/>
  <c r="CH25" i="71"/>
  <c r="CS25" i="71" s="1"/>
  <c r="CI25" i="71"/>
  <c r="CJ25" i="71"/>
  <c r="CU25" i="71" s="1"/>
  <c r="CK25" i="71"/>
  <c r="CV25" i="71" s="1"/>
  <c r="CL25" i="71"/>
  <c r="CW25" i="71" s="1"/>
  <c r="CM25" i="71"/>
  <c r="CX25" i="71" s="1"/>
  <c r="CN25" i="71"/>
  <c r="CY25" i="71" s="1"/>
  <c r="CO25" i="71"/>
  <c r="CP25" i="71"/>
  <c r="DA25" i="71" s="1"/>
  <c r="AK26" i="71"/>
  <c r="AL26" i="71"/>
  <c r="AM26" i="71"/>
  <c r="AN26" i="71"/>
  <c r="AO26" i="71"/>
  <c r="AP26" i="71"/>
  <c r="AQ26" i="71"/>
  <c r="AR26" i="71"/>
  <c r="AS26" i="71"/>
  <c r="AT26" i="71"/>
  <c r="AX26" i="71"/>
  <c r="AY26" i="71"/>
  <c r="AZ26" i="71"/>
  <c r="BA26" i="71"/>
  <c r="BC26" i="71"/>
  <c r="BJ26" i="71"/>
  <c r="BK26" i="71"/>
  <c r="BL26" i="71"/>
  <c r="BM26" i="71"/>
  <c r="BN26" i="71"/>
  <c r="BO26" i="71"/>
  <c r="BP26" i="71"/>
  <c r="BQ26" i="71"/>
  <c r="BR26" i="71"/>
  <c r="BS26" i="71"/>
  <c r="BT26" i="71"/>
  <c r="BV26" i="71"/>
  <c r="CR26" i="71" s="1"/>
  <c r="BW26" i="71"/>
  <c r="BX26" i="71"/>
  <c r="BY26" i="71"/>
  <c r="BZ26" i="71"/>
  <c r="CA26" i="71"/>
  <c r="CB26" i="71"/>
  <c r="CC26" i="71"/>
  <c r="CD26" i="71"/>
  <c r="CE26" i="71"/>
  <c r="CG26" i="71"/>
  <c r="CH26" i="71"/>
  <c r="CS26" i="71" s="1"/>
  <c r="CI26" i="71"/>
  <c r="CT26" i="71" s="1"/>
  <c r="CJ26" i="71"/>
  <c r="CU26" i="71" s="1"/>
  <c r="CK26" i="71"/>
  <c r="CV26" i="71" s="1"/>
  <c r="CL26" i="71"/>
  <c r="CW26" i="71" s="1"/>
  <c r="CM26" i="71"/>
  <c r="CX26" i="71" s="1"/>
  <c r="CN26" i="71"/>
  <c r="CY26" i="71" s="1"/>
  <c r="CO26" i="71"/>
  <c r="CZ26" i="71" s="1"/>
  <c r="CP26" i="71"/>
  <c r="DA26" i="71" s="1"/>
  <c r="AK27" i="71"/>
  <c r="AL27" i="71"/>
  <c r="AM27" i="71"/>
  <c r="AN27" i="71"/>
  <c r="AO27" i="71"/>
  <c r="AP27" i="71"/>
  <c r="AQ27" i="71"/>
  <c r="AR27" i="71"/>
  <c r="AS27" i="71"/>
  <c r="AT27" i="71"/>
  <c r="AX27" i="71"/>
  <c r="AY27" i="71"/>
  <c r="AZ27" i="71"/>
  <c r="BA27" i="71" s="1"/>
  <c r="BC27" i="71"/>
  <c r="BJ27" i="71"/>
  <c r="BK27" i="71"/>
  <c r="BL27" i="71"/>
  <c r="BM27" i="71"/>
  <c r="BN27" i="71"/>
  <c r="BO27" i="71"/>
  <c r="BP27" i="71"/>
  <c r="BQ27" i="71"/>
  <c r="BR27" i="71"/>
  <c r="BS27" i="71"/>
  <c r="BT27" i="71"/>
  <c r="BV27" i="71"/>
  <c r="BW27" i="71"/>
  <c r="BX27" i="71"/>
  <c r="BY27" i="71"/>
  <c r="BZ27" i="71"/>
  <c r="CA27" i="71"/>
  <c r="CB27" i="71"/>
  <c r="CC27" i="71"/>
  <c r="CD27" i="71"/>
  <c r="CE27" i="71"/>
  <c r="CG27" i="71"/>
  <c r="CH27" i="71"/>
  <c r="CI27" i="71"/>
  <c r="CJ27" i="71"/>
  <c r="CK27" i="71"/>
  <c r="CL27" i="71"/>
  <c r="CW27" i="71" s="1"/>
  <c r="CM27" i="71"/>
  <c r="CX27" i="71" s="1"/>
  <c r="CN27" i="71"/>
  <c r="CY27" i="71" s="1"/>
  <c r="CO27" i="71"/>
  <c r="CZ27" i="71" s="1"/>
  <c r="CP27" i="71"/>
  <c r="DA27" i="71" s="1"/>
  <c r="CR27" i="71"/>
  <c r="CS27" i="71"/>
  <c r="CT27" i="71"/>
  <c r="CU27" i="71"/>
  <c r="CV27" i="71"/>
  <c r="H28" i="71"/>
  <c r="I28" i="71"/>
  <c r="J28" i="71"/>
  <c r="K28" i="71"/>
  <c r="L28" i="71"/>
  <c r="M28" i="71"/>
  <c r="N28" i="71"/>
  <c r="O28" i="71"/>
  <c r="P28" i="71"/>
  <c r="Q28" i="71"/>
  <c r="R28" i="71"/>
  <c r="Y28" i="71"/>
  <c r="Z28" i="71"/>
  <c r="AA28" i="71"/>
  <c r="AB28" i="71"/>
  <c r="AC28" i="71"/>
  <c r="AD28" i="71"/>
  <c r="AE28" i="71"/>
  <c r="AF28" i="71"/>
  <c r="AG28" i="71"/>
  <c r="AH28" i="71"/>
  <c r="CJ28" i="71"/>
  <c r="H29" i="71"/>
  <c r="I29" i="71"/>
  <c r="J29" i="71"/>
  <c r="K29" i="71"/>
  <c r="L29" i="71"/>
  <c r="M29" i="71"/>
  <c r="N29" i="71"/>
  <c r="O29" i="71"/>
  <c r="P29" i="71"/>
  <c r="Q29" i="71"/>
  <c r="R29" i="71"/>
  <c r="Y29" i="71"/>
  <c r="Z29" i="71"/>
  <c r="AA29" i="71"/>
  <c r="AB29" i="71"/>
  <c r="AC29" i="71"/>
  <c r="AD29" i="71"/>
  <c r="AE29" i="71"/>
  <c r="AF29" i="71"/>
  <c r="AG29" i="71"/>
  <c r="AH29" i="71"/>
  <c r="BS29" i="71"/>
  <c r="BT29" i="71"/>
  <c r="BW29" i="71"/>
  <c r="CD29" i="71"/>
  <c r="H30" i="71"/>
  <c r="I30" i="71"/>
  <c r="J30" i="71"/>
  <c r="K30" i="71"/>
  <c r="L30" i="71"/>
  <c r="M30" i="71"/>
  <c r="N30" i="71"/>
  <c r="O30" i="71"/>
  <c r="P30" i="71"/>
  <c r="Q30" i="71"/>
  <c r="R30" i="71"/>
  <c r="Y30" i="71"/>
  <c r="Z30" i="71"/>
  <c r="AA30" i="71"/>
  <c r="AB30" i="71"/>
  <c r="AC30" i="71"/>
  <c r="AF30" i="71"/>
  <c r="BL30" i="71"/>
  <c r="BM30" i="71"/>
  <c r="K31" i="71"/>
  <c r="AF31" i="71"/>
  <c r="BW32" i="71"/>
  <c r="P104" i="71" s="1"/>
  <c r="H97" i="71" s="1"/>
  <c r="BX32" i="71"/>
  <c r="P105" i="71" s="1"/>
  <c r="I97" i="71" s="1"/>
  <c r="BY32" i="71"/>
  <c r="P106" i="71" s="1"/>
  <c r="J97" i="71" s="1"/>
  <c r="BN33" i="71"/>
  <c r="S106" i="71" s="1"/>
  <c r="J90" i="71" s="1"/>
  <c r="BR33" i="71"/>
  <c r="S110" i="71" s="1"/>
  <c r="BS33" i="71"/>
  <c r="S111" i="71" s="1"/>
  <c r="BV33" i="71"/>
  <c r="R103" i="71" s="1"/>
  <c r="G91" i="71" s="1"/>
  <c r="BW33" i="71"/>
  <c r="R104" i="71" s="1"/>
  <c r="H91" i="71" s="1"/>
  <c r="CC33" i="71"/>
  <c r="R110" i="71" s="1"/>
  <c r="CD33" i="71"/>
  <c r="R111" i="71" s="1"/>
  <c r="CE33" i="71"/>
  <c r="R112" i="71" s="1"/>
  <c r="BM34" i="71"/>
  <c r="U105" i="71" s="1"/>
  <c r="I92" i="71" s="1"/>
  <c r="CD34" i="71"/>
  <c r="T111" i="71" s="1"/>
  <c r="I35" i="71"/>
  <c r="J35" i="71"/>
  <c r="K35" i="71"/>
  <c r="L35" i="71"/>
  <c r="M35" i="71"/>
  <c r="N35" i="71"/>
  <c r="O35" i="71"/>
  <c r="P35" i="71"/>
  <c r="Q35" i="71"/>
  <c r="R35" i="71"/>
  <c r="BL35" i="71"/>
  <c r="W104" i="71" s="1"/>
  <c r="H94" i="71" s="1"/>
  <c r="BQ35" i="71"/>
  <c r="W109" i="71" s="1"/>
  <c r="BX35" i="71"/>
  <c r="V105" i="71" s="1"/>
  <c r="I95" i="71" s="1"/>
  <c r="CD35" i="71"/>
  <c r="CI29" i="70" a="1"/>
  <c r="CI29" i="70" s="1"/>
  <c r="C40" i="70" s="1"/>
  <c r="H128" i="70"/>
  <c r="I128" i="70"/>
  <c r="I129" i="70"/>
  <c r="H130" i="70"/>
  <c r="I130" i="70"/>
  <c r="K130" i="70"/>
  <c r="H131" i="70"/>
  <c r="I131" i="70"/>
  <c r="K131" i="70"/>
  <c r="H132" i="70"/>
  <c r="K132" i="70"/>
  <c r="H133" i="70"/>
  <c r="I133" i="70"/>
  <c r="H136" i="70"/>
  <c r="I136" i="70"/>
  <c r="K136" i="70"/>
  <c r="H137" i="70"/>
  <c r="I137" i="70"/>
  <c r="H138" i="70"/>
  <c r="K138" i="70"/>
  <c r="K139" i="70"/>
  <c r="H141" i="70"/>
  <c r="I141" i="70"/>
  <c r="H142" i="70"/>
  <c r="H143" i="70"/>
  <c r="I143" i="70"/>
  <c r="K143" i="70"/>
  <c r="H144" i="70"/>
  <c r="I144" i="70"/>
  <c r="K144" i="70"/>
  <c r="H145" i="70"/>
  <c r="K145" i="70"/>
  <c r="I146" i="70"/>
  <c r="K146" i="70"/>
  <c r="H148" i="70"/>
  <c r="I148" i="70"/>
  <c r="H149" i="70"/>
  <c r="I149" i="70"/>
  <c r="K149" i="70"/>
  <c r="H150" i="70"/>
  <c r="I150" i="70"/>
  <c r="H151" i="70"/>
  <c r="I151" i="70"/>
  <c r="K151" i="70"/>
  <c r="G91" i="70"/>
  <c r="K93" i="70"/>
  <c r="B59" i="70"/>
  <c r="B60" i="70"/>
  <c r="B61" i="70"/>
  <c r="AK3" i="70"/>
  <c r="AL3" i="70"/>
  <c r="AM3" i="70"/>
  <c r="AN3" i="70"/>
  <c r="AO3" i="70"/>
  <c r="AP3" i="70"/>
  <c r="AQ3" i="70"/>
  <c r="AR3" i="70"/>
  <c r="AS3" i="70"/>
  <c r="BB3" i="70" s="1"/>
  <c r="J127" i="70" s="1"/>
  <c r="AT3" i="70"/>
  <c r="AX3" i="70"/>
  <c r="I127" i="70" s="1"/>
  <c r="AY3" i="70"/>
  <c r="AZ3" i="70"/>
  <c r="BC3" i="70"/>
  <c r="K127" i="70" s="1"/>
  <c r="BJ3" i="70"/>
  <c r="BK3" i="70"/>
  <c r="BL3" i="70"/>
  <c r="BM3" i="70"/>
  <c r="BN3" i="70"/>
  <c r="BO3" i="70"/>
  <c r="BP3" i="70"/>
  <c r="BQ3" i="70"/>
  <c r="BR3" i="70"/>
  <c r="BS3" i="70"/>
  <c r="BT3" i="70"/>
  <c r="BV3" i="70"/>
  <c r="BW3" i="70"/>
  <c r="BX3" i="70"/>
  <c r="BY3" i="70"/>
  <c r="BZ3" i="70"/>
  <c r="CA3" i="70"/>
  <c r="CB3" i="70"/>
  <c r="CC3" i="70"/>
  <c r="CD3" i="70"/>
  <c r="CE3" i="70"/>
  <c r="CG3" i="70"/>
  <c r="CH3" i="70"/>
  <c r="CI3" i="70"/>
  <c r="CJ3" i="70"/>
  <c r="CK3" i="70"/>
  <c r="CL3" i="70"/>
  <c r="CM3" i="70"/>
  <c r="CN3" i="70"/>
  <c r="CO3" i="70"/>
  <c r="CP3" i="70"/>
  <c r="CT3" i="70"/>
  <c r="CU3" i="70"/>
  <c r="CW3" i="70"/>
  <c r="CX3" i="70"/>
  <c r="DA3" i="70"/>
  <c r="AK4" i="70"/>
  <c r="AL4" i="70"/>
  <c r="AM4" i="70"/>
  <c r="AN4" i="70"/>
  <c r="AO4" i="70"/>
  <c r="AP4" i="70"/>
  <c r="AQ4" i="70"/>
  <c r="AR4" i="70"/>
  <c r="AS4" i="70"/>
  <c r="AT4" i="70"/>
  <c r="AX4" i="70"/>
  <c r="AY4" i="70"/>
  <c r="AX32" i="70" s="1"/>
  <c r="AZ4" i="70"/>
  <c r="BA4" i="70"/>
  <c r="BB4" i="70"/>
  <c r="J128" i="70" s="1"/>
  <c r="BC4" i="70"/>
  <c r="K128" i="70" s="1"/>
  <c r="BJ4" i="70"/>
  <c r="BK4" i="70"/>
  <c r="BL4" i="70"/>
  <c r="BM4" i="70"/>
  <c r="BN4" i="70"/>
  <c r="BO4" i="70"/>
  <c r="BP4" i="70"/>
  <c r="BQ4" i="70"/>
  <c r="BR4" i="70"/>
  <c r="BS4" i="70"/>
  <c r="BT4" i="70"/>
  <c r="BV4" i="70"/>
  <c r="BW4" i="70"/>
  <c r="BX4" i="70"/>
  <c r="BY4" i="70"/>
  <c r="BZ4" i="70"/>
  <c r="CV4" i="70" s="1"/>
  <c r="CA4" i="70"/>
  <c r="CB4" i="70"/>
  <c r="CC4" i="70"/>
  <c r="CY4" i="70" s="1"/>
  <c r="CD4" i="70"/>
  <c r="CE4" i="70"/>
  <c r="CG4" i="70"/>
  <c r="CR4" i="70" s="1"/>
  <c r="CH4" i="70"/>
  <c r="CI4" i="70"/>
  <c r="CT4" i="70" s="1"/>
  <c r="CJ4" i="70"/>
  <c r="CK4" i="70"/>
  <c r="CL4" i="70"/>
  <c r="CM4" i="70"/>
  <c r="CN4" i="70"/>
  <c r="CO4" i="70"/>
  <c r="CP4" i="70"/>
  <c r="CW4" i="70"/>
  <c r="CX4" i="70"/>
  <c r="AK5" i="70"/>
  <c r="AL5" i="70"/>
  <c r="AM5" i="70"/>
  <c r="AN5" i="70"/>
  <c r="AO5" i="70"/>
  <c r="AP5" i="70"/>
  <c r="AQ5" i="70"/>
  <c r="AR5" i="70"/>
  <c r="AS5" i="70"/>
  <c r="AT5" i="70"/>
  <c r="AX5" i="70"/>
  <c r="AY5" i="70"/>
  <c r="AZ5" i="70"/>
  <c r="H129" i="70" s="1"/>
  <c r="BC5" i="70"/>
  <c r="K129" i="70" s="1"/>
  <c r="BJ5" i="70"/>
  <c r="BK5" i="70"/>
  <c r="BL5" i="70"/>
  <c r="AF30" i="70" s="1"/>
  <c r="BM5" i="70"/>
  <c r="BN5" i="70"/>
  <c r="BO5" i="70"/>
  <c r="BP5" i="70"/>
  <c r="BQ5" i="70"/>
  <c r="BR5" i="70"/>
  <c r="BS5" i="70"/>
  <c r="BT5" i="70"/>
  <c r="BV5" i="70"/>
  <c r="BW5" i="70"/>
  <c r="BX5" i="70"/>
  <c r="BY5" i="70"/>
  <c r="BZ5" i="70"/>
  <c r="CA5" i="70"/>
  <c r="CB5" i="70"/>
  <c r="CC5" i="70"/>
  <c r="CY5" i="70" s="1"/>
  <c r="CD5" i="70"/>
  <c r="CE5" i="70"/>
  <c r="CG5" i="70"/>
  <c r="CR5" i="70" s="1"/>
  <c r="CH5" i="70"/>
  <c r="CI5" i="70"/>
  <c r="CJ5" i="70"/>
  <c r="CK5" i="70"/>
  <c r="CL5" i="70"/>
  <c r="CM5" i="70"/>
  <c r="CN5" i="70"/>
  <c r="CO5" i="70"/>
  <c r="CP5" i="70"/>
  <c r="CZ5" i="70"/>
  <c r="DA5" i="70"/>
  <c r="AK6" i="70"/>
  <c r="AL6" i="70"/>
  <c r="AM6" i="70"/>
  <c r="AN6" i="70"/>
  <c r="AO6" i="70"/>
  <c r="AP6" i="70"/>
  <c r="AQ6" i="70"/>
  <c r="AR6" i="70"/>
  <c r="AS6" i="70"/>
  <c r="AT6" i="70"/>
  <c r="AX6" i="70"/>
  <c r="AY6" i="70"/>
  <c r="AZ6" i="70"/>
  <c r="BA6" i="70"/>
  <c r="BC6" i="70"/>
  <c r="BJ6" i="70"/>
  <c r="BK6" i="70"/>
  <c r="BL6" i="70"/>
  <c r="BM6" i="70"/>
  <c r="BN6" i="70"/>
  <c r="BO6" i="70"/>
  <c r="BP6" i="70"/>
  <c r="BQ6" i="70"/>
  <c r="BR6" i="70"/>
  <c r="BS6" i="70"/>
  <c r="BT6" i="70"/>
  <c r="BV6" i="70"/>
  <c r="BW6" i="70"/>
  <c r="BX6" i="70"/>
  <c r="BY6" i="70"/>
  <c r="BZ6" i="70"/>
  <c r="CA6" i="70"/>
  <c r="CB6" i="70"/>
  <c r="CC6" i="70"/>
  <c r="CD6" i="70"/>
  <c r="CE6" i="70"/>
  <c r="CG6" i="70"/>
  <c r="CH6" i="70"/>
  <c r="CI6" i="70"/>
  <c r="CJ6" i="70"/>
  <c r="CK6" i="70"/>
  <c r="CL6" i="70"/>
  <c r="CM6" i="70"/>
  <c r="CX6" i="70" s="1"/>
  <c r="CN6" i="70"/>
  <c r="CO6" i="70"/>
  <c r="CP6" i="70"/>
  <c r="CR6" i="70"/>
  <c r="CS6" i="70"/>
  <c r="CT6" i="70"/>
  <c r="CU6" i="70"/>
  <c r="CV6" i="70"/>
  <c r="CW6" i="70"/>
  <c r="AK7" i="70"/>
  <c r="AL7" i="70"/>
  <c r="AM7" i="70"/>
  <c r="AN7" i="70"/>
  <c r="AO7" i="70"/>
  <c r="AP7" i="70"/>
  <c r="AQ7" i="70"/>
  <c r="AR7" i="70"/>
  <c r="AS7" i="70"/>
  <c r="AT7" i="70"/>
  <c r="AX7" i="70"/>
  <c r="AY7" i="70"/>
  <c r="AZ7" i="70"/>
  <c r="BA7" i="70"/>
  <c r="BB7" i="70"/>
  <c r="J131" i="70" s="1"/>
  <c r="BC7" i="70"/>
  <c r="BJ7" i="70"/>
  <c r="BK7" i="70"/>
  <c r="BL7" i="70"/>
  <c r="BM7" i="70"/>
  <c r="BN7" i="70"/>
  <c r="BO7" i="70"/>
  <c r="BP7" i="70"/>
  <c r="BQ7" i="70"/>
  <c r="BR7" i="70"/>
  <c r="BS7" i="70"/>
  <c r="BT7" i="70"/>
  <c r="BV7" i="70"/>
  <c r="BV33" i="70" s="1"/>
  <c r="R103" i="70" s="1"/>
  <c r="BW7" i="70"/>
  <c r="CS7" i="70" s="1"/>
  <c r="BX7" i="70"/>
  <c r="BY7" i="70"/>
  <c r="BZ7" i="70"/>
  <c r="CA7" i="70"/>
  <c r="CB7" i="70"/>
  <c r="CC7" i="70"/>
  <c r="CD7" i="70"/>
  <c r="CE7" i="70"/>
  <c r="CG7" i="70"/>
  <c r="CH7" i="70"/>
  <c r="CI7" i="70"/>
  <c r="CJ7" i="70"/>
  <c r="CK7" i="70"/>
  <c r="CL7" i="70"/>
  <c r="CM7" i="70"/>
  <c r="CN7" i="70"/>
  <c r="CO7" i="70"/>
  <c r="CP7" i="70"/>
  <c r="DA7" i="70" s="1"/>
  <c r="CR7" i="70"/>
  <c r="CU7" i="70"/>
  <c r="CV7" i="70"/>
  <c r="CW7" i="70"/>
  <c r="CX7" i="70"/>
  <c r="CY7" i="70"/>
  <c r="CZ7" i="70"/>
  <c r="AK8" i="70"/>
  <c r="AL8" i="70"/>
  <c r="AM8" i="70"/>
  <c r="AN8" i="70"/>
  <c r="BB8" i="70" s="1"/>
  <c r="J132" i="70" s="1"/>
  <c r="AO8" i="70"/>
  <c r="AP8" i="70"/>
  <c r="AQ8" i="70"/>
  <c r="AR8" i="70"/>
  <c r="AS8" i="70"/>
  <c r="AT8" i="70"/>
  <c r="AX8" i="70"/>
  <c r="I132" i="70" s="1"/>
  <c r="AY8" i="70"/>
  <c r="AZ8" i="70"/>
  <c r="BA8" i="70"/>
  <c r="BC8" i="70"/>
  <c r="BJ8" i="70"/>
  <c r="BK8" i="70"/>
  <c r="BL8" i="70"/>
  <c r="BM8" i="70"/>
  <c r="BN8" i="70"/>
  <c r="BO8" i="70"/>
  <c r="BP8" i="70"/>
  <c r="BQ8" i="70"/>
  <c r="BR8" i="70"/>
  <c r="BS8" i="70"/>
  <c r="BT8" i="70"/>
  <c r="BV8" i="70"/>
  <c r="BW8" i="70"/>
  <c r="BX8" i="70"/>
  <c r="BY8" i="70"/>
  <c r="BZ8" i="70"/>
  <c r="CA8" i="70"/>
  <c r="CB8" i="70"/>
  <c r="CC8" i="70"/>
  <c r="CD8" i="70"/>
  <c r="CE8" i="70"/>
  <c r="CG8" i="70"/>
  <c r="CH8" i="70"/>
  <c r="CI8" i="70"/>
  <c r="CJ8" i="70"/>
  <c r="CK8" i="70"/>
  <c r="CL8" i="70"/>
  <c r="CM8" i="70"/>
  <c r="CX8" i="70" s="1"/>
  <c r="CN8" i="70"/>
  <c r="CO8" i="70"/>
  <c r="CP8" i="70"/>
  <c r="CR8" i="70"/>
  <c r="CS8" i="70"/>
  <c r="CT8" i="70"/>
  <c r="CU8" i="70"/>
  <c r="CV8" i="70"/>
  <c r="CW8" i="70"/>
  <c r="CY8" i="70"/>
  <c r="CZ8" i="70"/>
  <c r="DA8" i="70"/>
  <c r="AK9" i="70"/>
  <c r="AL9" i="70"/>
  <c r="AM9" i="70"/>
  <c r="AN9" i="70"/>
  <c r="AO9" i="70"/>
  <c r="AP9" i="70"/>
  <c r="AQ9" i="70"/>
  <c r="BB9" i="70" s="1"/>
  <c r="J133" i="70" s="1"/>
  <c r="AR9" i="70"/>
  <c r="AS9" i="70"/>
  <c r="AT9" i="70"/>
  <c r="AX9" i="70"/>
  <c r="AY9" i="70"/>
  <c r="AZ9" i="70"/>
  <c r="BA9" i="70" s="1"/>
  <c r="BC9" i="70"/>
  <c r="K133" i="70" s="1"/>
  <c r="BJ9" i="70"/>
  <c r="BK9" i="70"/>
  <c r="BL9" i="70"/>
  <c r="BM9" i="70"/>
  <c r="BN9" i="70"/>
  <c r="BO9" i="70"/>
  <c r="BP9" i="70"/>
  <c r="BQ9" i="70"/>
  <c r="BR9" i="70"/>
  <c r="BS9" i="70"/>
  <c r="BT9" i="70"/>
  <c r="BV9" i="70"/>
  <c r="BW9" i="70"/>
  <c r="BX9" i="70"/>
  <c r="BY9" i="70"/>
  <c r="BZ9" i="70"/>
  <c r="CA9" i="70"/>
  <c r="CB9" i="70"/>
  <c r="CC9" i="70"/>
  <c r="CD9" i="70"/>
  <c r="CE9" i="70"/>
  <c r="CG9" i="70"/>
  <c r="CH9" i="70"/>
  <c r="CI9" i="70"/>
  <c r="CJ9" i="70"/>
  <c r="CK9" i="70"/>
  <c r="CL9" i="70"/>
  <c r="CM9" i="70"/>
  <c r="CN9" i="70"/>
  <c r="CO9" i="70"/>
  <c r="CP9" i="70"/>
  <c r="DA9" i="70" s="1"/>
  <c r="CR9" i="70"/>
  <c r="CS9" i="70"/>
  <c r="CT9" i="70"/>
  <c r="CU9" i="70"/>
  <c r="CV9" i="70"/>
  <c r="CW9" i="70"/>
  <c r="CX9" i="70"/>
  <c r="CY9" i="70"/>
  <c r="CZ9" i="70"/>
  <c r="AK10" i="70"/>
  <c r="AL10" i="70"/>
  <c r="AM10" i="70"/>
  <c r="AN10" i="70"/>
  <c r="AO10" i="70"/>
  <c r="AP10" i="70"/>
  <c r="AQ10" i="70"/>
  <c r="AR10" i="70"/>
  <c r="AS10" i="70"/>
  <c r="AT10" i="70"/>
  <c r="BB10" i="70" s="1"/>
  <c r="J134" i="70" s="1"/>
  <c r="AX10" i="70"/>
  <c r="I134" i="70" s="1"/>
  <c r="AY10" i="70"/>
  <c r="AZ10" i="70"/>
  <c r="H134" i="70" s="1"/>
  <c r="BC10" i="70"/>
  <c r="K134" i="70" s="1"/>
  <c r="BJ10" i="70"/>
  <c r="BK10" i="70"/>
  <c r="BL10" i="70"/>
  <c r="BM10" i="70"/>
  <c r="BN10" i="70"/>
  <c r="BO10" i="70"/>
  <c r="BP10" i="70"/>
  <c r="BQ10" i="70"/>
  <c r="BR10" i="70"/>
  <c r="BS10" i="70"/>
  <c r="BT10" i="70"/>
  <c r="BV10" i="70"/>
  <c r="BW10" i="70"/>
  <c r="BX10" i="70"/>
  <c r="BX30" i="70" s="1"/>
  <c r="BY10" i="70"/>
  <c r="BZ10" i="70"/>
  <c r="CA10" i="70"/>
  <c r="CW10" i="70" s="1"/>
  <c r="CB10" i="70"/>
  <c r="CC10" i="70"/>
  <c r="CD10" i="70"/>
  <c r="CE10" i="70"/>
  <c r="DA10" i="70" s="1"/>
  <c r="CG10" i="70"/>
  <c r="CR10" i="70" s="1"/>
  <c r="CH10" i="70"/>
  <c r="CS10" i="70" s="1"/>
  <c r="CI10" i="70"/>
  <c r="CJ10" i="70"/>
  <c r="CK10" i="70"/>
  <c r="CL10" i="70"/>
  <c r="CM10" i="70"/>
  <c r="CN10" i="70"/>
  <c r="CO10" i="70"/>
  <c r="CP10" i="70"/>
  <c r="CU10" i="70"/>
  <c r="CV10" i="70"/>
  <c r="CX10" i="70"/>
  <c r="CY10" i="70"/>
  <c r="AK11" i="70"/>
  <c r="AL11" i="70"/>
  <c r="AM11" i="70"/>
  <c r="AN11" i="70"/>
  <c r="AO11" i="70"/>
  <c r="AP11" i="70"/>
  <c r="AQ11" i="70"/>
  <c r="AR11" i="70"/>
  <c r="AS11" i="70"/>
  <c r="AT11" i="70"/>
  <c r="AX11" i="70"/>
  <c r="AY11" i="70" s="1"/>
  <c r="AZ11" i="70"/>
  <c r="BC11" i="70"/>
  <c r="K135" i="70" s="1"/>
  <c r="BJ11" i="70"/>
  <c r="BK11" i="70"/>
  <c r="BL11" i="70"/>
  <c r="BM11" i="70"/>
  <c r="BN11" i="70"/>
  <c r="BO11" i="70"/>
  <c r="BP11" i="70"/>
  <c r="BQ11" i="70"/>
  <c r="BR11" i="70"/>
  <c r="BS11" i="70"/>
  <c r="BT11" i="70"/>
  <c r="BV11" i="70"/>
  <c r="BW11" i="70"/>
  <c r="BX11" i="70"/>
  <c r="BY11" i="70"/>
  <c r="BZ11" i="70"/>
  <c r="CA11" i="70"/>
  <c r="CW11" i="70" s="1"/>
  <c r="CB11" i="70"/>
  <c r="CC11" i="70"/>
  <c r="CD11" i="70"/>
  <c r="CZ11" i="70" s="1"/>
  <c r="CE11" i="70"/>
  <c r="CG11" i="70"/>
  <c r="CH11" i="70"/>
  <c r="CS11" i="70" s="1"/>
  <c r="CI11" i="70"/>
  <c r="CT11" i="70" s="1"/>
  <c r="CJ11" i="70"/>
  <c r="CU11" i="70" s="1"/>
  <c r="CK11" i="70"/>
  <c r="CV11" i="70" s="1"/>
  <c r="CL11" i="70"/>
  <c r="CM11" i="70"/>
  <c r="CN11" i="70"/>
  <c r="CO11" i="70"/>
  <c r="CP11" i="70"/>
  <c r="CR11" i="70"/>
  <c r="CX11" i="70"/>
  <c r="CY11" i="70"/>
  <c r="AK12" i="70"/>
  <c r="AL12" i="70"/>
  <c r="AM12" i="70"/>
  <c r="AN12" i="70"/>
  <c r="AO12" i="70"/>
  <c r="BB12" i="70" s="1"/>
  <c r="J136" i="70" s="1"/>
  <c r="AP12" i="70"/>
  <c r="AQ12" i="70"/>
  <c r="AR12" i="70"/>
  <c r="AS12" i="70"/>
  <c r="AT12" i="70"/>
  <c r="AX12" i="70"/>
  <c r="AY12" i="70"/>
  <c r="AZ12" i="70"/>
  <c r="BA12" i="70" s="1"/>
  <c r="BC12" i="70"/>
  <c r="BJ12" i="70"/>
  <c r="BK12" i="70"/>
  <c r="BL12" i="70"/>
  <c r="BM12" i="70"/>
  <c r="BN12" i="70"/>
  <c r="BO12" i="70"/>
  <c r="BP12" i="70"/>
  <c r="BP34" i="70" s="1"/>
  <c r="U108" i="70" s="1"/>
  <c r="BQ12" i="70"/>
  <c r="BR12" i="70"/>
  <c r="BS12" i="70"/>
  <c r="BT12" i="70"/>
  <c r="BV12" i="70"/>
  <c r="BW12" i="70"/>
  <c r="BX12" i="70"/>
  <c r="BY12" i="70"/>
  <c r="BZ12" i="70"/>
  <c r="CA12" i="70"/>
  <c r="CB12" i="70"/>
  <c r="CC12" i="70"/>
  <c r="CD12" i="70"/>
  <c r="CZ12" i="70" s="1"/>
  <c r="CE12" i="70"/>
  <c r="CG12" i="70"/>
  <c r="CH12" i="70"/>
  <c r="CS12" i="70" s="1"/>
  <c r="CI12" i="70"/>
  <c r="CT12" i="70" s="1"/>
  <c r="CJ12" i="70"/>
  <c r="CU12" i="70" s="1"/>
  <c r="CK12" i="70"/>
  <c r="CV12" i="70" s="1"/>
  <c r="CL12" i="70"/>
  <c r="CW12" i="70" s="1"/>
  <c r="CM12" i="70"/>
  <c r="CX12" i="70" s="1"/>
  <c r="CN12" i="70"/>
  <c r="CY12" i="70" s="1"/>
  <c r="CO12" i="70"/>
  <c r="CP12" i="70"/>
  <c r="CR12" i="70"/>
  <c r="DA12" i="70"/>
  <c r="AK13" i="70"/>
  <c r="AL13" i="70"/>
  <c r="AM13" i="70"/>
  <c r="AN13" i="70"/>
  <c r="AO13" i="70"/>
  <c r="AP13" i="70"/>
  <c r="AQ13" i="70"/>
  <c r="AR13" i="70"/>
  <c r="AS13" i="70"/>
  <c r="AT13" i="70"/>
  <c r="AX13" i="70"/>
  <c r="AY13" i="70"/>
  <c r="AZ13" i="70"/>
  <c r="BA13" i="70"/>
  <c r="BC13" i="70"/>
  <c r="K137" i="70" s="1"/>
  <c r="BJ13" i="70"/>
  <c r="BK13" i="70"/>
  <c r="BL13" i="70"/>
  <c r="BM13" i="70"/>
  <c r="BN13" i="70"/>
  <c r="BO13" i="70"/>
  <c r="BP13" i="70"/>
  <c r="BQ13" i="70"/>
  <c r="BR13" i="70"/>
  <c r="BS13" i="70"/>
  <c r="BT13" i="70"/>
  <c r="BV13" i="70"/>
  <c r="BW13" i="70"/>
  <c r="BX13" i="70"/>
  <c r="BY13" i="70"/>
  <c r="BZ13" i="70"/>
  <c r="CA13" i="70"/>
  <c r="CB13" i="70"/>
  <c r="CC13" i="70"/>
  <c r="CD13" i="70"/>
  <c r="CE13" i="70"/>
  <c r="CG13" i="70"/>
  <c r="CH13" i="70"/>
  <c r="CI13" i="70"/>
  <c r="CJ13" i="70"/>
  <c r="CK13" i="70"/>
  <c r="CL13" i="70"/>
  <c r="CW13" i="70" s="1"/>
  <c r="CM13" i="70"/>
  <c r="CX13" i="70" s="1"/>
  <c r="CN13" i="70"/>
  <c r="CY13" i="70" s="1"/>
  <c r="CO13" i="70"/>
  <c r="CZ13" i="70" s="1"/>
  <c r="CP13" i="70"/>
  <c r="DA13" i="70" s="1"/>
  <c r="CR13" i="70"/>
  <c r="CS13" i="70"/>
  <c r="CT13" i="70"/>
  <c r="CU13" i="70"/>
  <c r="CV13" i="70"/>
  <c r="AK14" i="70"/>
  <c r="AL14" i="70"/>
  <c r="AM14" i="70"/>
  <c r="AN14" i="70"/>
  <c r="AO14" i="70"/>
  <c r="AP14" i="70"/>
  <c r="AQ14" i="70"/>
  <c r="BB14" i="70" s="1"/>
  <c r="J138" i="70" s="1"/>
  <c r="AR14" i="70"/>
  <c r="AS14" i="70"/>
  <c r="AT14" i="70"/>
  <c r="AX14" i="70"/>
  <c r="I138" i="70" s="1"/>
  <c r="AY14" i="70"/>
  <c r="AZ14" i="70"/>
  <c r="BA14" i="70"/>
  <c r="BC14" i="70"/>
  <c r="BJ14" i="70"/>
  <c r="BK14" i="70"/>
  <c r="BL14" i="70"/>
  <c r="BM14" i="70"/>
  <c r="BN14" i="70"/>
  <c r="BO14" i="70"/>
  <c r="BP14" i="70"/>
  <c r="BQ14" i="70"/>
  <c r="BR14" i="70"/>
  <c r="BS14" i="70"/>
  <c r="BT14" i="70"/>
  <c r="R31" i="70" s="1"/>
  <c r="R33" i="70" s="1"/>
  <c r="BV14" i="70"/>
  <c r="BW14" i="70"/>
  <c r="BX14" i="70"/>
  <c r="BY14" i="70"/>
  <c r="BZ14" i="70"/>
  <c r="CA14" i="70"/>
  <c r="CB14" i="70"/>
  <c r="CC14" i="70"/>
  <c r="CD14" i="70"/>
  <c r="CE14" i="70"/>
  <c r="CG14" i="70"/>
  <c r="CH14" i="70"/>
  <c r="CI14" i="70"/>
  <c r="CJ14" i="70"/>
  <c r="CK14" i="70"/>
  <c r="CL14" i="70"/>
  <c r="CM14" i="70"/>
  <c r="CN14" i="70"/>
  <c r="CO14" i="70"/>
  <c r="CP14" i="70"/>
  <c r="DA14" i="70" s="1"/>
  <c r="CR14" i="70"/>
  <c r="CS14" i="70"/>
  <c r="CT14" i="70"/>
  <c r="CU14" i="70"/>
  <c r="CV14" i="70"/>
  <c r="CW14" i="70"/>
  <c r="CX14" i="70"/>
  <c r="CY14" i="70"/>
  <c r="CZ14" i="70"/>
  <c r="AK15" i="70"/>
  <c r="AL15" i="70"/>
  <c r="AM15" i="70"/>
  <c r="AN15" i="70"/>
  <c r="AO15" i="70"/>
  <c r="AP15" i="70"/>
  <c r="AQ15" i="70"/>
  <c r="AR15" i="70"/>
  <c r="AS15" i="70"/>
  <c r="AT15" i="70"/>
  <c r="BB15" i="70" s="1"/>
  <c r="J139" i="70" s="1"/>
  <c r="AX15" i="70"/>
  <c r="I139" i="70" s="1"/>
  <c r="AY15" i="70"/>
  <c r="AZ15" i="70"/>
  <c r="H139" i="70" s="1"/>
  <c r="BA15" i="70"/>
  <c r="BC15" i="70"/>
  <c r="BJ15" i="70"/>
  <c r="BK15" i="70"/>
  <c r="BL15" i="70"/>
  <c r="BM15" i="70"/>
  <c r="BN15" i="70"/>
  <c r="BO15" i="70"/>
  <c r="BP15" i="70"/>
  <c r="BQ15" i="70"/>
  <c r="BR15" i="70"/>
  <c r="BS15" i="70"/>
  <c r="BT15" i="70"/>
  <c r="BV15" i="70"/>
  <c r="BW15" i="70"/>
  <c r="BX15" i="70"/>
  <c r="BY15" i="70"/>
  <c r="BZ15" i="70"/>
  <c r="BZ34" i="70" s="1"/>
  <c r="T107" i="70" s="1"/>
  <c r="CA15" i="70"/>
  <c r="CB15" i="70"/>
  <c r="CC15" i="70"/>
  <c r="CD15" i="70"/>
  <c r="CE15" i="70"/>
  <c r="CG15" i="70"/>
  <c r="CH15" i="70"/>
  <c r="CI15" i="70"/>
  <c r="CJ15" i="70"/>
  <c r="CK15" i="70"/>
  <c r="CL15" i="70"/>
  <c r="CM15" i="70"/>
  <c r="CN15" i="70"/>
  <c r="CO15" i="70"/>
  <c r="CP15" i="70"/>
  <c r="CR15" i="70"/>
  <c r="CS15" i="70"/>
  <c r="CT15" i="70"/>
  <c r="CU15" i="70"/>
  <c r="CV15" i="70"/>
  <c r="CW15" i="70"/>
  <c r="CX15" i="70"/>
  <c r="CY15" i="70"/>
  <c r="CZ15" i="70"/>
  <c r="DA15" i="70"/>
  <c r="AK16" i="70"/>
  <c r="AL16" i="70"/>
  <c r="AM16" i="70"/>
  <c r="AN16" i="70"/>
  <c r="AO16" i="70"/>
  <c r="AP16" i="70"/>
  <c r="AQ16" i="70"/>
  <c r="AR16" i="70"/>
  <c r="AS16" i="70"/>
  <c r="AT16" i="70"/>
  <c r="AX16" i="70"/>
  <c r="I140" i="70" s="1"/>
  <c r="AY16" i="70"/>
  <c r="AZ16" i="70"/>
  <c r="BB16" i="70"/>
  <c r="J140" i="70" s="1"/>
  <c r="BC16" i="70"/>
  <c r="K140" i="70" s="1"/>
  <c r="BJ16" i="70"/>
  <c r="BK16" i="70"/>
  <c r="BL16" i="70"/>
  <c r="BM16" i="70"/>
  <c r="BN16" i="70"/>
  <c r="BO16" i="70"/>
  <c r="BP16" i="70"/>
  <c r="BQ16" i="70"/>
  <c r="BR16" i="70"/>
  <c r="BS16" i="70"/>
  <c r="BT16" i="70"/>
  <c r="BV16" i="70"/>
  <c r="BW16" i="70"/>
  <c r="BX16" i="70"/>
  <c r="BY16" i="70"/>
  <c r="BZ16" i="70"/>
  <c r="CA16" i="70"/>
  <c r="CA32" i="70" s="1"/>
  <c r="P108" i="70" s="1"/>
  <c r="CB16" i="70"/>
  <c r="CC16" i="70"/>
  <c r="CD16" i="70"/>
  <c r="CE16" i="70"/>
  <c r="CG16" i="70"/>
  <c r="CH16" i="70"/>
  <c r="CI16" i="70"/>
  <c r="CJ16" i="70"/>
  <c r="CK16" i="70"/>
  <c r="CL16" i="70"/>
  <c r="CM16" i="70"/>
  <c r="CN16" i="70"/>
  <c r="CO16" i="70"/>
  <c r="CP16" i="70"/>
  <c r="CR16" i="70"/>
  <c r="CS16" i="70"/>
  <c r="CT16" i="70"/>
  <c r="CU16" i="70"/>
  <c r="CV16" i="70"/>
  <c r="CW16" i="70"/>
  <c r="CX16" i="70"/>
  <c r="CY16" i="70"/>
  <c r="CZ16" i="70"/>
  <c r="DA16" i="70"/>
  <c r="AK17" i="70"/>
  <c r="AL17" i="70"/>
  <c r="AM17" i="70"/>
  <c r="AN17" i="70"/>
  <c r="AO17" i="70"/>
  <c r="AP17" i="70"/>
  <c r="AQ17" i="70"/>
  <c r="AR17" i="70"/>
  <c r="AS17" i="70"/>
  <c r="AT17" i="70"/>
  <c r="AX17" i="70"/>
  <c r="AY17" i="70" s="1"/>
  <c r="AZ17" i="70"/>
  <c r="BA17" i="70"/>
  <c r="BB17" i="70"/>
  <c r="J141" i="70" s="1"/>
  <c r="BC17" i="70"/>
  <c r="K141" i="70" s="1"/>
  <c r="BJ17" i="70"/>
  <c r="BK17" i="70"/>
  <c r="BL17" i="70"/>
  <c r="BL29" i="70" s="1"/>
  <c r="BM17" i="70"/>
  <c r="BN17" i="70"/>
  <c r="BO17" i="70"/>
  <c r="BP17" i="70"/>
  <c r="BQ17" i="70"/>
  <c r="BR17" i="70"/>
  <c r="BS17" i="70"/>
  <c r="BT17" i="70"/>
  <c r="BV17" i="70"/>
  <c r="BW17" i="70"/>
  <c r="BX17" i="70"/>
  <c r="BY17" i="70"/>
  <c r="CU17" i="70" s="1"/>
  <c r="BZ17" i="70"/>
  <c r="CA17" i="70"/>
  <c r="CB17" i="70"/>
  <c r="CC17" i="70"/>
  <c r="CY17" i="70" s="1"/>
  <c r="CD17" i="70"/>
  <c r="CZ17" i="70" s="1"/>
  <c r="CE17" i="70"/>
  <c r="DA17" i="70" s="1"/>
  <c r="CG17" i="70"/>
  <c r="CR17" i="70" s="1"/>
  <c r="CH17" i="70"/>
  <c r="CS17" i="70" s="1"/>
  <c r="CI17" i="70"/>
  <c r="CT17" i="70" s="1"/>
  <c r="CJ17" i="70"/>
  <c r="CK17" i="70"/>
  <c r="CL17" i="70"/>
  <c r="CM17" i="70"/>
  <c r="CN17" i="70"/>
  <c r="CO17" i="70"/>
  <c r="CP17" i="70"/>
  <c r="CV17" i="70"/>
  <c r="CW17" i="70"/>
  <c r="CX17" i="70"/>
  <c r="AK18" i="70"/>
  <c r="AL18" i="70"/>
  <c r="AM18" i="70"/>
  <c r="AN18" i="70"/>
  <c r="AO18" i="70"/>
  <c r="AP18" i="70"/>
  <c r="AQ18" i="70"/>
  <c r="AR18" i="70"/>
  <c r="AS18" i="70"/>
  <c r="AT18" i="70"/>
  <c r="AX18" i="70"/>
  <c r="I142" i="70" s="1"/>
  <c r="AZ18" i="70"/>
  <c r="BA18" i="70"/>
  <c r="BC18" i="70"/>
  <c r="K142" i="70" s="1"/>
  <c r="BJ18" i="70"/>
  <c r="BK18" i="70"/>
  <c r="BL18" i="70"/>
  <c r="BM18" i="70"/>
  <c r="BN18" i="70"/>
  <c r="BO18" i="70"/>
  <c r="BP18" i="70"/>
  <c r="BQ18" i="70"/>
  <c r="BR18" i="70"/>
  <c r="BS18" i="70"/>
  <c r="BT18" i="70"/>
  <c r="BV18" i="70"/>
  <c r="BW18" i="70"/>
  <c r="BX18" i="70"/>
  <c r="BY18" i="70"/>
  <c r="BZ18" i="70"/>
  <c r="CA18" i="70"/>
  <c r="CB18" i="70"/>
  <c r="CC18" i="70"/>
  <c r="CD18" i="70"/>
  <c r="CE18" i="70"/>
  <c r="DA18" i="70" s="1"/>
  <c r="CG18" i="70"/>
  <c r="CH18" i="70"/>
  <c r="CI18" i="70"/>
  <c r="CT18" i="70" s="1"/>
  <c r="CJ18" i="70"/>
  <c r="CU18" i="70" s="1"/>
  <c r="CK18" i="70"/>
  <c r="CV18" i="70" s="1"/>
  <c r="CL18" i="70"/>
  <c r="CW18" i="70" s="1"/>
  <c r="CM18" i="70"/>
  <c r="CN18" i="70"/>
  <c r="CO18" i="70"/>
  <c r="CP18" i="70"/>
  <c r="CR18" i="70"/>
  <c r="CS18" i="70"/>
  <c r="CX18" i="70"/>
  <c r="CY18" i="70"/>
  <c r="CZ18" i="70"/>
  <c r="AK19" i="70"/>
  <c r="AL19" i="70"/>
  <c r="AM19" i="70"/>
  <c r="AN19" i="70"/>
  <c r="AO19" i="70"/>
  <c r="AP19" i="70"/>
  <c r="AQ19" i="70"/>
  <c r="AR19" i="70"/>
  <c r="AS19" i="70"/>
  <c r="AT19" i="70"/>
  <c r="AX19" i="70"/>
  <c r="AY19" i="70"/>
  <c r="AZ19" i="70"/>
  <c r="BA19" i="70"/>
  <c r="BC19" i="70"/>
  <c r="BJ19" i="70"/>
  <c r="BJ34" i="70" s="1"/>
  <c r="U102" i="70" s="1"/>
  <c r="F92" i="70" s="1"/>
  <c r="BK19" i="70"/>
  <c r="BL19" i="70"/>
  <c r="BM19" i="70"/>
  <c r="BN19" i="70"/>
  <c r="BO19" i="70"/>
  <c r="BP19" i="70"/>
  <c r="BQ19" i="70"/>
  <c r="BR19" i="70"/>
  <c r="BS19" i="70"/>
  <c r="BT19" i="70"/>
  <c r="BV19" i="70"/>
  <c r="BW19" i="70"/>
  <c r="BX19" i="70"/>
  <c r="BY19" i="70"/>
  <c r="BZ19" i="70"/>
  <c r="CA19" i="70"/>
  <c r="CB19" i="70"/>
  <c r="CC19" i="70"/>
  <c r="CD19" i="70"/>
  <c r="CE19" i="70"/>
  <c r="DA19" i="70" s="1"/>
  <c r="CG19" i="70"/>
  <c r="CH19" i="70"/>
  <c r="CI19" i="70"/>
  <c r="CT19" i="70" s="1"/>
  <c r="CJ19" i="70"/>
  <c r="CU19" i="70" s="1"/>
  <c r="CK19" i="70"/>
  <c r="CV19" i="70" s="1"/>
  <c r="CL19" i="70"/>
  <c r="CW19" i="70" s="1"/>
  <c r="CM19" i="70"/>
  <c r="CX19" i="70" s="1"/>
  <c r="CN19" i="70"/>
  <c r="CY19" i="70" s="1"/>
  <c r="CO19" i="70"/>
  <c r="CZ19" i="70" s="1"/>
  <c r="CP19" i="70"/>
  <c r="CR19" i="70"/>
  <c r="CS19" i="70"/>
  <c r="AK20" i="70"/>
  <c r="AL20" i="70"/>
  <c r="AM20" i="70"/>
  <c r="AN20" i="70"/>
  <c r="AO20" i="70"/>
  <c r="AP20" i="70"/>
  <c r="AQ20" i="70"/>
  <c r="AR20" i="70"/>
  <c r="AS20" i="70"/>
  <c r="AT20" i="70"/>
  <c r="AX20" i="70"/>
  <c r="AY20" i="70"/>
  <c r="AZ20" i="70"/>
  <c r="BA20" i="70"/>
  <c r="BC20" i="70"/>
  <c r="BJ20" i="70"/>
  <c r="BK20" i="70"/>
  <c r="BL20" i="70"/>
  <c r="BM20" i="70"/>
  <c r="BN20" i="70"/>
  <c r="BO20" i="70"/>
  <c r="BP20" i="70"/>
  <c r="BQ20" i="70"/>
  <c r="BR20" i="70"/>
  <c r="BS20" i="70"/>
  <c r="Q31" i="70" s="1"/>
  <c r="BT20" i="70"/>
  <c r="BV20" i="70"/>
  <c r="CR20" i="70" s="1"/>
  <c r="BW20" i="70"/>
  <c r="Z31" i="70" s="1"/>
  <c r="BX20" i="70"/>
  <c r="BY20" i="70"/>
  <c r="BZ20" i="70"/>
  <c r="CA20" i="70"/>
  <c r="CB20" i="70"/>
  <c r="CC20" i="70"/>
  <c r="CD20" i="70"/>
  <c r="CE20" i="70"/>
  <c r="CG20" i="70"/>
  <c r="CH20" i="70"/>
  <c r="CI20" i="70"/>
  <c r="CJ20" i="70"/>
  <c r="CK20" i="70"/>
  <c r="CL20" i="70"/>
  <c r="CM20" i="70"/>
  <c r="CN20" i="70"/>
  <c r="CY20" i="70" s="1"/>
  <c r="CO20" i="70"/>
  <c r="CZ20" i="70" s="1"/>
  <c r="CP20" i="70"/>
  <c r="CS20" i="70"/>
  <c r="CT20" i="70"/>
  <c r="CU20" i="70"/>
  <c r="CV20" i="70"/>
  <c r="CW20" i="70"/>
  <c r="CX20" i="70"/>
  <c r="AK21" i="70"/>
  <c r="AL21" i="70"/>
  <c r="AM21" i="70"/>
  <c r="AN21" i="70"/>
  <c r="AO21" i="70"/>
  <c r="AP21" i="70"/>
  <c r="AQ21" i="70"/>
  <c r="AR21" i="70"/>
  <c r="AS21" i="70"/>
  <c r="AT21" i="70"/>
  <c r="AX21" i="70"/>
  <c r="I145" i="70" s="1"/>
  <c r="AY21" i="70"/>
  <c r="BA36" i="70" s="1"/>
  <c r="I155" i="70" s="1"/>
  <c r="AZ21" i="70"/>
  <c r="BA21" i="70"/>
  <c r="BB21" i="70"/>
  <c r="J145" i="70" s="1"/>
  <c r="BC21" i="70"/>
  <c r="BJ21" i="70"/>
  <c r="BK21" i="70"/>
  <c r="BL21" i="70"/>
  <c r="BM21" i="70"/>
  <c r="BN21" i="70"/>
  <c r="BO21" i="70"/>
  <c r="BP21" i="70"/>
  <c r="BQ21" i="70"/>
  <c r="BR21" i="70"/>
  <c r="BS21" i="70"/>
  <c r="BT21" i="70"/>
  <c r="BV21" i="70"/>
  <c r="BW21" i="70"/>
  <c r="BX21" i="70"/>
  <c r="BY21" i="70"/>
  <c r="BY30" i="70" s="1"/>
  <c r="BZ21" i="70"/>
  <c r="BZ35" i="70" s="1"/>
  <c r="V107" i="70" s="1"/>
  <c r="K95" i="70" s="1"/>
  <c r="CA21" i="70"/>
  <c r="CB21" i="70"/>
  <c r="CC21" i="70"/>
  <c r="CD21" i="70"/>
  <c r="CE21" i="70"/>
  <c r="CG21" i="70"/>
  <c r="CH21" i="70"/>
  <c r="CI21" i="70"/>
  <c r="CJ21" i="70"/>
  <c r="CK21" i="70"/>
  <c r="CL21" i="70"/>
  <c r="CM21" i="70"/>
  <c r="CN21" i="70"/>
  <c r="CO21" i="70"/>
  <c r="CP21" i="70"/>
  <c r="CS21" i="70"/>
  <c r="CT21" i="70"/>
  <c r="CU21" i="70"/>
  <c r="CV21" i="70"/>
  <c r="CW21" i="70"/>
  <c r="CX21" i="70"/>
  <c r="CY21" i="70"/>
  <c r="CZ21" i="70"/>
  <c r="DA21" i="70"/>
  <c r="AK22" i="70"/>
  <c r="AL22" i="70"/>
  <c r="AM22" i="70"/>
  <c r="AN22" i="70"/>
  <c r="AO22" i="70"/>
  <c r="AP22" i="70"/>
  <c r="AQ22" i="70"/>
  <c r="AR22" i="70"/>
  <c r="AS22" i="70"/>
  <c r="AT22" i="70"/>
  <c r="AX22" i="70"/>
  <c r="AY22" i="70" s="1"/>
  <c r="AZ22" i="70"/>
  <c r="H146" i="70" s="1"/>
  <c r="BA22" i="70"/>
  <c r="BB22" i="70"/>
  <c r="J146" i="70" s="1"/>
  <c r="BC22" i="70"/>
  <c r="BJ22" i="70"/>
  <c r="BK22" i="70"/>
  <c r="BL22" i="70"/>
  <c r="BM22" i="70"/>
  <c r="BN22" i="70"/>
  <c r="BO22" i="70"/>
  <c r="BP22" i="70"/>
  <c r="BQ22" i="70"/>
  <c r="BR22" i="70"/>
  <c r="BS22" i="70"/>
  <c r="BT22" i="70"/>
  <c r="BV22" i="70"/>
  <c r="BW22" i="70"/>
  <c r="BX22" i="70"/>
  <c r="BY22" i="70"/>
  <c r="BZ22" i="70"/>
  <c r="CA22" i="70"/>
  <c r="CB22" i="70"/>
  <c r="CC22" i="70"/>
  <c r="CD22" i="70"/>
  <c r="CE22" i="70"/>
  <c r="CG22" i="70"/>
  <c r="CH22" i="70"/>
  <c r="CI22" i="70"/>
  <c r="CJ22" i="70"/>
  <c r="CK22" i="70"/>
  <c r="CL22" i="70"/>
  <c r="CM22" i="70"/>
  <c r="CN22" i="70"/>
  <c r="CO22" i="70"/>
  <c r="CP22" i="70"/>
  <c r="CR22" i="70"/>
  <c r="CS22" i="70"/>
  <c r="CT22" i="70"/>
  <c r="CU22" i="70"/>
  <c r="CV22" i="70"/>
  <c r="CW22" i="70"/>
  <c r="CX22" i="70"/>
  <c r="CY22" i="70"/>
  <c r="CZ22" i="70"/>
  <c r="DA22" i="70"/>
  <c r="AK23" i="70"/>
  <c r="AL23" i="70"/>
  <c r="AM23" i="70"/>
  <c r="AN23" i="70"/>
  <c r="AO23" i="70"/>
  <c r="AP23" i="70"/>
  <c r="AQ23" i="70"/>
  <c r="AR23" i="70"/>
  <c r="AS23" i="70"/>
  <c r="AT23" i="70"/>
  <c r="AX23" i="70"/>
  <c r="I147" i="70" s="1"/>
  <c r="AY23" i="70"/>
  <c r="AZ23" i="70"/>
  <c r="H147" i="70" s="1"/>
  <c r="BA23" i="70"/>
  <c r="BB23" i="70"/>
  <c r="J147" i="70" s="1"/>
  <c r="BC23" i="70"/>
  <c r="K147" i="70" s="1"/>
  <c r="BJ23" i="70"/>
  <c r="BK23" i="70"/>
  <c r="BL23" i="70"/>
  <c r="BM23" i="70"/>
  <c r="BN23" i="70"/>
  <c r="BO23" i="70"/>
  <c r="BP23" i="70"/>
  <c r="BQ23" i="70"/>
  <c r="BR23" i="70"/>
  <c r="BS23" i="70"/>
  <c r="BT23" i="70"/>
  <c r="BV23" i="70"/>
  <c r="BW23" i="70"/>
  <c r="BX23" i="70"/>
  <c r="BY23" i="70"/>
  <c r="BZ23" i="70"/>
  <c r="CA23" i="70"/>
  <c r="CW23" i="70" s="1"/>
  <c r="CB23" i="70"/>
  <c r="CX23" i="70" s="1"/>
  <c r="CC23" i="70"/>
  <c r="CD23" i="70"/>
  <c r="CD35" i="70" s="1"/>
  <c r="V111" i="70" s="1"/>
  <c r="CE23" i="70"/>
  <c r="CG23" i="70"/>
  <c r="CR23" i="70" s="1"/>
  <c r="CH23" i="70"/>
  <c r="CI23" i="70"/>
  <c r="CJ23" i="70"/>
  <c r="CK23" i="70"/>
  <c r="CL23" i="70"/>
  <c r="CM23" i="70"/>
  <c r="CN23" i="70"/>
  <c r="CO23" i="70"/>
  <c r="CP23" i="70"/>
  <c r="CS23" i="70"/>
  <c r="CT23" i="70"/>
  <c r="CU23" i="70"/>
  <c r="CV23" i="70"/>
  <c r="CY23" i="70"/>
  <c r="CZ23" i="70"/>
  <c r="AK24" i="70"/>
  <c r="BB24" i="70" s="1"/>
  <c r="J148" i="70" s="1"/>
  <c r="AL24" i="70"/>
  <c r="AM24" i="70"/>
  <c r="AN24" i="70"/>
  <c r="AO24" i="70"/>
  <c r="AP24" i="70"/>
  <c r="AQ24" i="70"/>
  <c r="AR24" i="70"/>
  <c r="AS24" i="70"/>
  <c r="AT24" i="70"/>
  <c r="AX24" i="70"/>
  <c r="AY24" i="70"/>
  <c r="AZ24" i="70"/>
  <c r="BA24" i="70"/>
  <c r="BC24" i="70"/>
  <c r="K148" i="70" s="1"/>
  <c r="BJ24" i="70"/>
  <c r="BK24" i="70"/>
  <c r="BL24" i="70"/>
  <c r="BM24" i="70"/>
  <c r="BN24" i="70"/>
  <c r="BO24" i="70"/>
  <c r="BP24" i="70"/>
  <c r="BQ24" i="70"/>
  <c r="BR24" i="70"/>
  <c r="BS24" i="70"/>
  <c r="BT24" i="70"/>
  <c r="BV24" i="70"/>
  <c r="BW24" i="70"/>
  <c r="BX24" i="70"/>
  <c r="BY24" i="70"/>
  <c r="BZ24" i="70"/>
  <c r="CA24" i="70"/>
  <c r="CB24" i="70"/>
  <c r="CC24" i="70"/>
  <c r="CY24" i="70" s="1"/>
  <c r="CD24" i="70"/>
  <c r="CZ24" i="70" s="1"/>
  <c r="CE24" i="70"/>
  <c r="DA24" i="70" s="1"/>
  <c r="CG24" i="70"/>
  <c r="CR24" i="70" s="1"/>
  <c r="CH24" i="70"/>
  <c r="CS24" i="70" s="1"/>
  <c r="CI24" i="70"/>
  <c r="CT24" i="70" s="1"/>
  <c r="CJ24" i="70"/>
  <c r="CU24" i="70" s="1"/>
  <c r="CK24" i="70"/>
  <c r="CL24" i="70"/>
  <c r="CM24" i="70"/>
  <c r="CN24" i="70"/>
  <c r="CO24" i="70"/>
  <c r="CP24" i="70"/>
  <c r="CV24" i="70"/>
  <c r="CW24" i="70"/>
  <c r="CX24" i="70"/>
  <c r="AK25" i="70"/>
  <c r="AL25" i="70"/>
  <c r="BB25" i="70" s="1"/>
  <c r="J149" i="70" s="1"/>
  <c r="AM25" i="70"/>
  <c r="AN25" i="70"/>
  <c r="AO25" i="70"/>
  <c r="AP25" i="70"/>
  <c r="AQ25" i="70"/>
  <c r="AR25" i="70"/>
  <c r="AS25" i="70"/>
  <c r="AT25" i="70"/>
  <c r="AX25" i="70"/>
  <c r="AY25" i="70"/>
  <c r="AZ25" i="70"/>
  <c r="BA25" i="70" s="1"/>
  <c r="BC25" i="70"/>
  <c r="BJ25" i="70"/>
  <c r="BK25" i="70"/>
  <c r="BL25" i="70"/>
  <c r="BM25" i="70"/>
  <c r="BN25" i="70"/>
  <c r="BO25" i="70"/>
  <c r="BP25" i="70"/>
  <c r="BQ25" i="70"/>
  <c r="BR25" i="70"/>
  <c r="BS25" i="70"/>
  <c r="BT25" i="70"/>
  <c r="BV25" i="70"/>
  <c r="BW25" i="70"/>
  <c r="BX25" i="70"/>
  <c r="BY25" i="70"/>
  <c r="BZ25" i="70"/>
  <c r="CA25" i="70"/>
  <c r="CB25" i="70"/>
  <c r="CC25" i="70"/>
  <c r="CY25" i="70" s="1"/>
  <c r="CD25" i="70"/>
  <c r="CE25" i="70"/>
  <c r="CG25" i="70"/>
  <c r="CH25" i="70"/>
  <c r="CI25" i="70"/>
  <c r="CJ25" i="70"/>
  <c r="CU25" i="70" s="1"/>
  <c r="CK25" i="70"/>
  <c r="CV25" i="70" s="1"/>
  <c r="CL25" i="70"/>
  <c r="CW25" i="70" s="1"/>
  <c r="CM25" i="70"/>
  <c r="CX25" i="70" s="1"/>
  <c r="CN25" i="70"/>
  <c r="CO25" i="70"/>
  <c r="CP25" i="70"/>
  <c r="CR25" i="70"/>
  <c r="CS25" i="70"/>
  <c r="CT25" i="70"/>
  <c r="CZ25" i="70"/>
  <c r="DA25" i="70"/>
  <c r="AK26" i="70"/>
  <c r="AL26" i="70"/>
  <c r="AM26" i="70"/>
  <c r="AN26" i="70"/>
  <c r="AO26" i="70"/>
  <c r="AP26" i="70"/>
  <c r="AQ26" i="70"/>
  <c r="AR26" i="70"/>
  <c r="AS26" i="70"/>
  <c r="AT26" i="70"/>
  <c r="AX26" i="70"/>
  <c r="AY26" i="70"/>
  <c r="AZ26" i="70"/>
  <c r="BA26" i="70"/>
  <c r="BC26" i="70"/>
  <c r="K150" i="70" s="1"/>
  <c r="BJ26" i="70"/>
  <c r="BK26" i="70"/>
  <c r="BL26" i="70"/>
  <c r="BM26" i="70"/>
  <c r="BN26" i="70"/>
  <c r="BO26" i="70"/>
  <c r="M31" i="70" s="1"/>
  <c r="M33" i="70" s="1"/>
  <c r="BP26" i="70"/>
  <c r="BQ26" i="70"/>
  <c r="O31" i="70" s="1"/>
  <c r="BR26" i="70"/>
  <c r="BS26" i="70"/>
  <c r="BT26" i="70"/>
  <c r="BV26" i="70"/>
  <c r="BW26" i="70"/>
  <c r="BX26" i="70"/>
  <c r="BY26" i="70"/>
  <c r="BZ26" i="70"/>
  <c r="CA26" i="70"/>
  <c r="CB26" i="70"/>
  <c r="CC26" i="70"/>
  <c r="CD26" i="70"/>
  <c r="CE26" i="70"/>
  <c r="CG26" i="70"/>
  <c r="CR26" i="70" s="1"/>
  <c r="CH26" i="70"/>
  <c r="CI26" i="70"/>
  <c r="CJ26" i="70"/>
  <c r="CK26" i="70"/>
  <c r="CV26" i="70" s="1"/>
  <c r="CL26" i="70"/>
  <c r="CM26" i="70"/>
  <c r="CX26" i="70" s="1"/>
  <c r="CN26" i="70"/>
  <c r="CY26" i="70" s="1"/>
  <c r="CO26" i="70"/>
  <c r="CZ26" i="70" s="1"/>
  <c r="CP26" i="70"/>
  <c r="DA26" i="70" s="1"/>
  <c r="CS26" i="70"/>
  <c r="CT26" i="70"/>
  <c r="CU26" i="70"/>
  <c r="CW26" i="70"/>
  <c r="AK27" i="70"/>
  <c r="AL27" i="70"/>
  <c r="AM27" i="70"/>
  <c r="AN27" i="70"/>
  <c r="AO27" i="70"/>
  <c r="AP27" i="70"/>
  <c r="AQ27" i="70"/>
  <c r="AR27" i="70"/>
  <c r="AS27" i="70"/>
  <c r="AT27" i="70"/>
  <c r="AX27" i="70"/>
  <c r="AY27" i="70"/>
  <c r="AZ27" i="70"/>
  <c r="BA27" i="70"/>
  <c r="BC27" i="70"/>
  <c r="BJ27" i="70"/>
  <c r="BK27" i="70"/>
  <c r="BL27" i="70"/>
  <c r="BM27" i="70"/>
  <c r="BN27" i="70"/>
  <c r="BN28" i="70" s="1"/>
  <c r="BO27" i="70"/>
  <c r="BP27" i="70"/>
  <c r="BQ27" i="70"/>
  <c r="BR27" i="70"/>
  <c r="BS27" i="70"/>
  <c r="BT27" i="70"/>
  <c r="BV27" i="70"/>
  <c r="BW27" i="70"/>
  <c r="BX27" i="70"/>
  <c r="BY27" i="70"/>
  <c r="BZ27" i="70"/>
  <c r="CA27" i="70"/>
  <c r="CB27" i="70"/>
  <c r="CC27" i="70"/>
  <c r="CD27" i="70"/>
  <c r="CE27" i="70"/>
  <c r="CG27" i="70"/>
  <c r="CR27" i="70" s="1"/>
  <c r="CH27" i="70"/>
  <c r="CI27" i="70"/>
  <c r="CJ27" i="70"/>
  <c r="CK27" i="70"/>
  <c r="CL27" i="70"/>
  <c r="CM27" i="70"/>
  <c r="CX27" i="70" s="1"/>
  <c r="CN27" i="70"/>
  <c r="CY27" i="70" s="1"/>
  <c r="CO27" i="70"/>
  <c r="CZ27" i="70" s="1"/>
  <c r="CP27" i="70"/>
  <c r="DA27" i="70" s="1"/>
  <c r="CS27" i="70"/>
  <c r="CT27" i="70"/>
  <c r="CV27" i="70"/>
  <c r="CW27" i="70"/>
  <c r="H28" i="70"/>
  <c r="I28" i="70"/>
  <c r="J28" i="70"/>
  <c r="K28" i="70"/>
  <c r="L28" i="70"/>
  <c r="M28" i="70"/>
  <c r="N28" i="70"/>
  <c r="O28" i="70"/>
  <c r="P28" i="70"/>
  <c r="Q28" i="70"/>
  <c r="R28" i="70"/>
  <c r="Y28" i="70"/>
  <c r="Z28" i="70"/>
  <c r="AA28" i="70"/>
  <c r="AB28" i="70"/>
  <c r="AC28" i="70"/>
  <c r="AD28" i="70"/>
  <c r="AE28" i="70"/>
  <c r="AF28" i="70"/>
  <c r="AG28" i="70"/>
  <c r="AH28" i="70"/>
  <c r="BO28" i="70"/>
  <c r="BQ28" i="70"/>
  <c r="BR28" i="70"/>
  <c r="BS28" i="70"/>
  <c r="BT28" i="70"/>
  <c r="H29" i="70"/>
  <c r="I29" i="70"/>
  <c r="J29" i="70"/>
  <c r="K29" i="70"/>
  <c r="L29" i="70"/>
  <c r="M29" i="70"/>
  <c r="N29" i="70"/>
  <c r="O29" i="70"/>
  <c r="P29" i="70"/>
  <c r="Q29" i="70"/>
  <c r="R29" i="70"/>
  <c r="Y29" i="70"/>
  <c r="Z29" i="70"/>
  <c r="AA29" i="70"/>
  <c r="AB29" i="70"/>
  <c r="AC29" i="70"/>
  <c r="AD29" i="70"/>
  <c r="AE29" i="70"/>
  <c r="AF29" i="70"/>
  <c r="AG29" i="70"/>
  <c r="AH29" i="70"/>
  <c r="BM29" i="70"/>
  <c r="H30" i="70"/>
  <c r="I30" i="70"/>
  <c r="J30" i="70"/>
  <c r="K30" i="70"/>
  <c r="L30" i="70"/>
  <c r="M30" i="70"/>
  <c r="N30" i="70"/>
  <c r="O30" i="70"/>
  <c r="P30" i="70"/>
  <c r="Q30" i="70"/>
  <c r="Y30" i="70"/>
  <c r="Z30" i="70"/>
  <c r="AA30" i="70"/>
  <c r="AB30" i="70"/>
  <c r="AC30" i="70"/>
  <c r="AE30" i="70"/>
  <c r="BM30" i="70"/>
  <c r="BS30" i="70"/>
  <c r="BT30" i="70"/>
  <c r="AG31" i="70"/>
  <c r="R32" i="70"/>
  <c r="BR33" i="70"/>
  <c r="S110" i="70" s="1"/>
  <c r="BY33" i="70"/>
  <c r="R106" i="70" s="1"/>
  <c r="J91" i="70" s="1"/>
  <c r="CB33" i="70"/>
  <c r="R109" i="70" s="1"/>
  <c r="AZ34" i="70"/>
  <c r="J61" i="70" s="1"/>
  <c r="BA34" i="70"/>
  <c r="J62" i="70" s="1"/>
  <c r="BQ34" i="70"/>
  <c r="U109" i="70" s="1"/>
  <c r="BX34" i="70"/>
  <c r="T105" i="70" s="1"/>
  <c r="I93" i="70" s="1"/>
  <c r="CD34" i="70"/>
  <c r="T111" i="70" s="1"/>
  <c r="I35" i="70"/>
  <c r="J35" i="70"/>
  <c r="K35" i="70"/>
  <c r="L35" i="70"/>
  <c r="M35" i="70"/>
  <c r="N35" i="70"/>
  <c r="O35" i="70"/>
  <c r="P35" i="70"/>
  <c r="Q35" i="70"/>
  <c r="R35" i="70"/>
  <c r="BQ35" i="70"/>
  <c r="W109" i="70" s="1"/>
  <c r="BS35" i="70"/>
  <c r="W111" i="70" s="1"/>
  <c r="BT35" i="70"/>
  <c r="W112" i="70" s="1"/>
  <c r="BW35" i="70"/>
  <c r="V104" i="70" s="1"/>
  <c r="H95" i="70" s="1"/>
  <c r="BX35" i="70"/>
  <c r="V105" i="70" s="1"/>
  <c r="I95" i="70" s="1"/>
  <c r="I128" i="69"/>
  <c r="H129" i="69"/>
  <c r="I129" i="69"/>
  <c r="K129" i="69"/>
  <c r="H130" i="69"/>
  <c r="I130" i="69"/>
  <c r="K130" i="69"/>
  <c r="H131" i="69"/>
  <c r="I131" i="69"/>
  <c r="K131" i="69"/>
  <c r="H132" i="69"/>
  <c r="I132" i="69"/>
  <c r="K132" i="69"/>
  <c r="K134" i="69"/>
  <c r="H135" i="69"/>
  <c r="I135" i="69"/>
  <c r="H136" i="69"/>
  <c r="I136" i="69"/>
  <c r="H137" i="69"/>
  <c r="I137" i="69"/>
  <c r="K137" i="69"/>
  <c r="H138" i="69"/>
  <c r="K138" i="69"/>
  <c r="K139" i="69"/>
  <c r="H141" i="69"/>
  <c r="I141" i="69"/>
  <c r="J141" i="69"/>
  <c r="K141" i="69"/>
  <c r="H142" i="69"/>
  <c r="I142" i="69"/>
  <c r="H143" i="69"/>
  <c r="I143" i="69"/>
  <c r="K143" i="69"/>
  <c r="H144" i="69"/>
  <c r="I144" i="69"/>
  <c r="K144" i="69"/>
  <c r="H145" i="69"/>
  <c r="K145" i="69"/>
  <c r="K146" i="69"/>
  <c r="H147" i="69"/>
  <c r="I147" i="69"/>
  <c r="K147" i="69"/>
  <c r="H148" i="69"/>
  <c r="I148" i="69"/>
  <c r="H149" i="69"/>
  <c r="I149" i="69"/>
  <c r="H150" i="69"/>
  <c r="I150" i="69"/>
  <c r="K150" i="69"/>
  <c r="H151" i="69"/>
  <c r="I151" i="69"/>
  <c r="K151" i="69"/>
  <c r="H155" i="69"/>
  <c r="T107" i="69"/>
  <c r="K93" i="69" s="1"/>
  <c r="V109" i="69"/>
  <c r="B59" i="69"/>
  <c r="B60" i="69"/>
  <c r="B61" i="69"/>
  <c r="BA42" i="69"/>
  <c r="AK3" i="69"/>
  <c r="AL3" i="69"/>
  <c r="AM3" i="69"/>
  <c r="AN3" i="69"/>
  <c r="AO3" i="69"/>
  <c r="AP3" i="69"/>
  <c r="AQ3" i="69"/>
  <c r="AR3" i="69"/>
  <c r="AS3" i="69"/>
  <c r="AT3" i="69"/>
  <c r="AX3" i="69"/>
  <c r="I127" i="69" s="1"/>
  <c r="AY3" i="69"/>
  <c r="AZ3" i="69"/>
  <c r="H127" i="69" s="1"/>
  <c r="BA3" i="69"/>
  <c r="BB3" i="69"/>
  <c r="J127" i="69" s="1"/>
  <c r="BC3" i="69"/>
  <c r="K127" i="69" s="1"/>
  <c r="BJ3" i="69"/>
  <c r="BK3" i="69"/>
  <c r="BL3" i="69"/>
  <c r="BM3" i="69"/>
  <c r="BN3" i="69"/>
  <c r="BO3" i="69"/>
  <c r="BP3" i="69"/>
  <c r="BQ3" i="69"/>
  <c r="BR3" i="69"/>
  <c r="BS3" i="69"/>
  <c r="BT3" i="69"/>
  <c r="BV3" i="69"/>
  <c r="BW3" i="69"/>
  <c r="BX3" i="69"/>
  <c r="BY3" i="69"/>
  <c r="BY33" i="69" s="1"/>
  <c r="R106" i="69" s="1"/>
  <c r="J91" i="69" s="1"/>
  <c r="BZ3" i="69"/>
  <c r="CA3" i="69"/>
  <c r="CA29" i="69" s="1"/>
  <c r="CB3" i="69"/>
  <c r="CX3" i="69" s="1"/>
  <c r="CC3" i="69"/>
  <c r="CD3" i="69"/>
  <c r="CE3" i="69"/>
  <c r="DA3" i="69" s="1"/>
  <c r="CG3" i="69"/>
  <c r="CH3" i="69"/>
  <c r="CI3" i="69"/>
  <c r="CJ3" i="69"/>
  <c r="CK3" i="69"/>
  <c r="CL3" i="69"/>
  <c r="CM3" i="69"/>
  <c r="CN3" i="69"/>
  <c r="CO3" i="69"/>
  <c r="CP3" i="69"/>
  <c r="CW3" i="69"/>
  <c r="AK4" i="69"/>
  <c r="BB4" i="69" s="1"/>
  <c r="J128" i="69" s="1"/>
  <c r="AL4" i="69"/>
  <c r="AM4" i="69"/>
  <c r="AN4" i="69"/>
  <c r="AO4" i="69"/>
  <c r="AP4" i="69"/>
  <c r="AQ4" i="69"/>
  <c r="AR4" i="69"/>
  <c r="AS4" i="69"/>
  <c r="AT4" i="69"/>
  <c r="AX4" i="69"/>
  <c r="AY4" i="69"/>
  <c r="AZ4" i="69"/>
  <c r="H128" i="69" s="1"/>
  <c r="BA4" i="69"/>
  <c r="BC4" i="69"/>
  <c r="K128" i="69" s="1"/>
  <c r="BJ4" i="69"/>
  <c r="BK4" i="69"/>
  <c r="BL4" i="69"/>
  <c r="BM4" i="69"/>
  <c r="BN4" i="69"/>
  <c r="BO4" i="69"/>
  <c r="BP4" i="69"/>
  <c r="BQ4" i="69"/>
  <c r="BR4" i="69"/>
  <c r="BS4" i="69"/>
  <c r="BT4" i="69"/>
  <c r="BV4" i="69"/>
  <c r="BW4" i="69"/>
  <c r="BX4" i="69"/>
  <c r="BY4" i="69"/>
  <c r="BZ4" i="69"/>
  <c r="CV4" i="69" s="1"/>
  <c r="CA4" i="69"/>
  <c r="CW4" i="69" s="1"/>
  <c r="CB4" i="69"/>
  <c r="CX4" i="69" s="1"/>
  <c r="CC4" i="69"/>
  <c r="CY4" i="69" s="1"/>
  <c r="CD4" i="69"/>
  <c r="CZ4" i="69" s="1"/>
  <c r="CE4" i="69"/>
  <c r="DA4" i="69" s="1"/>
  <c r="CG4" i="69"/>
  <c r="CR4" i="69" s="1"/>
  <c r="CH4" i="69"/>
  <c r="CI4" i="69"/>
  <c r="CJ4" i="69"/>
  <c r="CK4" i="69"/>
  <c r="CL4" i="69"/>
  <c r="CM4" i="69"/>
  <c r="CN4" i="69"/>
  <c r="CO4" i="69"/>
  <c r="CP4" i="69"/>
  <c r="AK5" i="69"/>
  <c r="AL5" i="69"/>
  <c r="BB5" i="69" s="1"/>
  <c r="J129" i="69" s="1"/>
  <c r="AM5" i="69"/>
  <c r="AN5" i="69"/>
  <c r="AO5" i="69"/>
  <c r="AP5" i="69"/>
  <c r="AQ5" i="69"/>
  <c r="AR5" i="69"/>
  <c r="AS5" i="69"/>
  <c r="AT5" i="69"/>
  <c r="AX5" i="69"/>
  <c r="AY5" i="69"/>
  <c r="AZ5" i="69"/>
  <c r="BA5" i="69"/>
  <c r="BC5" i="69"/>
  <c r="BJ5" i="69"/>
  <c r="BK5" i="69"/>
  <c r="BL5" i="69"/>
  <c r="AF30" i="69" s="1"/>
  <c r="BM5" i="69"/>
  <c r="AG30" i="69" s="1"/>
  <c r="BN5" i="69"/>
  <c r="R30" i="69" s="1"/>
  <c r="BO5" i="69"/>
  <c r="BO28" i="69" s="1"/>
  <c r="BP5" i="69"/>
  <c r="BP28" i="69" s="1"/>
  <c r="BQ5" i="69"/>
  <c r="BR5" i="69"/>
  <c r="BS5" i="69"/>
  <c r="BT5" i="69"/>
  <c r="BV5" i="69"/>
  <c r="BW5" i="69"/>
  <c r="BX5" i="69"/>
  <c r="BY5" i="69"/>
  <c r="BZ5" i="69"/>
  <c r="CA5" i="69"/>
  <c r="CB5" i="69"/>
  <c r="CC5" i="69"/>
  <c r="CY5" i="69" s="1"/>
  <c r="CD5" i="69"/>
  <c r="CZ5" i="69" s="1"/>
  <c r="CE5" i="69"/>
  <c r="DA5" i="69" s="1"/>
  <c r="CG5" i="69"/>
  <c r="CH5" i="69"/>
  <c r="CS5" i="69" s="1"/>
  <c r="CI5" i="69"/>
  <c r="CT5" i="69" s="1"/>
  <c r="CJ5" i="69"/>
  <c r="CU5" i="69" s="1"/>
  <c r="CK5" i="69"/>
  <c r="CL5" i="69"/>
  <c r="CM5" i="69"/>
  <c r="CN5" i="69"/>
  <c r="CO5" i="69"/>
  <c r="CP5" i="69"/>
  <c r="AK6" i="69"/>
  <c r="AL6" i="69"/>
  <c r="AM6" i="69"/>
  <c r="AN6" i="69"/>
  <c r="AO6" i="69"/>
  <c r="AP6" i="69"/>
  <c r="AQ6" i="69"/>
  <c r="AR6" i="69"/>
  <c r="AS6" i="69"/>
  <c r="AT6" i="69"/>
  <c r="AX6" i="69"/>
  <c r="AY6" i="69"/>
  <c r="AZ6" i="69"/>
  <c r="BA6" i="69"/>
  <c r="BC6" i="69"/>
  <c r="BJ6" i="69"/>
  <c r="BK6" i="69"/>
  <c r="BL6" i="69"/>
  <c r="BM6" i="69"/>
  <c r="BN6" i="69"/>
  <c r="BO6" i="69"/>
  <c r="BP6" i="69"/>
  <c r="BQ6" i="69"/>
  <c r="BR6" i="69"/>
  <c r="BS6" i="69"/>
  <c r="BT6" i="69"/>
  <c r="BV6" i="69"/>
  <c r="BW6" i="69"/>
  <c r="BX6" i="69"/>
  <c r="BY6" i="69"/>
  <c r="BZ6" i="69"/>
  <c r="CA6" i="69"/>
  <c r="CB6" i="69"/>
  <c r="CC6" i="69"/>
  <c r="CD6" i="69"/>
  <c r="CE6" i="69"/>
  <c r="CG6" i="69"/>
  <c r="CR6" i="69" s="1"/>
  <c r="CH6" i="69"/>
  <c r="CS6" i="69" s="1"/>
  <c r="CI6" i="69"/>
  <c r="CT6" i="69" s="1"/>
  <c r="CJ6" i="69"/>
  <c r="CU6" i="69" s="1"/>
  <c r="CK6" i="69"/>
  <c r="CV6" i="69" s="1"/>
  <c r="CL6" i="69"/>
  <c r="CM6" i="69"/>
  <c r="CX6" i="69" s="1"/>
  <c r="CN6" i="69"/>
  <c r="CO6" i="69"/>
  <c r="CP6" i="69"/>
  <c r="CW6" i="69"/>
  <c r="CY6" i="69"/>
  <c r="CZ6" i="69"/>
  <c r="DA6" i="69"/>
  <c r="AK7" i="69"/>
  <c r="AL7" i="69"/>
  <c r="AM7" i="69"/>
  <c r="AN7" i="69"/>
  <c r="AO7" i="69"/>
  <c r="AP7" i="69"/>
  <c r="AQ7" i="69"/>
  <c r="AR7" i="69"/>
  <c r="AS7" i="69"/>
  <c r="AT7" i="69"/>
  <c r="AX7" i="69"/>
  <c r="AY7" i="69"/>
  <c r="AZ7" i="69"/>
  <c r="BA7" i="69"/>
  <c r="BC7" i="69"/>
  <c r="BJ7" i="69"/>
  <c r="BK7" i="69"/>
  <c r="BL7" i="69"/>
  <c r="BM7" i="69"/>
  <c r="BN7" i="69"/>
  <c r="BO7" i="69"/>
  <c r="BP7" i="69"/>
  <c r="BQ7" i="69"/>
  <c r="BR7" i="69"/>
  <c r="BS7" i="69"/>
  <c r="BT7" i="69"/>
  <c r="BV7" i="69"/>
  <c r="BW7" i="69"/>
  <c r="BX7" i="69"/>
  <c r="BY7" i="69"/>
  <c r="BZ7" i="69"/>
  <c r="CA7" i="69"/>
  <c r="CB7" i="69"/>
  <c r="CC7" i="69"/>
  <c r="CD7" i="69"/>
  <c r="CE7" i="69"/>
  <c r="CG7" i="69"/>
  <c r="CH7" i="69"/>
  <c r="CI7" i="69"/>
  <c r="CJ7" i="69"/>
  <c r="CU7" i="69" s="1"/>
  <c r="CK7" i="69"/>
  <c r="CV7" i="69" s="1"/>
  <c r="CL7" i="69"/>
  <c r="CW7" i="69" s="1"/>
  <c r="CM7" i="69"/>
  <c r="CX7" i="69" s="1"/>
  <c r="CN7" i="69"/>
  <c r="CY7" i="69" s="1"/>
  <c r="CO7" i="69"/>
  <c r="CP7" i="69"/>
  <c r="DA7" i="69" s="1"/>
  <c r="CR7" i="69"/>
  <c r="CS7" i="69"/>
  <c r="CT7" i="69"/>
  <c r="CZ7" i="69"/>
  <c r="AK8" i="69"/>
  <c r="AL8" i="69"/>
  <c r="AM8" i="69"/>
  <c r="AN8" i="69"/>
  <c r="AO8" i="69"/>
  <c r="AP8" i="69"/>
  <c r="AQ8" i="69"/>
  <c r="AR8" i="69"/>
  <c r="AS8" i="69"/>
  <c r="AT8" i="69"/>
  <c r="AX8" i="69"/>
  <c r="AY8" i="69"/>
  <c r="AZ8" i="69"/>
  <c r="BA8" i="69" s="1"/>
  <c r="BC8" i="69"/>
  <c r="BJ8" i="69"/>
  <c r="BK8" i="69"/>
  <c r="BL8" i="69"/>
  <c r="BM8" i="69"/>
  <c r="BN8" i="69"/>
  <c r="BO8" i="69"/>
  <c r="BP8" i="69"/>
  <c r="BQ8" i="69"/>
  <c r="BR8" i="69"/>
  <c r="BS8" i="69"/>
  <c r="BT8" i="69"/>
  <c r="BV8" i="69"/>
  <c r="BW8" i="69"/>
  <c r="BX8" i="69"/>
  <c r="BY8" i="69"/>
  <c r="CU8" i="69" s="1"/>
  <c r="BZ8" i="69"/>
  <c r="CV8" i="69" s="1"/>
  <c r="CA8" i="69"/>
  <c r="CB8" i="69"/>
  <c r="CC8" i="69"/>
  <c r="CD8" i="69"/>
  <c r="CE8" i="69"/>
  <c r="CG8" i="69"/>
  <c r="CH8" i="69"/>
  <c r="CI8" i="69"/>
  <c r="CJ8" i="69"/>
  <c r="CK8" i="69"/>
  <c r="CL8" i="69"/>
  <c r="CM8" i="69"/>
  <c r="CX8" i="69" s="1"/>
  <c r="CN8" i="69"/>
  <c r="CY8" i="69" s="1"/>
  <c r="CO8" i="69"/>
  <c r="CZ8" i="69" s="1"/>
  <c r="CP8" i="69"/>
  <c r="DA8" i="69" s="1"/>
  <c r="CR8" i="69"/>
  <c r="CS8" i="69"/>
  <c r="CT8" i="69"/>
  <c r="CW8" i="69"/>
  <c r="AK9" i="69"/>
  <c r="AL9" i="69"/>
  <c r="AM9" i="69"/>
  <c r="AN9" i="69"/>
  <c r="AO9" i="69"/>
  <c r="AP9" i="69"/>
  <c r="AQ9" i="69"/>
  <c r="AR9" i="69"/>
  <c r="AS9" i="69"/>
  <c r="AT9" i="69"/>
  <c r="AX9" i="69"/>
  <c r="I133" i="69" s="1"/>
  <c r="AZ9" i="69"/>
  <c r="H133" i="69" s="1"/>
  <c r="BB9" i="69"/>
  <c r="J133" i="69" s="1"/>
  <c r="BC9" i="69"/>
  <c r="K133" i="69" s="1"/>
  <c r="BJ9" i="69"/>
  <c r="BK9" i="69"/>
  <c r="BL9" i="69"/>
  <c r="BM9" i="69"/>
  <c r="BN9" i="69"/>
  <c r="BO9" i="69"/>
  <c r="BP9" i="69"/>
  <c r="BQ9" i="69"/>
  <c r="BR9" i="69"/>
  <c r="BS9" i="69"/>
  <c r="BT9" i="69"/>
  <c r="BV9" i="69"/>
  <c r="BW9" i="69"/>
  <c r="BX9" i="69"/>
  <c r="BY9" i="69"/>
  <c r="BZ9" i="69"/>
  <c r="CA9" i="69"/>
  <c r="CB9" i="69"/>
  <c r="CC9" i="69"/>
  <c r="CD9" i="69"/>
  <c r="CZ9" i="69" s="1"/>
  <c r="CE9" i="69"/>
  <c r="CG9" i="69"/>
  <c r="CH9" i="69"/>
  <c r="CI9" i="69"/>
  <c r="CJ9" i="69"/>
  <c r="CK9" i="69"/>
  <c r="CL9" i="69"/>
  <c r="CM9" i="69"/>
  <c r="CN9" i="69"/>
  <c r="CO9" i="69"/>
  <c r="CP9" i="69"/>
  <c r="DA9" i="69" s="1"/>
  <c r="CR9" i="69"/>
  <c r="CS9" i="69"/>
  <c r="CT9" i="69"/>
  <c r="CU9" i="69"/>
  <c r="CV9" i="69"/>
  <c r="CW9" i="69"/>
  <c r="CX9" i="69"/>
  <c r="CY9" i="69"/>
  <c r="AK10" i="69"/>
  <c r="AL10" i="69"/>
  <c r="AM10" i="69"/>
  <c r="AN10" i="69"/>
  <c r="AO10" i="69"/>
  <c r="AP10" i="69"/>
  <c r="AQ10" i="69"/>
  <c r="AR10" i="69"/>
  <c r="AS10" i="69"/>
  <c r="AT10" i="69"/>
  <c r="AX10" i="69"/>
  <c r="I134" i="69" s="1"/>
  <c r="AY10" i="69"/>
  <c r="AZ10" i="69"/>
  <c r="H134" i="69" s="1"/>
  <c r="BB10" i="69"/>
  <c r="J134" i="69" s="1"/>
  <c r="BC10" i="69"/>
  <c r="BJ10" i="69"/>
  <c r="BK10" i="69"/>
  <c r="BL10" i="69"/>
  <c r="BM10" i="69"/>
  <c r="BN10" i="69"/>
  <c r="BO10" i="69"/>
  <c r="BP10" i="69"/>
  <c r="BQ10" i="69"/>
  <c r="BR10" i="69"/>
  <c r="BS10" i="69"/>
  <c r="BT10" i="69"/>
  <c r="BV10" i="69"/>
  <c r="BW10" i="69"/>
  <c r="BX10" i="69"/>
  <c r="BY10" i="69"/>
  <c r="BZ10" i="69"/>
  <c r="CA10" i="69"/>
  <c r="CW10" i="69" s="1"/>
  <c r="CB10" i="69"/>
  <c r="CC10" i="69"/>
  <c r="CD10" i="69"/>
  <c r="CE10" i="69"/>
  <c r="CG10" i="69"/>
  <c r="CR10" i="69" s="1"/>
  <c r="CH10" i="69"/>
  <c r="CI10" i="69"/>
  <c r="CJ10" i="69"/>
  <c r="CK10" i="69"/>
  <c r="CL10" i="69"/>
  <c r="CM10" i="69"/>
  <c r="CN10" i="69"/>
  <c r="CO10" i="69"/>
  <c r="CP10" i="69"/>
  <c r="CS10" i="69"/>
  <c r="CT10" i="69"/>
  <c r="CU10" i="69"/>
  <c r="CV10" i="69"/>
  <c r="CX10" i="69"/>
  <c r="CY10" i="69"/>
  <c r="CZ10" i="69"/>
  <c r="AK11" i="69"/>
  <c r="AL11" i="69"/>
  <c r="AM11" i="69"/>
  <c r="AN11" i="69"/>
  <c r="AO11" i="69"/>
  <c r="AP11" i="69"/>
  <c r="AQ11" i="69"/>
  <c r="AR11" i="69"/>
  <c r="AS11" i="69"/>
  <c r="AT11" i="69"/>
  <c r="AX11" i="69"/>
  <c r="AY11" i="69"/>
  <c r="AZ11" i="69"/>
  <c r="BA11" i="69" s="1"/>
  <c r="BB11" i="69"/>
  <c r="J135" i="69" s="1"/>
  <c r="BC11" i="69"/>
  <c r="K135" i="69" s="1"/>
  <c r="BJ11" i="69"/>
  <c r="BK11" i="69"/>
  <c r="BL11" i="69"/>
  <c r="BM11" i="69"/>
  <c r="BN11" i="69"/>
  <c r="BO11" i="69"/>
  <c r="BO34" i="69" s="1"/>
  <c r="U107" i="69" s="1"/>
  <c r="K92" i="69" s="1"/>
  <c r="BP11" i="69"/>
  <c r="BQ11" i="69"/>
  <c r="BR11" i="69"/>
  <c r="BS11" i="69"/>
  <c r="BT11" i="69"/>
  <c r="BV11" i="69"/>
  <c r="BW11" i="69"/>
  <c r="BX11" i="69"/>
  <c r="BY11" i="69"/>
  <c r="BZ11" i="69"/>
  <c r="CA11" i="69"/>
  <c r="CB11" i="69"/>
  <c r="CC11" i="69"/>
  <c r="CD11" i="69"/>
  <c r="CE11" i="69"/>
  <c r="CG11" i="69"/>
  <c r="CR11" i="69" s="1"/>
  <c r="CH11" i="69"/>
  <c r="CS11" i="69" s="1"/>
  <c r="CI11" i="69"/>
  <c r="CT11" i="69" s="1"/>
  <c r="CJ11" i="69"/>
  <c r="CU11" i="69" s="1"/>
  <c r="CK11" i="69"/>
  <c r="CV11" i="69" s="1"/>
  <c r="CL11" i="69"/>
  <c r="CM11" i="69"/>
  <c r="CN11" i="69"/>
  <c r="CO11" i="69"/>
  <c r="CP11" i="69"/>
  <c r="CW11" i="69"/>
  <c r="CX11" i="69"/>
  <c r="DA11" i="69"/>
  <c r="AK12" i="69"/>
  <c r="AL12" i="69"/>
  <c r="AM12" i="69"/>
  <c r="AN12" i="69"/>
  <c r="AO12" i="69"/>
  <c r="BB12" i="69" s="1"/>
  <c r="J136" i="69" s="1"/>
  <c r="AP12" i="69"/>
  <c r="AQ12" i="69"/>
  <c r="AR12" i="69"/>
  <c r="AS12" i="69"/>
  <c r="AT12" i="69"/>
  <c r="AX12" i="69"/>
  <c r="AY12" i="69"/>
  <c r="AZ12" i="69"/>
  <c r="BA12" i="69"/>
  <c r="BC12" i="69"/>
  <c r="K136" i="69" s="1"/>
  <c r="BJ12" i="69"/>
  <c r="BK12" i="69"/>
  <c r="BL12" i="69"/>
  <c r="BM12" i="69"/>
  <c r="BN12" i="69"/>
  <c r="BO12" i="69"/>
  <c r="BO29" i="69" s="1"/>
  <c r="BP12" i="69"/>
  <c r="BP34" i="69" s="1"/>
  <c r="U108" i="69" s="1"/>
  <c r="BQ12" i="69"/>
  <c r="BR12" i="69"/>
  <c r="P31" i="69" s="1"/>
  <c r="BS12" i="69"/>
  <c r="BT12" i="69"/>
  <c r="BV12" i="69"/>
  <c r="BW12" i="69"/>
  <c r="BX12" i="69"/>
  <c r="BY12" i="69"/>
  <c r="BZ12" i="69"/>
  <c r="CA12" i="69"/>
  <c r="CB12" i="69"/>
  <c r="CC12" i="69"/>
  <c r="CD12" i="69"/>
  <c r="CZ12" i="69" s="1"/>
  <c r="CE12" i="69"/>
  <c r="DA12" i="69" s="1"/>
  <c r="CG12" i="69"/>
  <c r="CR12" i="69" s="1"/>
  <c r="CH12" i="69"/>
  <c r="CS12" i="69" s="1"/>
  <c r="CI12" i="69"/>
  <c r="CT12" i="69" s="1"/>
  <c r="CJ12" i="69"/>
  <c r="CU12" i="69" s="1"/>
  <c r="CK12" i="69"/>
  <c r="CV12" i="69" s="1"/>
  <c r="CL12" i="69"/>
  <c r="CW12" i="69" s="1"/>
  <c r="CM12" i="69"/>
  <c r="CX12" i="69" s="1"/>
  <c r="CN12" i="69"/>
  <c r="CO12" i="69"/>
  <c r="CP12" i="69"/>
  <c r="AK13" i="69"/>
  <c r="AL13" i="69"/>
  <c r="AM13" i="69"/>
  <c r="AN13" i="69"/>
  <c r="AO13" i="69"/>
  <c r="AP13" i="69"/>
  <c r="AQ13" i="69"/>
  <c r="AR13" i="69"/>
  <c r="AS13" i="69"/>
  <c r="AT13" i="69"/>
  <c r="AX13" i="69"/>
  <c r="AY13" i="69"/>
  <c r="AZ13" i="69"/>
  <c r="BA13" i="69"/>
  <c r="BC13" i="69"/>
  <c r="BJ13" i="69"/>
  <c r="BK13" i="69"/>
  <c r="BL13" i="69"/>
  <c r="BM13" i="69"/>
  <c r="BN13" i="69"/>
  <c r="BO13" i="69"/>
  <c r="BP13" i="69"/>
  <c r="BQ13" i="69"/>
  <c r="BR13" i="69"/>
  <c r="BS13" i="69"/>
  <c r="BT13" i="69"/>
  <c r="BT34" i="69" s="1"/>
  <c r="U112" i="69" s="1"/>
  <c r="BV13" i="69"/>
  <c r="BW13" i="69"/>
  <c r="BX13" i="69"/>
  <c r="BY13" i="69"/>
  <c r="BZ13" i="69"/>
  <c r="CA13" i="69"/>
  <c r="CB13" i="69"/>
  <c r="CC13" i="69"/>
  <c r="CD13" i="69"/>
  <c r="CE13" i="69"/>
  <c r="CG13" i="69"/>
  <c r="CH13" i="69"/>
  <c r="CS13" i="69" s="1"/>
  <c r="CI13" i="69"/>
  <c r="CT13" i="69" s="1"/>
  <c r="CJ13" i="69"/>
  <c r="CU13" i="69" s="1"/>
  <c r="CK13" i="69"/>
  <c r="CV13" i="69" s="1"/>
  <c r="CL13" i="69"/>
  <c r="CW13" i="69" s="1"/>
  <c r="CM13" i="69"/>
  <c r="CN13" i="69"/>
  <c r="CY13" i="69" s="1"/>
  <c r="CO13" i="69"/>
  <c r="CP13" i="69"/>
  <c r="CR13" i="69"/>
  <c r="CX13" i="69"/>
  <c r="CZ13" i="69"/>
  <c r="DA13" i="69"/>
  <c r="AK14" i="69"/>
  <c r="AL14" i="69"/>
  <c r="AM14" i="69"/>
  <c r="AN14" i="69"/>
  <c r="AO14" i="69"/>
  <c r="AP14" i="69"/>
  <c r="AQ14" i="69"/>
  <c r="AR14" i="69"/>
  <c r="AS14" i="69"/>
  <c r="AT14" i="69"/>
  <c r="AX14" i="69"/>
  <c r="AZ14" i="69"/>
  <c r="BA14" i="69"/>
  <c r="BC14" i="69"/>
  <c r="BJ14" i="69"/>
  <c r="BK14" i="69"/>
  <c r="BL14" i="69"/>
  <c r="BM14" i="69"/>
  <c r="BN14" i="69"/>
  <c r="BO14" i="69"/>
  <c r="BP14" i="69"/>
  <c r="BQ14" i="69"/>
  <c r="BR14" i="69"/>
  <c r="BS14" i="69"/>
  <c r="BS34" i="69" s="1"/>
  <c r="U111" i="69" s="1"/>
  <c r="BT14" i="69"/>
  <c r="BV14" i="69"/>
  <c r="BW14" i="69"/>
  <c r="BX14" i="69"/>
  <c r="BY14" i="69"/>
  <c r="BZ14" i="69"/>
  <c r="CA14" i="69"/>
  <c r="CB14" i="69"/>
  <c r="CC14" i="69"/>
  <c r="CD14" i="69"/>
  <c r="CE14" i="69"/>
  <c r="CG14" i="69"/>
  <c r="CH14" i="69"/>
  <c r="CI14" i="69"/>
  <c r="CJ14" i="69"/>
  <c r="CK14" i="69"/>
  <c r="CV14" i="69" s="1"/>
  <c r="CL14" i="69"/>
  <c r="CW14" i="69" s="1"/>
  <c r="CM14" i="69"/>
  <c r="CX14" i="69" s="1"/>
  <c r="CN14" i="69"/>
  <c r="CY14" i="69" s="1"/>
  <c r="CO14" i="69"/>
  <c r="CP14" i="69"/>
  <c r="DA14" i="69" s="1"/>
  <c r="CR14" i="69"/>
  <c r="CS14" i="69"/>
  <c r="CT14" i="69"/>
  <c r="CU14" i="69"/>
  <c r="AK15" i="69"/>
  <c r="AL15" i="69"/>
  <c r="AM15" i="69"/>
  <c r="AN15" i="69"/>
  <c r="AO15" i="69"/>
  <c r="AP15" i="69"/>
  <c r="AQ15" i="69"/>
  <c r="AR15" i="69"/>
  <c r="AS15" i="69"/>
  <c r="AT15" i="69"/>
  <c r="AX15" i="69"/>
  <c r="I139" i="69" s="1"/>
  <c r="AY15" i="69"/>
  <c r="AZ15" i="69"/>
  <c r="H139" i="69" s="1"/>
  <c r="BC15" i="69"/>
  <c r="BJ15" i="69"/>
  <c r="BK15" i="69"/>
  <c r="BL15" i="69"/>
  <c r="BM15" i="69"/>
  <c r="BN15" i="69"/>
  <c r="BO15" i="69"/>
  <c r="BP15" i="69"/>
  <c r="BQ15" i="69"/>
  <c r="BR15" i="69"/>
  <c r="BS15" i="69"/>
  <c r="BT15" i="69"/>
  <c r="BV15" i="69"/>
  <c r="BW15" i="69"/>
  <c r="BX15" i="69"/>
  <c r="BX34" i="69" s="1"/>
  <c r="T105" i="69" s="1"/>
  <c r="I93" i="69" s="1"/>
  <c r="BY15" i="69"/>
  <c r="BY34" i="69" s="1"/>
  <c r="T106" i="69" s="1"/>
  <c r="J93" i="69" s="1"/>
  <c r="BZ15" i="69"/>
  <c r="BZ34" i="69" s="1"/>
  <c r="CA15" i="69"/>
  <c r="CA34" i="69" s="1"/>
  <c r="T108" i="69" s="1"/>
  <c r="CB15" i="69"/>
  <c r="CB34" i="69" s="1"/>
  <c r="T109" i="69" s="1"/>
  <c r="CC15" i="69"/>
  <c r="CD15" i="69"/>
  <c r="CE15" i="69"/>
  <c r="CG15" i="69"/>
  <c r="CH15" i="69"/>
  <c r="CI15" i="69"/>
  <c r="CJ15" i="69"/>
  <c r="CK15" i="69"/>
  <c r="CL15" i="69"/>
  <c r="CM15" i="69"/>
  <c r="CN15" i="69"/>
  <c r="CY15" i="69" s="1"/>
  <c r="CO15" i="69"/>
  <c r="CZ15" i="69" s="1"/>
  <c r="CP15" i="69"/>
  <c r="DA15" i="69" s="1"/>
  <c r="CR15" i="69"/>
  <c r="CT15" i="69"/>
  <c r="CW15" i="69"/>
  <c r="CX15" i="69"/>
  <c r="AK16" i="69"/>
  <c r="AL16" i="69"/>
  <c r="AM16" i="69"/>
  <c r="AN16" i="69"/>
  <c r="AO16" i="69"/>
  <c r="AP16" i="69"/>
  <c r="AQ16" i="69"/>
  <c r="AR16" i="69"/>
  <c r="AS16" i="69"/>
  <c r="AT16" i="69"/>
  <c r="AX16" i="69"/>
  <c r="I140" i="69" s="1"/>
  <c r="AZ16" i="69"/>
  <c r="H140" i="69" s="1"/>
  <c r="BA16" i="69"/>
  <c r="BB16" i="69"/>
  <c r="J140" i="69" s="1"/>
  <c r="BC16" i="69"/>
  <c r="K140" i="69" s="1"/>
  <c r="BJ16" i="69"/>
  <c r="BK16" i="69"/>
  <c r="BL16" i="69"/>
  <c r="BM16" i="69"/>
  <c r="BN16" i="69"/>
  <c r="BO16" i="69"/>
  <c r="BP16" i="69"/>
  <c r="BQ16" i="69"/>
  <c r="BR16" i="69"/>
  <c r="BS16" i="69"/>
  <c r="BT16" i="69"/>
  <c r="BV16" i="69"/>
  <c r="BW16" i="69"/>
  <c r="CS16" i="69" s="1"/>
  <c r="BX16" i="69"/>
  <c r="BY16" i="69"/>
  <c r="BZ16" i="69"/>
  <c r="CA16" i="69"/>
  <c r="CW16" i="69" s="1"/>
  <c r="CB16" i="69"/>
  <c r="CX16" i="69" s="1"/>
  <c r="CC16" i="69"/>
  <c r="CY16" i="69" s="1"/>
  <c r="CD16" i="69"/>
  <c r="CZ16" i="69" s="1"/>
  <c r="CE16" i="69"/>
  <c r="DA16" i="69" s="1"/>
  <c r="CG16" i="69"/>
  <c r="CH16" i="69"/>
  <c r="CI16" i="69"/>
  <c r="CJ16" i="69"/>
  <c r="CK16" i="69"/>
  <c r="CL16" i="69"/>
  <c r="CM16" i="69"/>
  <c r="CN16" i="69"/>
  <c r="CO16" i="69"/>
  <c r="CP16" i="69"/>
  <c r="CR16" i="69"/>
  <c r="CT16" i="69"/>
  <c r="CU16" i="69"/>
  <c r="CV16" i="69"/>
  <c r="AK17" i="69"/>
  <c r="AL17" i="69"/>
  <c r="AM17" i="69"/>
  <c r="AN17" i="69"/>
  <c r="AO17" i="69"/>
  <c r="AP17" i="69"/>
  <c r="AQ17" i="69"/>
  <c r="AR17" i="69"/>
  <c r="AS17" i="69"/>
  <c r="AT17" i="69"/>
  <c r="AX17" i="69"/>
  <c r="AY17" i="69"/>
  <c r="AZ17" i="69"/>
  <c r="BA17" i="69" s="1"/>
  <c r="BB17" i="69"/>
  <c r="BC17" i="69"/>
  <c r="BJ17" i="69"/>
  <c r="BK17" i="69"/>
  <c r="BL17" i="69"/>
  <c r="BM17" i="69"/>
  <c r="BN17" i="69"/>
  <c r="BO17" i="69"/>
  <c r="BP17" i="69"/>
  <c r="BQ17" i="69"/>
  <c r="BR17" i="69"/>
  <c r="BS17" i="69"/>
  <c r="BT17" i="69"/>
  <c r="BV17" i="69"/>
  <c r="BW17" i="69"/>
  <c r="BX17" i="69"/>
  <c r="BY17" i="69"/>
  <c r="BZ17" i="69"/>
  <c r="CA17" i="69"/>
  <c r="CB17" i="69"/>
  <c r="CC17" i="69"/>
  <c r="CD17" i="69"/>
  <c r="CZ17" i="69" s="1"/>
  <c r="CE17" i="69"/>
  <c r="CG17" i="69"/>
  <c r="CR17" i="69" s="1"/>
  <c r="CH17" i="69"/>
  <c r="CS17" i="69" s="1"/>
  <c r="CI17" i="69"/>
  <c r="CT17" i="69" s="1"/>
  <c r="CJ17" i="69"/>
  <c r="CK17" i="69"/>
  <c r="CL17" i="69"/>
  <c r="CM17" i="69"/>
  <c r="CN17" i="69"/>
  <c r="CO17" i="69"/>
  <c r="CP17" i="69"/>
  <c r="CU17" i="69"/>
  <c r="CV17" i="69"/>
  <c r="CW17" i="69"/>
  <c r="CX17" i="69"/>
  <c r="CY17" i="69"/>
  <c r="DA17" i="69"/>
  <c r="AK18" i="69"/>
  <c r="AL18" i="69"/>
  <c r="AM18" i="69"/>
  <c r="AN18" i="69"/>
  <c r="AO18" i="69"/>
  <c r="AP18" i="69"/>
  <c r="AQ18" i="69"/>
  <c r="AR18" i="69"/>
  <c r="AS18" i="69"/>
  <c r="AT18" i="69"/>
  <c r="AX18" i="69"/>
  <c r="AY18" i="69"/>
  <c r="AZ18" i="69"/>
  <c r="BA18" i="69"/>
  <c r="BB18" i="69"/>
  <c r="J142" i="69" s="1"/>
  <c r="BC18" i="69"/>
  <c r="K142" i="69" s="1"/>
  <c r="BJ18" i="69"/>
  <c r="BK18" i="69"/>
  <c r="BL18" i="69"/>
  <c r="BM18" i="69"/>
  <c r="BN18" i="69"/>
  <c r="BO18" i="69"/>
  <c r="BP18" i="69"/>
  <c r="BQ18" i="69"/>
  <c r="BR18" i="69"/>
  <c r="BS18" i="69"/>
  <c r="BT18" i="69"/>
  <c r="BV18" i="69"/>
  <c r="BW18" i="69"/>
  <c r="BX18" i="69"/>
  <c r="BY18" i="69"/>
  <c r="BZ18" i="69"/>
  <c r="CA18" i="69"/>
  <c r="CB18" i="69"/>
  <c r="CC18" i="69"/>
  <c r="CY18" i="69" s="1"/>
  <c r="CD18" i="69"/>
  <c r="CZ18" i="69" s="1"/>
  <c r="CE18" i="69"/>
  <c r="CG18" i="69"/>
  <c r="CR18" i="69" s="1"/>
  <c r="CH18" i="69"/>
  <c r="CI18" i="69"/>
  <c r="CT18" i="69" s="1"/>
  <c r="CJ18" i="69"/>
  <c r="CK18" i="69"/>
  <c r="CL18" i="69"/>
  <c r="CW18" i="69" s="1"/>
  <c r="CM18" i="69"/>
  <c r="CN18" i="69"/>
  <c r="CO18" i="69"/>
  <c r="CP18" i="69"/>
  <c r="CS18" i="69"/>
  <c r="CU18" i="69"/>
  <c r="CV18" i="69"/>
  <c r="CX18" i="69"/>
  <c r="DA18" i="69"/>
  <c r="AK19" i="69"/>
  <c r="AL19" i="69"/>
  <c r="AM19" i="69"/>
  <c r="AN19" i="69"/>
  <c r="AO19" i="69"/>
  <c r="AP19" i="69"/>
  <c r="AQ19" i="69"/>
  <c r="AR19" i="69"/>
  <c r="AS19" i="69"/>
  <c r="AT19" i="69"/>
  <c r="AX19" i="69"/>
  <c r="AY19" i="69"/>
  <c r="AZ19" i="69"/>
  <c r="BA19" i="69"/>
  <c r="BC19" i="69"/>
  <c r="BJ19" i="69"/>
  <c r="BK19" i="69"/>
  <c r="BL19" i="69"/>
  <c r="BM19" i="69"/>
  <c r="K31" i="69" s="1"/>
  <c r="BN19" i="69"/>
  <c r="L31" i="69" s="1"/>
  <c r="BO19" i="69"/>
  <c r="BP19" i="69"/>
  <c r="BQ19" i="69"/>
  <c r="BR19" i="69"/>
  <c r="BS19" i="69"/>
  <c r="BT19" i="69"/>
  <c r="BV19" i="69"/>
  <c r="BW19" i="69"/>
  <c r="BX19" i="69"/>
  <c r="BY19" i="69"/>
  <c r="BZ19" i="69"/>
  <c r="CA19" i="69"/>
  <c r="CB19" i="69"/>
  <c r="CC19" i="69"/>
  <c r="CD19" i="69"/>
  <c r="CE19" i="69"/>
  <c r="CG19" i="69"/>
  <c r="CR19" i="69" s="1"/>
  <c r="CH19" i="69"/>
  <c r="CS19" i="69" s="1"/>
  <c r="CI19" i="69"/>
  <c r="CT19" i="69" s="1"/>
  <c r="CJ19" i="69"/>
  <c r="CU19" i="69" s="1"/>
  <c r="CK19" i="69"/>
  <c r="CL19" i="69"/>
  <c r="CW19" i="69" s="1"/>
  <c r="CM19" i="69"/>
  <c r="CX19" i="69" s="1"/>
  <c r="CN19" i="69"/>
  <c r="CO19" i="69"/>
  <c r="CZ19" i="69" s="1"/>
  <c r="CP19" i="69"/>
  <c r="CV19" i="69"/>
  <c r="CY19" i="69"/>
  <c r="DA19" i="69"/>
  <c r="AK20" i="69"/>
  <c r="AL20" i="69"/>
  <c r="AM20" i="69"/>
  <c r="AN20" i="69"/>
  <c r="AO20" i="69"/>
  <c r="AP20" i="69"/>
  <c r="AQ20" i="69"/>
  <c r="AR20" i="69"/>
  <c r="AS20" i="69"/>
  <c r="AT20" i="69"/>
  <c r="AX20" i="69"/>
  <c r="AY20" i="69"/>
  <c r="AZ20" i="69"/>
  <c r="BA20" i="69"/>
  <c r="BC20" i="69"/>
  <c r="BJ20" i="69"/>
  <c r="BK20" i="69"/>
  <c r="BL20" i="69"/>
  <c r="BM20" i="69"/>
  <c r="BN20" i="69"/>
  <c r="BO20" i="69"/>
  <c r="BP20" i="69"/>
  <c r="BQ20" i="69"/>
  <c r="BR20" i="69"/>
  <c r="BS20" i="69"/>
  <c r="BT20" i="69"/>
  <c r="BV20" i="69"/>
  <c r="CR20" i="69" s="1"/>
  <c r="BW20" i="69"/>
  <c r="BW32" i="69" s="1"/>
  <c r="P104" i="69" s="1"/>
  <c r="H97" i="69" s="1"/>
  <c r="BX20" i="69"/>
  <c r="BY20" i="69"/>
  <c r="BZ20" i="69"/>
  <c r="CA20" i="69"/>
  <c r="CB20" i="69"/>
  <c r="CC20" i="69"/>
  <c r="CD20" i="69"/>
  <c r="CE20" i="69"/>
  <c r="CG20" i="69"/>
  <c r="CH20" i="69"/>
  <c r="CI20" i="69"/>
  <c r="CT20" i="69" s="1"/>
  <c r="CJ20" i="69"/>
  <c r="CK20" i="69"/>
  <c r="CV20" i="69" s="1"/>
  <c r="CL20" i="69"/>
  <c r="CW20" i="69" s="1"/>
  <c r="CM20" i="69"/>
  <c r="CX20" i="69" s="1"/>
  <c r="CN20" i="69"/>
  <c r="CO20" i="69"/>
  <c r="CZ20" i="69" s="1"/>
  <c r="CP20" i="69"/>
  <c r="CS20" i="69"/>
  <c r="CY20" i="69"/>
  <c r="DA20" i="69"/>
  <c r="AK21" i="69"/>
  <c r="AL21" i="69"/>
  <c r="AM21" i="69"/>
  <c r="AN21" i="69"/>
  <c r="AO21" i="69"/>
  <c r="AP21" i="69"/>
  <c r="AQ21" i="69"/>
  <c r="AR21" i="69"/>
  <c r="AS21" i="69"/>
  <c r="AT21" i="69"/>
  <c r="AX21" i="69"/>
  <c r="I145" i="69" s="1"/>
  <c r="AY21" i="69"/>
  <c r="BA36" i="69" s="1"/>
  <c r="I155" i="69" s="1"/>
  <c r="AZ21" i="69"/>
  <c r="BA21" i="69"/>
  <c r="BC21" i="69"/>
  <c r="BJ21" i="69"/>
  <c r="BK21" i="69"/>
  <c r="BL21" i="69"/>
  <c r="BM21" i="69"/>
  <c r="BN21" i="69"/>
  <c r="BO21" i="69"/>
  <c r="BP21" i="69"/>
  <c r="BQ21" i="69"/>
  <c r="BR21" i="69"/>
  <c r="BS21" i="69"/>
  <c r="BT21" i="69"/>
  <c r="BV21" i="69"/>
  <c r="BV35" i="69" s="1"/>
  <c r="V103" i="69" s="1"/>
  <c r="G95" i="69" s="1"/>
  <c r="BW21" i="69"/>
  <c r="BX21" i="69"/>
  <c r="BY21" i="69"/>
  <c r="BZ21" i="69"/>
  <c r="CA21" i="69"/>
  <c r="CB21" i="69"/>
  <c r="CC21" i="69"/>
  <c r="CD21" i="69"/>
  <c r="CE21" i="69"/>
  <c r="CG21" i="69"/>
  <c r="CH21" i="69"/>
  <c r="CI21" i="69"/>
  <c r="CJ21" i="69"/>
  <c r="CK21" i="69"/>
  <c r="CL21" i="69"/>
  <c r="CW21" i="69" s="1"/>
  <c r="CM21" i="69"/>
  <c r="CX21" i="69" s="1"/>
  <c r="CN21" i="69"/>
  <c r="CY21" i="69" s="1"/>
  <c r="CO21" i="69"/>
  <c r="CZ21" i="69" s="1"/>
  <c r="CP21" i="69"/>
  <c r="DA21" i="69" s="1"/>
  <c r="CR21" i="69"/>
  <c r="CS21" i="69"/>
  <c r="CT21" i="69"/>
  <c r="CV21" i="69"/>
  <c r="AK22" i="69"/>
  <c r="AL22" i="69"/>
  <c r="AM22" i="69"/>
  <c r="AN22" i="69"/>
  <c r="AO22" i="69"/>
  <c r="AP22" i="69"/>
  <c r="AQ22" i="69"/>
  <c r="AR22" i="69"/>
  <c r="AS22" i="69"/>
  <c r="AT22" i="69"/>
  <c r="AX22" i="69"/>
  <c r="I146" i="69" s="1"/>
  <c r="AY22" i="69"/>
  <c r="AZ22" i="69"/>
  <c r="H146" i="69" s="1"/>
  <c r="BC22" i="69"/>
  <c r="BJ22" i="69"/>
  <c r="BK22" i="69"/>
  <c r="BL22" i="69"/>
  <c r="BM22" i="69"/>
  <c r="BN22" i="69"/>
  <c r="BO22" i="69"/>
  <c r="BP22" i="69"/>
  <c r="BQ22" i="69"/>
  <c r="BR22" i="69"/>
  <c r="BS22" i="69"/>
  <c r="BS32" i="69" s="1"/>
  <c r="Q111" i="69" s="1"/>
  <c r="BT22" i="69"/>
  <c r="BV22" i="69"/>
  <c r="BW22" i="69"/>
  <c r="BX22" i="69"/>
  <c r="BX32" i="69" s="1"/>
  <c r="P105" i="69" s="1"/>
  <c r="I97" i="69" s="1"/>
  <c r="BY22" i="69"/>
  <c r="BZ22" i="69"/>
  <c r="CA22" i="69"/>
  <c r="AD31" i="69" s="1"/>
  <c r="CB22" i="69"/>
  <c r="CC22" i="69"/>
  <c r="CD22" i="69"/>
  <c r="CE22" i="69"/>
  <c r="CG22" i="69"/>
  <c r="CH22" i="69"/>
  <c r="CI22" i="69"/>
  <c r="CJ22" i="69"/>
  <c r="CK22" i="69"/>
  <c r="CL22" i="69"/>
  <c r="CM22" i="69"/>
  <c r="CN22" i="69"/>
  <c r="CO22" i="69"/>
  <c r="CZ22" i="69" s="1"/>
  <c r="CP22" i="69"/>
  <c r="DA22" i="69" s="1"/>
  <c r="CR22" i="69"/>
  <c r="CS22" i="69"/>
  <c r="CT22" i="69"/>
  <c r="CU22" i="69"/>
  <c r="CV22" i="69"/>
  <c r="CW22" i="69"/>
  <c r="CX22" i="69"/>
  <c r="CY22" i="69"/>
  <c r="AK23" i="69"/>
  <c r="AL23" i="69"/>
  <c r="AM23" i="69"/>
  <c r="AN23" i="69"/>
  <c r="AO23" i="69"/>
  <c r="AP23" i="69"/>
  <c r="AQ23" i="69"/>
  <c r="AR23" i="69"/>
  <c r="AS23" i="69"/>
  <c r="AT23" i="69"/>
  <c r="AX23" i="69"/>
  <c r="AY23" i="69"/>
  <c r="AX34" i="69" s="1"/>
  <c r="J59" i="69" s="1"/>
  <c r="AZ23" i="69"/>
  <c r="BA23" i="69"/>
  <c r="BB23" i="69"/>
  <c r="J147" i="69" s="1"/>
  <c r="BC23" i="69"/>
  <c r="BJ23" i="69"/>
  <c r="BK23" i="69"/>
  <c r="BL23" i="69"/>
  <c r="BM23" i="69"/>
  <c r="BN23" i="69"/>
  <c r="BO23" i="69"/>
  <c r="BP23" i="69"/>
  <c r="BQ23" i="69"/>
  <c r="BR23" i="69"/>
  <c r="BS23" i="69"/>
  <c r="BT23" i="69"/>
  <c r="BV23" i="69"/>
  <c r="BW23" i="69"/>
  <c r="BX23" i="69"/>
  <c r="BY23" i="69"/>
  <c r="CU23" i="69" s="1"/>
  <c r="BZ23" i="69"/>
  <c r="CV23" i="69" s="1"/>
  <c r="CA23" i="69"/>
  <c r="CB23" i="69"/>
  <c r="CC23" i="69"/>
  <c r="CC35" i="69" s="1"/>
  <c r="V110" i="69" s="1"/>
  <c r="CD23" i="69"/>
  <c r="CE23" i="69"/>
  <c r="CG23" i="69"/>
  <c r="CR23" i="69" s="1"/>
  <c r="CH23" i="69"/>
  <c r="CI23" i="69"/>
  <c r="CJ23" i="69"/>
  <c r="CK23" i="69"/>
  <c r="CL23" i="69"/>
  <c r="CM23" i="69"/>
  <c r="CN23" i="69"/>
  <c r="CO23" i="69"/>
  <c r="CP23" i="69"/>
  <c r="CS23" i="69"/>
  <c r="CT23" i="69"/>
  <c r="CW23" i="69"/>
  <c r="CX23" i="69"/>
  <c r="CZ23" i="69"/>
  <c r="AK24" i="69"/>
  <c r="AL24" i="69"/>
  <c r="AM24" i="69"/>
  <c r="AN24" i="69"/>
  <c r="AO24" i="69"/>
  <c r="AP24" i="69"/>
  <c r="AQ24" i="69"/>
  <c r="AR24" i="69"/>
  <c r="AS24" i="69"/>
  <c r="AT24" i="69"/>
  <c r="AX24" i="69"/>
  <c r="AY24" i="69"/>
  <c r="AZ24" i="69"/>
  <c r="BA24" i="69"/>
  <c r="BB24" i="69"/>
  <c r="J148" i="69" s="1"/>
  <c r="BC24" i="69"/>
  <c r="K148" i="69" s="1"/>
  <c r="BJ24" i="69"/>
  <c r="BK24" i="69"/>
  <c r="BK35" i="69" s="1"/>
  <c r="W103" i="69" s="1"/>
  <c r="G94" i="69" s="1"/>
  <c r="BL24" i="69"/>
  <c r="BM24" i="69"/>
  <c r="BN24" i="69"/>
  <c r="BO24" i="69"/>
  <c r="BP24" i="69"/>
  <c r="BQ24" i="69"/>
  <c r="BR24" i="69"/>
  <c r="BS24" i="69"/>
  <c r="BT24" i="69"/>
  <c r="BV24" i="69"/>
  <c r="BW24" i="69"/>
  <c r="BX24" i="69"/>
  <c r="BY24" i="69"/>
  <c r="BZ24" i="69"/>
  <c r="CA24" i="69"/>
  <c r="CW24" i="69" s="1"/>
  <c r="CB24" i="69"/>
  <c r="CX24" i="69" s="1"/>
  <c r="CC24" i="69"/>
  <c r="CY24" i="69" s="1"/>
  <c r="CD24" i="69"/>
  <c r="CE24" i="69"/>
  <c r="CG24" i="69"/>
  <c r="CR24" i="69" s="1"/>
  <c r="CH24" i="69"/>
  <c r="CS24" i="69" s="1"/>
  <c r="CI24" i="69"/>
  <c r="CJ24" i="69"/>
  <c r="CU24" i="69" s="1"/>
  <c r="CK24" i="69"/>
  <c r="CL24" i="69"/>
  <c r="CM24" i="69"/>
  <c r="CN24" i="69"/>
  <c r="CO24" i="69"/>
  <c r="CP24" i="69"/>
  <c r="CT24" i="69"/>
  <c r="CV24" i="69"/>
  <c r="CZ24" i="69"/>
  <c r="DA24" i="69"/>
  <c r="AK25" i="69"/>
  <c r="AL25" i="69"/>
  <c r="AM25" i="69"/>
  <c r="AN25" i="69"/>
  <c r="AO25" i="69"/>
  <c r="AP25" i="69"/>
  <c r="AQ25" i="69"/>
  <c r="AR25" i="69"/>
  <c r="AS25" i="69"/>
  <c r="AT25" i="69"/>
  <c r="AX25" i="69"/>
  <c r="AY25" i="69"/>
  <c r="AZ25" i="69"/>
  <c r="BA25" i="69"/>
  <c r="BC25" i="69"/>
  <c r="K149" i="69" s="1"/>
  <c r="BJ25" i="69"/>
  <c r="BK25" i="69"/>
  <c r="BL25" i="69"/>
  <c r="BM25" i="69"/>
  <c r="BN25" i="69"/>
  <c r="BO25" i="69"/>
  <c r="BP25" i="69"/>
  <c r="BQ25" i="69"/>
  <c r="BR25" i="69"/>
  <c r="BS25" i="69"/>
  <c r="BT25" i="69"/>
  <c r="BV25" i="69"/>
  <c r="BW25" i="69"/>
  <c r="BX25" i="69"/>
  <c r="BY25" i="69"/>
  <c r="BZ25" i="69"/>
  <c r="CA25" i="69"/>
  <c r="CB25" i="69"/>
  <c r="CC25" i="69"/>
  <c r="CD25" i="69"/>
  <c r="CE25" i="69"/>
  <c r="DA25" i="69" s="1"/>
  <c r="CG25" i="69"/>
  <c r="CR25" i="69" s="1"/>
  <c r="CH25" i="69"/>
  <c r="CS25" i="69" s="1"/>
  <c r="CI25" i="69"/>
  <c r="CJ25" i="69"/>
  <c r="CU25" i="69" s="1"/>
  <c r="CK25" i="69"/>
  <c r="CV25" i="69" s="1"/>
  <c r="CL25" i="69"/>
  <c r="CW25" i="69" s="1"/>
  <c r="CM25" i="69"/>
  <c r="CX25" i="69" s="1"/>
  <c r="CN25" i="69"/>
  <c r="CO25" i="69"/>
  <c r="CP25" i="69"/>
  <c r="CT25" i="69"/>
  <c r="CY25" i="69"/>
  <c r="CZ25" i="69"/>
  <c r="AK26" i="69"/>
  <c r="AL26" i="69"/>
  <c r="AM26" i="69"/>
  <c r="AN26" i="69"/>
  <c r="AO26" i="69"/>
  <c r="BB26" i="69" s="1"/>
  <c r="J150" i="69" s="1"/>
  <c r="AP26" i="69"/>
  <c r="AQ26" i="69"/>
  <c r="AR26" i="69"/>
  <c r="AS26" i="69"/>
  <c r="AT26" i="69"/>
  <c r="AX26" i="69"/>
  <c r="AY26" i="69"/>
  <c r="AZ26" i="69"/>
  <c r="BA26" i="69"/>
  <c r="BC26" i="69"/>
  <c r="BJ26" i="69"/>
  <c r="BK26" i="69"/>
  <c r="BL26" i="69"/>
  <c r="BM26" i="69"/>
  <c r="BN26" i="69"/>
  <c r="BO26" i="69"/>
  <c r="BP26" i="69"/>
  <c r="BQ26" i="69"/>
  <c r="BR26" i="69"/>
  <c r="BR32" i="69" s="1"/>
  <c r="Q110" i="69" s="1"/>
  <c r="BS26" i="69"/>
  <c r="BT26" i="69"/>
  <c r="BV26" i="69"/>
  <c r="BW26" i="69"/>
  <c r="BX26" i="69"/>
  <c r="BY26" i="69"/>
  <c r="BZ26" i="69"/>
  <c r="CA26" i="69"/>
  <c r="CB26" i="69"/>
  <c r="CC26" i="69"/>
  <c r="CD26" i="69"/>
  <c r="CE26" i="69"/>
  <c r="CG26" i="69"/>
  <c r="CR26" i="69" s="1"/>
  <c r="CH26" i="69"/>
  <c r="CS26" i="69" s="1"/>
  <c r="CI26" i="69"/>
  <c r="CT26" i="69" s="1"/>
  <c r="CJ26" i="69"/>
  <c r="CU26" i="69" s="1"/>
  <c r="CK26" i="69"/>
  <c r="CV26" i="69" s="1"/>
  <c r="CL26" i="69"/>
  <c r="CM26" i="69"/>
  <c r="CX26" i="69" s="1"/>
  <c r="CN26" i="69"/>
  <c r="CO26" i="69"/>
  <c r="CP26" i="69"/>
  <c r="CW26" i="69"/>
  <c r="CY26" i="69"/>
  <c r="CZ26" i="69"/>
  <c r="DA26" i="69"/>
  <c r="AK27" i="69"/>
  <c r="AL27" i="69"/>
  <c r="AM27" i="69"/>
  <c r="AN27" i="69"/>
  <c r="AO27" i="69"/>
  <c r="AP27" i="69"/>
  <c r="AQ27" i="69"/>
  <c r="AR27" i="69"/>
  <c r="AS27" i="69"/>
  <c r="AT27" i="69"/>
  <c r="AX27" i="69"/>
  <c r="AY27" i="69"/>
  <c r="AZ27" i="69"/>
  <c r="BA27" i="69"/>
  <c r="BC27" i="69"/>
  <c r="BJ27" i="69"/>
  <c r="BK27" i="69"/>
  <c r="BL27" i="69"/>
  <c r="BM27" i="69"/>
  <c r="BN27" i="69"/>
  <c r="BN35" i="69" s="1"/>
  <c r="W106" i="69" s="1"/>
  <c r="J94" i="69" s="1"/>
  <c r="BO27" i="69"/>
  <c r="BP27" i="69"/>
  <c r="BQ27" i="69"/>
  <c r="BR27" i="69"/>
  <c r="BS27" i="69"/>
  <c r="BT27" i="69"/>
  <c r="BV27" i="69"/>
  <c r="BW27" i="69"/>
  <c r="BX27" i="69"/>
  <c r="BY27" i="69"/>
  <c r="BZ27" i="69"/>
  <c r="CA27" i="69"/>
  <c r="CB27" i="69"/>
  <c r="CC27" i="69"/>
  <c r="CD27" i="69"/>
  <c r="CE27" i="69"/>
  <c r="CG27" i="69"/>
  <c r="CH27" i="69"/>
  <c r="CI27" i="69"/>
  <c r="CJ27" i="69"/>
  <c r="CU27" i="69" s="1"/>
  <c r="CK27" i="69"/>
  <c r="CV27" i="69" s="1"/>
  <c r="CL27" i="69"/>
  <c r="CW27" i="69" s="1"/>
  <c r="CM27" i="69"/>
  <c r="CX27" i="69" s="1"/>
  <c r="CN27" i="69"/>
  <c r="CY27" i="69" s="1"/>
  <c r="CO27" i="69"/>
  <c r="CZ27" i="69" s="1"/>
  <c r="CP27" i="69"/>
  <c r="DA27" i="69" s="1"/>
  <c r="CR27" i="69"/>
  <c r="CS27" i="69"/>
  <c r="CT27" i="69"/>
  <c r="H28" i="69"/>
  <c r="I28" i="69"/>
  <c r="J28" i="69"/>
  <c r="K28" i="69"/>
  <c r="L28" i="69"/>
  <c r="M28" i="69"/>
  <c r="N28" i="69"/>
  <c r="O28" i="69"/>
  <c r="P28" i="69"/>
  <c r="Q28" i="69"/>
  <c r="R28" i="69"/>
  <c r="Y28" i="69"/>
  <c r="Z28" i="69"/>
  <c r="AA28" i="69"/>
  <c r="AB28" i="69"/>
  <c r="AC28" i="69"/>
  <c r="AD28" i="69"/>
  <c r="AE28" i="69"/>
  <c r="AF28" i="69"/>
  <c r="AG28" i="69"/>
  <c r="AH28" i="69"/>
  <c r="BS28" i="69"/>
  <c r="BV28" i="69"/>
  <c r="BW28" i="69"/>
  <c r="BY28" i="69"/>
  <c r="BZ28" i="69"/>
  <c r="H29" i="69"/>
  <c r="I29" i="69"/>
  <c r="J29" i="69"/>
  <c r="K29" i="69"/>
  <c r="L29" i="69"/>
  <c r="M29" i="69"/>
  <c r="N29" i="69"/>
  <c r="O29" i="69"/>
  <c r="P29" i="69"/>
  <c r="Q29" i="69"/>
  <c r="R29" i="69"/>
  <c r="Y29" i="69"/>
  <c r="Z29" i="69"/>
  <c r="AA29" i="69"/>
  <c r="AB29" i="69"/>
  <c r="AC29" i="69"/>
  <c r="AD29" i="69"/>
  <c r="AE29" i="69"/>
  <c r="AF29" i="69"/>
  <c r="AG29" i="69"/>
  <c r="AH29" i="69"/>
  <c r="BK29" i="69"/>
  <c r="H30" i="69"/>
  <c r="I30" i="69"/>
  <c r="J30" i="69"/>
  <c r="K30" i="69"/>
  <c r="L30" i="69"/>
  <c r="M30" i="69"/>
  <c r="N30" i="69"/>
  <c r="O30" i="69"/>
  <c r="P30" i="69"/>
  <c r="Q30" i="69"/>
  <c r="Y30" i="69"/>
  <c r="Z30" i="69"/>
  <c r="AA30" i="69"/>
  <c r="AB30" i="69"/>
  <c r="AC30" i="69"/>
  <c r="BL30" i="69"/>
  <c r="BM30" i="69"/>
  <c r="BY32" i="69"/>
  <c r="P106" i="69" s="1"/>
  <c r="J97" i="69" s="1"/>
  <c r="BZ32" i="69"/>
  <c r="P107" i="69" s="1"/>
  <c r="K97" i="69" s="1"/>
  <c r="CA32" i="69"/>
  <c r="P108" i="69" s="1"/>
  <c r="BM33" i="69"/>
  <c r="S105" i="69" s="1"/>
  <c r="I90" i="69" s="1"/>
  <c r="BN33" i="69"/>
  <c r="S106" i="69" s="1"/>
  <c r="J90" i="69" s="1"/>
  <c r="BO33" i="69"/>
  <c r="S107" i="69" s="1"/>
  <c r="K90" i="69" s="1"/>
  <c r="BQ33" i="69"/>
  <c r="S109" i="69" s="1"/>
  <c r="I35" i="69"/>
  <c r="J35" i="69"/>
  <c r="K35" i="69"/>
  <c r="L35" i="69"/>
  <c r="M35" i="69"/>
  <c r="N35" i="69"/>
  <c r="O35" i="69"/>
  <c r="P35" i="69"/>
  <c r="Q35" i="69"/>
  <c r="R35" i="69"/>
  <c r="BJ35" i="69"/>
  <c r="W102" i="69" s="1"/>
  <c r="F94" i="69" s="1"/>
  <c r="BM35" i="69"/>
  <c r="W105" i="69" s="1"/>
  <c r="I94" i="69" s="1"/>
  <c r="BW35" i="69"/>
  <c r="V104" i="69" s="1"/>
  <c r="H95" i="69" s="1"/>
  <c r="CA35" i="69"/>
  <c r="V108" i="69" s="1"/>
  <c r="CB35" i="69"/>
  <c r="CD35" i="69"/>
  <c r="V111" i="69" s="1"/>
  <c r="CE35" i="69"/>
  <c r="V112" i="69" s="1"/>
  <c r="BX30" i="73" l="1"/>
  <c r="BZ32" i="73"/>
  <c r="P107" i="73" s="1"/>
  <c r="K97" i="73" s="1"/>
  <c r="CW20" i="73"/>
  <c r="CW12" i="73"/>
  <c r="CY30" i="73"/>
  <c r="CY33" i="73" s="1"/>
  <c r="AB31" i="73"/>
  <c r="CK31" i="73" a="1"/>
  <c r="CK31" i="73" s="1"/>
  <c r="G42" i="73" s="1"/>
  <c r="AX34" i="73"/>
  <c r="J59" i="73" s="1"/>
  <c r="CX30" i="73"/>
  <c r="CX33" i="73" s="1"/>
  <c r="AA31" i="73"/>
  <c r="CO28" i="73"/>
  <c r="AG31" i="73"/>
  <c r="CZ25" i="73"/>
  <c r="CZ5" i="73"/>
  <c r="CZ29" i="73" s="1"/>
  <c r="CD29" i="73"/>
  <c r="CD28" i="73"/>
  <c r="CR11" i="73"/>
  <c r="CR29" i="73" s="1"/>
  <c r="CG29" i="73" a="1"/>
  <c r="CG29" i="73" s="1"/>
  <c r="C38" i="73" s="1"/>
  <c r="CG28" i="73"/>
  <c r="CB29" i="73"/>
  <c r="AE31" i="73"/>
  <c r="CB34" i="73"/>
  <c r="T109" i="73" s="1"/>
  <c r="BY34" i="73"/>
  <c r="T106" i="73" s="1"/>
  <c r="J93" i="73" s="1"/>
  <c r="BY32" i="73"/>
  <c r="P106" i="73" s="1"/>
  <c r="J97" i="73" s="1"/>
  <c r="BY30" i="73"/>
  <c r="CZ30" i="73"/>
  <c r="CZ33" i="73" s="1"/>
  <c r="BS32" i="73"/>
  <c r="Q111" i="73" s="1"/>
  <c r="CN28" i="73"/>
  <c r="BR32" i="73"/>
  <c r="Q110" i="73" s="1"/>
  <c r="CN30" i="73" a="1"/>
  <c r="CN30" i="73" s="1"/>
  <c r="K45" i="73" s="1"/>
  <c r="CN29" i="73" a="1"/>
  <c r="CN29" i="73" s="1"/>
  <c r="C45" i="73" s="1"/>
  <c r="CY6" i="73"/>
  <c r="CY29" i="73" s="1"/>
  <c r="BR29" i="73"/>
  <c r="BR30" i="73"/>
  <c r="BR28" i="73"/>
  <c r="CR28" i="73"/>
  <c r="CG31" i="73" a="1"/>
  <c r="CG31" i="73" s="1"/>
  <c r="G38" i="73" s="1"/>
  <c r="CM28" i="73"/>
  <c r="BQ28" i="73"/>
  <c r="BQ29" i="73"/>
  <c r="AH31" i="73"/>
  <c r="DA11" i="73"/>
  <c r="CP31" i="73" s="1" a="1"/>
  <c r="CP31" i="73" s="1"/>
  <c r="G47" i="73" s="1"/>
  <c r="CE28" i="73"/>
  <c r="CX10" i="73"/>
  <c r="CM31" i="73" s="1" a="1"/>
  <c r="CM31" i="73" s="1"/>
  <c r="G44" i="73" s="1"/>
  <c r="BX34" i="73"/>
  <c r="T105" i="73" s="1"/>
  <c r="I93" i="73" s="1"/>
  <c r="BX32" i="73"/>
  <c r="P105" i="73" s="1"/>
  <c r="I97" i="73" s="1"/>
  <c r="BP34" i="73"/>
  <c r="U108" i="73" s="1"/>
  <c r="CL28" i="73"/>
  <c r="BT34" i="73"/>
  <c r="U112" i="73" s="1"/>
  <c r="CW6" i="73"/>
  <c r="CL31" i="73" s="1" a="1"/>
  <c r="CL31" i="73" s="1"/>
  <c r="G43" i="73" s="1"/>
  <c r="CW30" i="73"/>
  <c r="CW33" i="73" s="1"/>
  <c r="CL30" i="73" a="1"/>
  <c r="CL30" i="73" s="1"/>
  <c r="K43" i="73" s="1"/>
  <c r="BP30" i="73"/>
  <c r="BP28" i="73"/>
  <c r="BP29" i="73"/>
  <c r="BS34" i="73"/>
  <c r="U111" i="73" s="1"/>
  <c r="H133" i="73"/>
  <c r="BA9" i="73"/>
  <c r="CV6" i="73"/>
  <c r="CV28" i="73" s="1"/>
  <c r="CV30" i="73"/>
  <c r="CV33" i="73" s="1"/>
  <c r="CK28" i="73"/>
  <c r="CK30" i="73" a="1"/>
  <c r="CK30" i="73" s="1"/>
  <c r="K42" i="73" s="1"/>
  <c r="BO33" i="73"/>
  <c r="S107" i="73" s="1"/>
  <c r="K90" i="73" s="1"/>
  <c r="BO29" i="73"/>
  <c r="CC34" i="73"/>
  <c r="T110" i="73" s="1"/>
  <c r="AF31" i="73"/>
  <c r="CC29" i="73"/>
  <c r="CC28" i="73"/>
  <c r="BZ30" i="73"/>
  <c r="BZ34" i="73"/>
  <c r="T107" i="73" s="1"/>
  <c r="K93" i="73" s="1"/>
  <c r="BB9" i="73"/>
  <c r="J133" i="73" s="1"/>
  <c r="BS30" i="73"/>
  <c r="AY9" i="73"/>
  <c r="CD34" i="73"/>
  <c r="T111" i="73" s="1"/>
  <c r="CA29" i="73"/>
  <c r="CA34" i="73"/>
  <c r="T108" i="73" s="1"/>
  <c r="AD31" i="73"/>
  <c r="BZ35" i="73"/>
  <c r="V107" i="73" s="1"/>
  <c r="K95" i="73" s="1"/>
  <c r="BW32" i="73"/>
  <c r="P104" i="73" s="1"/>
  <c r="H97" i="73" s="1"/>
  <c r="CI28" i="73"/>
  <c r="BY35" i="73"/>
  <c r="V106" i="73" s="1"/>
  <c r="J95" i="73" s="1"/>
  <c r="BV32" i="73"/>
  <c r="P103" i="73" s="1"/>
  <c r="G97" i="73" s="1"/>
  <c r="BX35" i="73"/>
  <c r="V105" i="73" s="1"/>
  <c r="I95" i="73" s="1"/>
  <c r="Z31" i="73"/>
  <c r="CT18" i="73"/>
  <c r="CT29" i="73" s="1"/>
  <c r="BN32" i="73"/>
  <c r="Q106" i="73" s="1"/>
  <c r="J96" i="73" s="1"/>
  <c r="CR30" i="73"/>
  <c r="CR33" i="73" s="1"/>
  <c r="BK30" i="73"/>
  <c r="BK33" i="73"/>
  <c r="S103" i="73" s="1"/>
  <c r="G90" i="73" s="1"/>
  <c r="BN29" i="73"/>
  <c r="BM32" i="73"/>
  <c r="Q105" i="73" s="1"/>
  <c r="I96" i="73" s="1"/>
  <c r="Q31" i="73"/>
  <c r="BS35" i="73"/>
  <c r="W111" i="73" s="1"/>
  <c r="BB21" i="73"/>
  <c r="J145" i="73" s="1"/>
  <c r="CT30" i="73"/>
  <c r="CT33" i="73" s="1"/>
  <c r="BM30" i="73"/>
  <c r="DA29" i="73"/>
  <c r="CE33" i="73"/>
  <c r="R112" i="73" s="1"/>
  <c r="CE30" i="73"/>
  <c r="BJ33" i="73"/>
  <c r="S102" i="73" s="1"/>
  <c r="F90" i="73" s="1"/>
  <c r="BJ30" i="73"/>
  <c r="AC31" i="73"/>
  <c r="BT30" i="73"/>
  <c r="BM29" i="73"/>
  <c r="BS28" i="73"/>
  <c r="BL32" i="73"/>
  <c r="Q104" i="73" s="1"/>
  <c r="H96" i="73" s="1"/>
  <c r="P31" i="73"/>
  <c r="BR35" i="73"/>
  <c r="W110" i="73" s="1"/>
  <c r="H132" i="73"/>
  <c r="BA8" i="73"/>
  <c r="CM30" i="73" a="1"/>
  <c r="CM30" i="73" s="1"/>
  <c r="K44" i="73" s="1"/>
  <c r="CM29" i="73" a="1"/>
  <c r="CM29" i="73" s="1"/>
  <c r="C44" i="73" s="1"/>
  <c r="CS30" i="73"/>
  <c r="CS33" i="73" s="1"/>
  <c r="CS4" i="73"/>
  <c r="BL30" i="73"/>
  <c r="BL33" i="73"/>
  <c r="S104" i="73" s="1"/>
  <c r="H90" i="73" s="1"/>
  <c r="CD30" i="73"/>
  <c r="CD33" i="73"/>
  <c r="R111" i="73" s="1"/>
  <c r="CS21" i="73"/>
  <c r="BK32" i="73"/>
  <c r="Q103" i="73" s="1"/>
  <c r="G96" i="73" s="1"/>
  <c r="BB7" i="73"/>
  <c r="J131" i="73" s="1"/>
  <c r="BK35" i="73"/>
  <c r="W103" i="73" s="1"/>
  <c r="G94" i="73" s="1"/>
  <c r="BL29" i="73"/>
  <c r="N31" i="73"/>
  <c r="BP35" i="73"/>
  <c r="W108" i="73" s="1"/>
  <c r="BP32" i="73"/>
  <c r="Q108" i="73" s="1"/>
  <c r="O31" i="73"/>
  <c r="BQ35" i="73"/>
  <c r="W109" i="73" s="1"/>
  <c r="BQ32" i="73"/>
  <c r="Q109" i="73" s="1"/>
  <c r="AY8" i="73"/>
  <c r="CC30" i="73"/>
  <c r="CC33" i="73"/>
  <c r="R110" i="73" s="1"/>
  <c r="CK29" i="73" a="1"/>
  <c r="CK29" i="73" s="1"/>
  <c r="C42" i="73" s="1"/>
  <c r="CJ28" i="73"/>
  <c r="CU30" i="73"/>
  <c r="CU33" i="73" s="1"/>
  <c r="CI29" i="73" a="1"/>
  <c r="CI29" i="73" s="1"/>
  <c r="C40" i="73" s="1"/>
  <c r="BB27" i="73"/>
  <c r="J151" i="73" s="1"/>
  <c r="R31" i="73"/>
  <c r="BT35" i="73"/>
  <c r="W112" i="73" s="1"/>
  <c r="CU12" i="73"/>
  <c r="CU29" i="73" s="1"/>
  <c r="BW28" i="73"/>
  <c r="BW29" i="73"/>
  <c r="BW35" i="73"/>
  <c r="V104" i="73" s="1"/>
  <c r="H95" i="73" s="1"/>
  <c r="Y31" i="73"/>
  <c r="BV35" i="73"/>
  <c r="V103" i="73" s="1"/>
  <c r="G95" i="73" s="1"/>
  <c r="BB13" i="73"/>
  <c r="J137" i="73" s="1"/>
  <c r="BJ32" i="73"/>
  <c r="Q102" i="73" s="1"/>
  <c r="F96" i="73" s="1"/>
  <c r="M31" i="73"/>
  <c r="BO35" i="73"/>
  <c r="W107" i="73" s="1"/>
  <c r="K94" i="73" s="1"/>
  <c r="BO32" i="73"/>
  <c r="Q107" i="73" s="1"/>
  <c r="K96" i="73" s="1"/>
  <c r="CU19" i="73"/>
  <c r="AY14" i="73"/>
  <c r="I138" i="73"/>
  <c r="L31" i="73"/>
  <c r="BJ29" i="73"/>
  <c r="AH30" i="73"/>
  <c r="CA30" i="73"/>
  <c r="CA33" i="73"/>
  <c r="R108" i="73" s="1"/>
  <c r="CA28" i="73"/>
  <c r="BX33" i="73"/>
  <c r="R105" i="73" s="1"/>
  <c r="I91" i="73" s="1"/>
  <c r="K31" i="73"/>
  <c r="BO28" i="73"/>
  <c r="AY23" i="73"/>
  <c r="AG30" i="73"/>
  <c r="BZ33" i="73"/>
  <c r="R107" i="73" s="1"/>
  <c r="K91" i="73" s="1"/>
  <c r="BZ28" i="73"/>
  <c r="BZ29" i="73"/>
  <c r="AY3" i="73"/>
  <c r="CH29" i="73" a="1"/>
  <c r="CH29" i="73" s="1"/>
  <c r="C39" i="73" s="1"/>
  <c r="BV28" i="73"/>
  <c r="BV29" i="73"/>
  <c r="CE32" i="73"/>
  <c r="P112" i="73" s="1"/>
  <c r="AY38" i="73"/>
  <c r="AZ38" i="73"/>
  <c r="BA38" i="73"/>
  <c r="BW33" i="73"/>
  <c r="R104" i="73" s="1"/>
  <c r="H91" i="73" s="1"/>
  <c r="J31" i="73"/>
  <c r="DA28" i="73"/>
  <c r="DA31" i="73" s="1"/>
  <c r="DA32" i="73" s="1"/>
  <c r="BN28" i="73"/>
  <c r="BA24" i="73"/>
  <c r="BO34" i="73"/>
  <c r="U107" i="73" s="1"/>
  <c r="K92" i="73" s="1"/>
  <c r="BL34" i="73"/>
  <c r="U104" i="73" s="1"/>
  <c r="H92" i="73" s="1"/>
  <c r="AF30" i="73"/>
  <c r="BA4" i="73"/>
  <c r="AX38" i="73" s="1"/>
  <c r="BY28" i="73"/>
  <c r="BY29" i="73"/>
  <c r="CG30" i="73" a="1"/>
  <c r="CG30" i="73" s="1"/>
  <c r="K38" i="73" s="1"/>
  <c r="BV33" i="73"/>
  <c r="R103" i="73" s="1"/>
  <c r="G91" i="73" s="1"/>
  <c r="I31" i="73"/>
  <c r="BM28" i="73"/>
  <c r="BN34" i="73"/>
  <c r="U106" i="73" s="1"/>
  <c r="J92" i="73" s="1"/>
  <c r="BK34" i="73"/>
  <c r="U103" i="73" s="1"/>
  <c r="G92" i="73" s="1"/>
  <c r="CP30" i="73" a="1"/>
  <c r="CP30" i="73" s="1"/>
  <c r="K47" i="73" s="1"/>
  <c r="CP29" i="73" a="1"/>
  <c r="CP29" i="73" s="1"/>
  <c r="C47" i="73" s="1"/>
  <c r="CP28" i="73"/>
  <c r="BT28" i="73"/>
  <c r="BT29" i="73"/>
  <c r="CT28" i="73"/>
  <c r="BX29" i="73"/>
  <c r="BX28" i="73"/>
  <c r="CH28" i="73"/>
  <c r="BB15" i="73"/>
  <c r="J139" i="73" s="1"/>
  <c r="BJ35" i="73"/>
  <c r="W102" i="73" s="1"/>
  <c r="F94" i="73" s="1"/>
  <c r="BK29" i="73"/>
  <c r="CB30" i="73"/>
  <c r="CB33" i="73"/>
  <c r="R109" i="73" s="1"/>
  <c r="CB28" i="73"/>
  <c r="H31" i="73"/>
  <c r="BL28" i="73"/>
  <c r="BB26" i="73"/>
  <c r="J150" i="73" s="1"/>
  <c r="BM34" i="73"/>
  <c r="U105" i="73" s="1"/>
  <c r="I92" i="73" s="1"/>
  <c r="CE34" i="73"/>
  <c r="T112" i="73" s="1"/>
  <c r="BJ34" i="73"/>
  <c r="U102" i="73" s="1"/>
  <c r="F92" i="73" s="1"/>
  <c r="CO30" i="73" a="1"/>
  <c r="CO30" i="73" s="1"/>
  <c r="K46" i="73" s="1"/>
  <c r="CO29" i="73" a="1"/>
  <c r="CO29" i="73" s="1"/>
  <c r="C46" i="73" s="1"/>
  <c r="BS29" i="73"/>
  <c r="BB6" i="73"/>
  <c r="J130" i="73" s="1"/>
  <c r="CS28" i="73"/>
  <c r="CH30" i="73" a="1"/>
  <c r="CH30" i="73" s="1"/>
  <c r="K39" i="73" s="1"/>
  <c r="P33" i="69"/>
  <c r="P32" i="69"/>
  <c r="L33" i="69"/>
  <c r="L32" i="69"/>
  <c r="K33" i="69"/>
  <c r="K32" i="69"/>
  <c r="CL29" i="69" a="1"/>
  <c r="CL29" i="69" s="1"/>
  <c r="C43" i="69" s="1"/>
  <c r="CW5" i="69"/>
  <c r="CL31" i="69" s="1" a="1"/>
  <c r="CL31" i="69" s="1"/>
  <c r="G43" i="69" s="1"/>
  <c r="CL30" i="69" a="1"/>
  <c r="CL30" i="69" s="1"/>
  <c r="K43" i="69" s="1"/>
  <c r="CL28" i="69"/>
  <c r="CW30" i="69"/>
  <c r="CW33" i="69" s="1"/>
  <c r="CU27" i="70"/>
  <c r="CJ29" i="70" a="1"/>
  <c r="CJ29" i="70" s="1"/>
  <c r="C41" i="70" s="1"/>
  <c r="CM29" i="69" a="1"/>
  <c r="CM29" i="69" s="1"/>
  <c r="C44" i="69" s="1"/>
  <c r="BJ29" i="69"/>
  <c r="BJ33" i="69"/>
  <c r="S102" i="69" s="1"/>
  <c r="F90" i="69" s="1"/>
  <c r="BJ30" i="69"/>
  <c r="BJ28" i="69"/>
  <c r="CD29" i="69"/>
  <c r="CD28" i="69"/>
  <c r="CD30" i="69"/>
  <c r="CD33" i="69"/>
  <c r="R111" i="69" s="1"/>
  <c r="AY38" i="69"/>
  <c r="AZ38" i="69"/>
  <c r="BA38" i="69"/>
  <c r="AX38" i="69"/>
  <c r="CY23" i="69"/>
  <c r="BZ33" i="70"/>
  <c r="R107" i="70" s="1"/>
  <c r="K91" i="70" s="1"/>
  <c r="BZ28" i="70"/>
  <c r="BZ29" i="70"/>
  <c r="AC31" i="70"/>
  <c r="BZ30" i="70"/>
  <c r="BB14" i="69"/>
  <c r="J138" i="69" s="1"/>
  <c r="BS29" i="69"/>
  <c r="AZ34" i="69"/>
  <c r="J61" i="69" s="1"/>
  <c r="BQ32" i="69"/>
  <c r="Q109" i="69" s="1"/>
  <c r="BQ35" i="69"/>
  <c r="W109" i="69" s="1"/>
  <c r="BA15" i="69"/>
  <c r="CA30" i="70"/>
  <c r="BV28" i="71"/>
  <c r="H140" i="72"/>
  <c r="BA16" i="72"/>
  <c r="CZ17" i="72"/>
  <c r="AG31" i="72"/>
  <c r="BK32" i="69"/>
  <c r="Q103" i="69" s="1"/>
  <c r="G96" i="69" s="1"/>
  <c r="CB28" i="69"/>
  <c r="CB33" i="69"/>
  <c r="R109" i="69" s="1"/>
  <c r="CB30" i="69"/>
  <c r="CB29" i="69"/>
  <c r="AY32" i="71"/>
  <c r="BA32" i="71"/>
  <c r="F62" i="71" s="1"/>
  <c r="AX32" i="71"/>
  <c r="AZ32" i="71"/>
  <c r="BB22" i="69"/>
  <c r="J146" i="69" s="1"/>
  <c r="CY12" i="69"/>
  <c r="CY30" i="69"/>
  <c r="CY33" i="69" s="1"/>
  <c r="CN30" i="69" a="1"/>
  <c r="CN30" i="69" s="1"/>
  <c r="K45" i="69" s="1"/>
  <c r="CJ29" i="69" a="1"/>
  <c r="CJ29" i="69" s="1"/>
  <c r="C41" i="69" s="1"/>
  <c r="CJ28" i="69"/>
  <c r="CU30" i="69"/>
  <c r="CU33" i="69" s="1"/>
  <c r="CJ30" i="69" a="1"/>
  <c r="CJ30" i="69" s="1"/>
  <c r="K41" i="69" s="1"/>
  <c r="CU4" i="69"/>
  <c r="O32" i="70"/>
  <c r="O33" i="70"/>
  <c r="R31" i="69"/>
  <c r="BT32" i="69"/>
  <c r="Q112" i="69" s="1"/>
  <c r="BQ34" i="69"/>
  <c r="U109" i="69" s="1"/>
  <c r="CI28" i="69"/>
  <c r="CT4" i="69"/>
  <c r="CI29" i="69" a="1"/>
  <c r="CI29" i="69" s="1"/>
  <c r="C40" i="69" s="1"/>
  <c r="CT30" i="69"/>
  <c r="CT33" i="69" s="1"/>
  <c r="CI30" i="69" a="1"/>
  <c r="CI30" i="69" s="1"/>
  <c r="K40" i="69" s="1"/>
  <c r="BV32" i="69"/>
  <c r="P103" i="69" s="1"/>
  <c r="G97" i="69" s="1"/>
  <c r="CH29" i="69" a="1"/>
  <c r="CH29" i="69" s="1"/>
  <c r="C39" i="69" s="1"/>
  <c r="CS4" i="69"/>
  <c r="CS30" i="69"/>
  <c r="CS33" i="69" s="1"/>
  <c r="CH30" i="69" a="1"/>
  <c r="CH30" i="69" s="1"/>
  <c r="K39" i="69" s="1"/>
  <c r="CH28" i="69"/>
  <c r="CV3" i="70"/>
  <c r="BA34" i="69"/>
  <c r="J62" i="69" s="1"/>
  <c r="Q31" i="69"/>
  <c r="CZ14" i="69"/>
  <c r="CO28" i="69"/>
  <c r="CN28" i="69"/>
  <c r="AY34" i="69"/>
  <c r="J60" i="69" s="1"/>
  <c r="BP35" i="69"/>
  <c r="W108" i="69" s="1"/>
  <c r="BP32" i="69"/>
  <c r="Q108" i="69" s="1"/>
  <c r="BB25" i="69"/>
  <c r="J149" i="69" s="1"/>
  <c r="BP35" i="70"/>
  <c r="W108" i="70" s="1"/>
  <c r="N31" i="70"/>
  <c r="BP28" i="70"/>
  <c r="CT27" i="72"/>
  <c r="CT28" i="72" s="1"/>
  <c r="CP29" i="69" a="1"/>
  <c r="CP29" i="69" s="1"/>
  <c r="C47" i="69" s="1"/>
  <c r="CC28" i="69"/>
  <c r="CC33" i="69"/>
  <c r="R110" i="69" s="1"/>
  <c r="CC30" i="69"/>
  <c r="CC29" i="69"/>
  <c r="CW28" i="70"/>
  <c r="CW31" i="70" s="1"/>
  <c r="CW32" i="70" s="1"/>
  <c r="BX30" i="69"/>
  <c r="CE28" i="70"/>
  <c r="CE30" i="70"/>
  <c r="CE33" i="70"/>
  <c r="R112" i="70" s="1"/>
  <c r="DA4" i="70"/>
  <c r="CX11" i="71"/>
  <c r="CX29" i="71" s="1"/>
  <c r="CX30" i="71"/>
  <c r="CX33" i="71" s="1"/>
  <c r="BO32" i="69"/>
  <c r="Q107" i="69" s="1"/>
  <c r="K96" i="69" s="1"/>
  <c r="AA31" i="69"/>
  <c r="F59" i="70"/>
  <c r="CG29" i="69" a="1"/>
  <c r="CG29" i="69" s="1"/>
  <c r="C38" i="69" s="1"/>
  <c r="CG28" i="69"/>
  <c r="CR3" i="69"/>
  <c r="CR30" i="69"/>
  <c r="CR33" i="69" s="1"/>
  <c r="AG31" i="69"/>
  <c r="CD34" i="69"/>
  <c r="T111" i="69" s="1"/>
  <c r="CZ11" i="69"/>
  <c r="CY11" i="69"/>
  <c r="CC34" i="69"/>
  <c r="T110" i="69" s="1"/>
  <c r="CA28" i="71"/>
  <c r="CA29" i="71"/>
  <c r="CA30" i="71"/>
  <c r="CA33" i="71"/>
  <c r="R108" i="71" s="1"/>
  <c r="CZ3" i="69"/>
  <c r="BY28" i="71"/>
  <c r="BY30" i="71"/>
  <c r="CU3" i="71"/>
  <c r="BY33" i="71"/>
  <c r="R106" i="71" s="1"/>
  <c r="J91" i="71" s="1"/>
  <c r="CW3" i="71"/>
  <c r="CZ30" i="69"/>
  <c r="CZ33" i="69" s="1"/>
  <c r="BB27" i="69"/>
  <c r="J151" i="69" s="1"/>
  <c r="BB5" i="70"/>
  <c r="J129" i="70" s="1"/>
  <c r="BK28" i="69"/>
  <c r="BK33" i="69"/>
  <c r="S103" i="69" s="1"/>
  <c r="G90" i="69" s="1"/>
  <c r="BK30" i="69"/>
  <c r="Q32" i="70"/>
  <c r="Q33" i="70"/>
  <c r="CG30" i="69" a="1"/>
  <c r="CG30" i="69" s="1"/>
  <c r="K38" i="69" s="1"/>
  <c r="BB20" i="69"/>
  <c r="J144" i="69" s="1"/>
  <c r="L31" i="70"/>
  <c r="BP30" i="69"/>
  <c r="BP29" i="69"/>
  <c r="M32" i="70"/>
  <c r="CC34" i="70"/>
  <c r="T110" i="70" s="1"/>
  <c r="AF31" i="70"/>
  <c r="BA42" i="70"/>
  <c r="H155" i="70" s="1"/>
  <c r="AY40" i="70"/>
  <c r="AX40" i="70"/>
  <c r="AZ40" i="70"/>
  <c r="BA40" i="70"/>
  <c r="BR34" i="71"/>
  <c r="U110" i="71" s="1"/>
  <c r="BR29" i="71"/>
  <c r="BL28" i="69"/>
  <c r="BL33" i="69"/>
  <c r="S104" i="69" s="1"/>
  <c r="H90" i="69" s="1"/>
  <c r="BK33" i="71"/>
  <c r="S103" i="71" s="1"/>
  <c r="G90" i="71" s="1"/>
  <c r="BK29" i="71"/>
  <c r="BK28" i="71"/>
  <c r="BX35" i="69"/>
  <c r="V105" i="69" s="1"/>
  <c r="I95" i="69" s="1"/>
  <c r="BP33" i="69"/>
  <c r="S108" i="69" s="1"/>
  <c r="BO30" i="69"/>
  <c r="AH31" i="70"/>
  <c r="BA16" i="70"/>
  <c r="H140" i="70"/>
  <c r="CH29" i="70" a="1"/>
  <c r="CH29" i="70" s="1"/>
  <c r="C39" i="70" s="1"/>
  <c r="BA40" i="71"/>
  <c r="CE29" i="69"/>
  <c r="CE28" i="69"/>
  <c r="CE33" i="69"/>
  <c r="R112" i="69" s="1"/>
  <c r="CE30" i="69"/>
  <c r="AF31" i="69"/>
  <c r="J31" i="69"/>
  <c r="BL35" i="69"/>
  <c r="W104" i="69" s="1"/>
  <c r="H94" i="69" s="1"/>
  <c r="BL32" i="69"/>
  <c r="Q104" i="69" s="1"/>
  <c r="H96" i="69" s="1"/>
  <c r="BR34" i="69"/>
  <c r="U110" i="69" s="1"/>
  <c r="BR28" i="69"/>
  <c r="BN29" i="69"/>
  <c r="BN28" i="69"/>
  <c r="BZ28" i="71"/>
  <c r="BZ33" i="71"/>
  <c r="R107" i="71" s="1"/>
  <c r="K91" i="71" s="1"/>
  <c r="BZ30" i="71"/>
  <c r="CV3" i="71"/>
  <c r="BM29" i="69"/>
  <c r="BM28" i="69"/>
  <c r="CY3" i="69"/>
  <c r="BJ30" i="70"/>
  <c r="BJ33" i="70"/>
  <c r="S102" i="70" s="1"/>
  <c r="F90" i="70" s="1"/>
  <c r="AD30" i="70"/>
  <c r="BJ28" i="70"/>
  <c r="CR4" i="71"/>
  <c r="CG29" i="71" a="1"/>
  <c r="CG29" i="71" s="1"/>
  <c r="C38" i="71" s="1"/>
  <c r="CG30" i="71" a="1"/>
  <c r="CG30" i="71" s="1"/>
  <c r="K38" i="71" s="1"/>
  <c r="CG28" i="71"/>
  <c r="BN30" i="69"/>
  <c r="BL29" i="69"/>
  <c r="BB19" i="69"/>
  <c r="J143" i="69" s="1"/>
  <c r="Z31" i="69"/>
  <c r="BV34" i="69"/>
  <c r="T103" i="69" s="1"/>
  <c r="G93" i="69" s="1"/>
  <c r="CM30" i="69" a="1"/>
  <c r="CM30" i="69" s="1"/>
  <c r="K44" i="69" s="1"/>
  <c r="CX5" i="69"/>
  <c r="CM31" i="69" s="1" a="1"/>
  <c r="CM31" i="69" s="1"/>
  <c r="G44" i="69" s="1"/>
  <c r="CM28" i="69"/>
  <c r="CX30" i="69"/>
  <c r="CX33" i="69" s="1"/>
  <c r="BQ29" i="69"/>
  <c r="BQ30" i="69"/>
  <c r="BQ28" i="69"/>
  <c r="CV15" i="69"/>
  <c r="BZ33" i="69"/>
  <c r="R107" i="69" s="1"/>
  <c r="K91" i="69" s="1"/>
  <c r="BZ30" i="69"/>
  <c r="BK32" i="70"/>
  <c r="Q103" i="70" s="1"/>
  <c r="G96" i="70" s="1"/>
  <c r="I31" i="70"/>
  <c r="CC35" i="70"/>
  <c r="V110" i="70" s="1"/>
  <c r="CC32" i="70"/>
  <c r="P110" i="70" s="1"/>
  <c r="CV5" i="70"/>
  <c r="CV30" i="70"/>
  <c r="CV33" i="70" s="1"/>
  <c r="CK29" i="70" a="1"/>
  <c r="CK29" i="70" s="1"/>
  <c r="C42" i="70" s="1"/>
  <c r="CK28" i="70"/>
  <c r="CK30" i="70" a="1"/>
  <c r="CK30" i="70" s="1"/>
  <c r="K42" i="70" s="1"/>
  <c r="BK35" i="70"/>
  <c r="W103" i="70" s="1"/>
  <c r="G94" i="70" s="1"/>
  <c r="BN29" i="70"/>
  <c r="AH30" i="70"/>
  <c r="R30" i="70"/>
  <c r="CG30" i="70" a="1"/>
  <c r="CG30" i="70" s="1"/>
  <c r="K38" i="70" s="1"/>
  <c r="Y31" i="70"/>
  <c r="BV35" i="70"/>
  <c r="V103" i="70" s="1"/>
  <c r="G95" i="70" s="1"/>
  <c r="BV32" i="70"/>
  <c r="P103" i="70" s="1"/>
  <c r="G97" i="70" s="1"/>
  <c r="BT32" i="71"/>
  <c r="Q112" i="71" s="1"/>
  <c r="BT35" i="71"/>
  <c r="W112" i="71" s="1"/>
  <c r="BY35" i="69"/>
  <c r="V106" i="69" s="1"/>
  <c r="J95" i="69" s="1"/>
  <c r="BZ32" i="70"/>
  <c r="P107" i="70" s="1"/>
  <c r="K97" i="70" s="1"/>
  <c r="N31" i="71"/>
  <c r="CZ25" i="71"/>
  <c r="CZ28" i="71" s="1"/>
  <c r="Y31" i="71"/>
  <c r="BV35" i="71"/>
  <c r="V103" i="71" s="1"/>
  <c r="G95" i="71" s="1"/>
  <c r="BV32" i="71"/>
  <c r="P103" i="71" s="1"/>
  <c r="G97" i="71" s="1"/>
  <c r="H138" i="71"/>
  <c r="BA14" i="71"/>
  <c r="AX39" i="71" s="1"/>
  <c r="BV34" i="71"/>
  <c r="T103" i="71" s="1"/>
  <c r="G93" i="71" s="1"/>
  <c r="BV30" i="71"/>
  <c r="CV10" i="71"/>
  <c r="CU5" i="72"/>
  <c r="CJ30" i="72" a="1"/>
  <c r="CJ30" i="72" s="1"/>
  <c r="K41" i="72" s="1"/>
  <c r="CJ29" i="72" a="1"/>
  <c r="CJ29" i="72" s="1"/>
  <c r="C41" i="72" s="1"/>
  <c r="AH30" i="72"/>
  <c r="R30" i="72"/>
  <c r="BN29" i="72"/>
  <c r="BL34" i="69"/>
  <c r="U104" i="69" s="1"/>
  <c r="H92" i="69" s="1"/>
  <c r="BV30" i="69"/>
  <c r="CP28" i="69"/>
  <c r="CP30" i="69" a="1"/>
  <c r="CP30" i="69" s="1"/>
  <c r="K47" i="69" s="1"/>
  <c r="DA30" i="69"/>
  <c r="DA33" i="69" s="1"/>
  <c r="BT28" i="69"/>
  <c r="BT30" i="69"/>
  <c r="BY32" i="70"/>
  <c r="P106" i="70" s="1"/>
  <c r="J97" i="70" s="1"/>
  <c r="M31" i="71"/>
  <c r="BR32" i="71"/>
  <c r="Q110" i="71" s="1"/>
  <c r="BR35" i="71"/>
  <c r="W110" i="71" s="1"/>
  <c r="AC31" i="71"/>
  <c r="BZ35" i="71"/>
  <c r="V107" i="71" s="1"/>
  <c r="K95" i="71" s="1"/>
  <c r="AY33" i="71"/>
  <c r="H60" i="71" s="1"/>
  <c r="BT34" i="71"/>
  <c r="U112" i="71" s="1"/>
  <c r="CW7" i="72"/>
  <c r="CW28" i="72" s="1"/>
  <c r="CL29" i="72" a="1"/>
  <c r="CL29" i="72" s="1"/>
  <c r="C43" i="72" s="1"/>
  <c r="CL28" i="72"/>
  <c r="CW30" i="72"/>
  <c r="CW33" i="72" s="1"/>
  <c r="CT5" i="72"/>
  <c r="CT30" i="72"/>
  <c r="CT33" i="72" s="1"/>
  <c r="CI29" i="72" a="1"/>
  <c r="CI29" i="72" s="1"/>
  <c r="C40" i="72" s="1"/>
  <c r="AG30" i="72"/>
  <c r="BM29" i="72"/>
  <c r="BZ29" i="69"/>
  <c r="BK34" i="69"/>
  <c r="U103" i="69" s="1"/>
  <c r="G92" i="69" s="1"/>
  <c r="BA9" i="69"/>
  <c r="BB8" i="69"/>
  <c r="J132" i="69" s="1"/>
  <c r="CO29" i="69" a="1"/>
  <c r="CO29" i="69" s="1"/>
  <c r="C46" i="69" s="1"/>
  <c r="CO30" i="69" a="1"/>
  <c r="CO30" i="69" s="1"/>
  <c r="K46" i="69" s="1"/>
  <c r="BS30" i="69"/>
  <c r="BB6" i="69"/>
  <c r="J130" i="69" s="1"/>
  <c r="CC33" i="70"/>
  <c r="R110" i="70" s="1"/>
  <c r="BX32" i="70"/>
  <c r="P105" i="70" s="1"/>
  <c r="I97" i="70" s="1"/>
  <c r="BL32" i="70"/>
  <c r="Q104" i="70" s="1"/>
  <c r="H96" i="70" s="1"/>
  <c r="J31" i="70"/>
  <c r="BL35" i="70"/>
  <c r="W104" i="70" s="1"/>
  <c r="H94" i="70" s="1"/>
  <c r="BS34" i="70"/>
  <c r="U111" i="70" s="1"/>
  <c r="BB13" i="70"/>
  <c r="J137" i="70" s="1"/>
  <c r="DA6" i="70"/>
  <c r="DA30" i="70"/>
  <c r="DA33" i="70" s="1"/>
  <c r="CP29" i="70" a="1"/>
  <c r="CP29" i="70" s="1"/>
  <c r="C47" i="70" s="1"/>
  <c r="BT29" i="70"/>
  <c r="BT33" i="70"/>
  <c r="S112" i="70" s="1"/>
  <c r="L31" i="71"/>
  <c r="O31" i="71"/>
  <c r="CC32" i="71"/>
  <c r="P110" i="71" s="1"/>
  <c r="CC35" i="71"/>
  <c r="V110" i="71" s="1"/>
  <c r="Q31" i="71"/>
  <c r="BS35" i="71"/>
  <c r="W111" i="71" s="1"/>
  <c r="BS32" i="71"/>
  <c r="Q111" i="71" s="1"/>
  <c r="I144" i="71"/>
  <c r="AY20" i="71"/>
  <c r="BA35" i="71" s="1"/>
  <c r="D62" i="71" s="1"/>
  <c r="BX34" i="71"/>
  <c r="T105" i="71" s="1"/>
  <c r="I93" i="71" s="1"/>
  <c r="CT9" i="71"/>
  <c r="CX5" i="71"/>
  <c r="CM31" i="71" s="1" a="1"/>
  <c r="CM31" i="71" s="1"/>
  <c r="G44" i="71" s="1"/>
  <c r="CM28" i="71"/>
  <c r="BQ28" i="71"/>
  <c r="BQ30" i="71"/>
  <c r="BQ33" i="71"/>
  <c r="S109" i="71" s="1"/>
  <c r="BQ29" i="71"/>
  <c r="CJ28" i="72"/>
  <c r="H132" i="72"/>
  <c r="BA8" i="72"/>
  <c r="AZ38" i="72" s="1"/>
  <c r="CV7" i="72"/>
  <c r="CK28" i="72"/>
  <c r="CK29" i="72" a="1"/>
  <c r="CK29" i="72" s="1"/>
  <c r="C42" i="72" s="1"/>
  <c r="CV30" i="72"/>
  <c r="CV33" i="72" s="1"/>
  <c r="AF30" i="72"/>
  <c r="BL29" i="72"/>
  <c r="BQ30" i="70"/>
  <c r="BQ33" i="70"/>
  <c r="S109" i="70" s="1"/>
  <c r="BQ29" i="70"/>
  <c r="M31" i="69"/>
  <c r="BO35" i="69"/>
  <c r="W107" i="69" s="1"/>
  <c r="K94" i="69" s="1"/>
  <c r="BO30" i="70"/>
  <c r="BO29" i="70"/>
  <c r="AX34" i="70"/>
  <c r="J59" i="70" s="1"/>
  <c r="H31" i="70"/>
  <c r="AE31" i="70"/>
  <c r="CB35" i="70"/>
  <c r="V109" i="70" s="1"/>
  <c r="CZ10" i="70"/>
  <c r="CD32" i="70"/>
  <c r="P111" i="70" s="1"/>
  <c r="BW30" i="69"/>
  <c r="CB32" i="70"/>
  <c r="P109" i="70" s="1"/>
  <c r="BZ35" i="69"/>
  <c r="V107" i="69" s="1"/>
  <c r="K95" i="69" s="1"/>
  <c r="AD30" i="69"/>
  <c r="CK30" i="72" a="1"/>
  <c r="CK30" i="72" s="1"/>
  <c r="K42" i="72" s="1"/>
  <c r="BX33" i="69"/>
  <c r="R105" i="69" s="1"/>
  <c r="I91" i="69" s="1"/>
  <c r="CE34" i="69"/>
  <c r="T112" i="69" s="1"/>
  <c r="BJ34" i="69"/>
  <c r="U102" i="69" s="1"/>
  <c r="F92" i="69" s="1"/>
  <c r="CN29" i="69" a="1"/>
  <c r="CN29" i="69" s="1"/>
  <c r="C45" i="69" s="1"/>
  <c r="BR29" i="69"/>
  <c r="BQ32" i="70"/>
  <c r="Q109" i="70" s="1"/>
  <c r="CR30" i="70"/>
  <c r="CR33" i="70" s="1"/>
  <c r="CZ6" i="70"/>
  <c r="CZ30" i="70"/>
  <c r="CZ33" i="70" s="1"/>
  <c r="CO29" i="70" a="1"/>
  <c r="CO29" i="70" s="1"/>
  <c r="C46" i="70" s="1"/>
  <c r="CO28" i="70"/>
  <c r="BS29" i="70"/>
  <c r="BS33" i="70"/>
  <c r="S111" i="70" s="1"/>
  <c r="BB6" i="70"/>
  <c r="J130" i="70" s="1"/>
  <c r="K33" i="71"/>
  <c r="K32" i="71"/>
  <c r="BP32" i="71"/>
  <c r="Q108" i="71" s="1"/>
  <c r="BP29" i="71"/>
  <c r="CI28" i="72"/>
  <c r="BA42" i="72"/>
  <c r="H155" i="72" s="1"/>
  <c r="AX40" i="72"/>
  <c r="BA40" i="72"/>
  <c r="AY40" i="72"/>
  <c r="AZ40" i="72"/>
  <c r="BA10" i="72"/>
  <c r="H134" i="72"/>
  <c r="CZ9" i="72"/>
  <c r="CO28" i="72"/>
  <c r="BS30" i="72"/>
  <c r="BS34" i="72"/>
  <c r="U111" i="72" s="1"/>
  <c r="DA20" i="70"/>
  <c r="CM29" i="70" a="1"/>
  <c r="CM29" i="70" s="1"/>
  <c r="C44" i="70" s="1"/>
  <c r="CX5" i="70"/>
  <c r="CX30" i="70"/>
  <c r="CX33" i="70" s="1"/>
  <c r="CM30" i="70" a="1"/>
  <c r="CM30" i="70" s="1"/>
  <c r="K44" i="70" s="1"/>
  <c r="CM28" i="70"/>
  <c r="CD30" i="70"/>
  <c r="CD33" i="70"/>
  <c r="R111" i="70" s="1"/>
  <c r="BJ33" i="71"/>
  <c r="S102" i="71" s="1"/>
  <c r="F90" i="71" s="1"/>
  <c r="BJ29" i="71"/>
  <c r="BJ28" i="71"/>
  <c r="BJ30" i="71"/>
  <c r="CK29" i="69" a="1"/>
  <c r="CK29" i="69" s="1"/>
  <c r="C42" i="69" s="1"/>
  <c r="CV5" i="69"/>
  <c r="CA30" i="69"/>
  <c r="CA33" i="69"/>
  <c r="R108" i="69" s="1"/>
  <c r="BB20" i="70"/>
  <c r="J144" i="70" s="1"/>
  <c r="CW5" i="70"/>
  <c r="CW29" i="70" s="1"/>
  <c r="CL30" i="70" a="1"/>
  <c r="CL30" i="70" s="1"/>
  <c r="K43" i="70" s="1"/>
  <c r="CW30" i="70"/>
  <c r="CW33" i="70" s="1"/>
  <c r="CL28" i="70"/>
  <c r="BR32" i="70"/>
  <c r="Q110" i="70" s="1"/>
  <c r="BR35" i="70"/>
  <c r="W110" i="70" s="1"/>
  <c r="CE35" i="70"/>
  <c r="V112" i="70" s="1"/>
  <c r="CE32" i="70"/>
  <c r="P112" i="70" s="1"/>
  <c r="DA23" i="70"/>
  <c r="CU5" i="70"/>
  <c r="CJ30" i="70" a="1"/>
  <c r="CJ30" i="70" s="1"/>
  <c r="K41" i="70" s="1"/>
  <c r="CJ28" i="70"/>
  <c r="CY14" i="72"/>
  <c r="BJ35" i="70"/>
  <c r="W102" i="70" s="1"/>
  <c r="F94" i="70" s="1"/>
  <c r="AG30" i="70"/>
  <c r="BM28" i="70"/>
  <c r="CS15" i="69"/>
  <c r="CR5" i="69"/>
  <c r="CS3" i="69"/>
  <c r="CS5" i="70"/>
  <c r="CH30" i="70" a="1"/>
  <c r="CH30" i="70" s="1"/>
  <c r="K39" i="70" s="1"/>
  <c r="CK30" i="69" a="1"/>
  <c r="CK30" i="69" s="1"/>
  <c r="K42" i="69" s="1"/>
  <c r="CM30" i="72" a="1"/>
  <c r="CM30" i="72" s="1"/>
  <c r="K44" i="72" s="1"/>
  <c r="CE32" i="71"/>
  <c r="P112" i="71" s="1"/>
  <c r="BW34" i="69"/>
  <c r="T104" i="69" s="1"/>
  <c r="H93" i="69" s="1"/>
  <c r="BW33" i="69"/>
  <c r="R104" i="69" s="1"/>
  <c r="H91" i="69" s="1"/>
  <c r="AB31" i="69"/>
  <c r="BX29" i="69"/>
  <c r="CC32" i="69"/>
  <c r="P110" i="69" s="1"/>
  <c r="BT35" i="69"/>
  <c r="W112" i="69" s="1"/>
  <c r="BN34" i="69"/>
  <c r="U106" i="69" s="1"/>
  <c r="J92" i="69" s="1"/>
  <c r="DA10" i="69"/>
  <c r="DA28" i="69" s="1"/>
  <c r="AY9" i="69"/>
  <c r="BA35" i="69" s="1"/>
  <c r="D62" i="69" s="1"/>
  <c r="BJ32" i="70"/>
  <c r="Q102" i="70" s="1"/>
  <c r="F96" i="70" s="1"/>
  <c r="BO32" i="71"/>
  <c r="Q107" i="71" s="1"/>
  <c r="K96" i="71" s="1"/>
  <c r="BL32" i="71"/>
  <c r="Q104" i="71" s="1"/>
  <c r="H96" i="71" s="1"/>
  <c r="J31" i="71"/>
  <c r="CH28" i="72"/>
  <c r="L31" i="72"/>
  <c r="BN35" i="72"/>
  <c r="W106" i="72" s="1"/>
  <c r="J94" i="72" s="1"/>
  <c r="BA36" i="72"/>
  <c r="I155" i="72" s="1"/>
  <c r="CB34" i="72"/>
  <c r="T109" i="72" s="1"/>
  <c r="AE31" i="72"/>
  <c r="CY9" i="72"/>
  <c r="CN28" i="72"/>
  <c r="BR30" i="72"/>
  <c r="CE29" i="71"/>
  <c r="CE30" i="71"/>
  <c r="CE28" i="71"/>
  <c r="DA4" i="71"/>
  <c r="DA29" i="71" s="1"/>
  <c r="CC30" i="70"/>
  <c r="CT3" i="69"/>
  <c r="CZ4" i="70"/>
  <c r="AB31" i="71"/>
  <c r="BY35" i="71"/>
  <c r="V106" i="71" s="1"/>
  <c r="J95" i="71" s="1"/>
  <c r="P31" i="70"/>
  <c r="BY29" i="69"/>
  <c r="BV33" i="69"/>
  <c r="R103" i="69" s="1"/>
  <c r="G91" i="69" s="1"/>
  <c r="BY30" i="69"/>
  <c r="BW29" i="69"/>
  <c r="CK28" i="69"/>
  <c r="CB32" i="69"/>
  <c r="P109" i="69" s="1"/>
  <c r="BA22" i="69"/>
  <c r="BS35" i="69"/>
  <c r="W111" i="69" s="1"/>
  <c r="BB21" i="69"/>
  <c r="J145" i="69" s="1"/>
  <c r="BM34" i="69"/>
  <c r="U105" i="69" s="1"/>
  <c r="I92" i="69" s="1"/>
  <c r="BA32" i="70"/>
  <c r="F62" i="70" s="1"/>
  <c r="BY34" i="70"/>
  <c r="T106" i="70" s="1"/>
  <c r="J93" i="70" s="1"/>
  <c r="BY28" i="70"/>
  <c r="CT10" i="70"/>
  <c r="CP31" i="71" a="1"/>
  <c r="CP31" i="71" s="1"/>
  <c r="G47" i="71" s="1"/>
  <c r="CU30" i="72"/>
  <c r="CU33" i="72" s="1"/>
  <c r="CG28" i="72"/>
  <c r="BM35" i="72"/>
  <c r="W105" i="72" s="1"/>
  <c r="I94" i="72" s="1"/>
  <c r="K31" i="72"/>
  <c r="CD28" i="72"/>
  <c r="CD29" i="72"/>
  <c r="AX32" i="69"/>
  <c r="AY32" i="69"/>
  <c r="AZ32" i="69"/>
  <c r="BA32" i="69"/>
  <c r="F62" i="69" s="1"/>
  <c r="AY34" i="70"/>
  <c r="J60" i="70" s="1"/>
  <c r="CC29" i="70"/>
  <c r="AB31" i="70"/>
  <c r="BY35" i="70"/>
  <c r="V106" i="70" s="1"/>
  <c r="J95" i="70" s="1"/>
  <c r="AH30" i="69"/>
  <c r="CL29" i="70" a="1"/>
  <c r="CL29" i="70" s="1"/>
  <c r="C43" i="70" s="1"/>
  <c r="CV30" i="69"/>
  <c r="CV33" i="69" s="1"/>
  <c r="AE30" i="69"/>
  <c r="CL30" i="72" a="1"/>
  <c r="CL30" i="72" s="1"/>
  <c r="K43" i="72" s="1"/>
  <c r="BO32" i="70"/>
  <c r="Q107" i="70" s="1"/>
  <c r="K96" i="70" s="1"/>
  <c r="BO35" i="70"/>
  <c r="W107" i="70" s="1"/>
  <c r="K94" i="70" s="1"/>
  <c r="Z31" i="71"/>
  <c r="BW35" i="71"/>
  <c r="V104" i="71" s="1"/>
  <c r="H95" i="71" s="1"/>
  <c r="CU21" i="69"/>
  <c r="BT33" i="69"/>
  <c r="S112" i="69" s="1"/>
  <c r="BT29" i="69"/>
  <c r="I31" i="69"/>
  <c r="BR35" i="69"/>
  <c r="W110" i="69" s="1"/>
  <c r="BA10" i="69"/>
  <c r="BO33" i="70"/>
  <c r="S107" i="70" s="1"/>
  <c r="K90" i="70" s="1"/>
  <c r="AZ32" i="70"/>
  <c r="CB30" i="70"/>
  <c r="CB34" i="70"/>
  <c r="T109" i="70" s="1"/>
  <c r="BX33" i="70"/>
  <c r="R105" i="70" s="1"/>
  <c r="I91" i="70" s="1"/>
  <c r="BX28" i="70"/>
  <c r="BX29" i="70"/>
  <c r="CT25" i="71"/>
  <c r="CI28" i="71"/>
  <c r="BZ35" i="72"/>
  <c r="V107" i="72" s="1"/>
  <c r="K95" i="72" s="1"/>
  <c r="BZ32" i="72"/>
  <c r="P107" i="72" s="1"/>
  <c r="K97" i="72" s="1"/>
  <c r="AC31" i="72"/>
  <c r="BW33" i="70"/>
  <c r="R104" i="70" s="1"/>
  <c r="H91" i="70" s="1"/>
  <c r="BW28" i="70"/>
  <c r="BW29" i="70"/>
  <c r="CV3" i="69"/>
  <c r="CS3" i="70"/>
  <c r="BW33" i="72"/>
  <c r="R104" i="72" s="1"/>
  <c r="H91" i="72" s="1"/>
  <c r="BW30" i="72"/>
  <c r="CU3" i="69"/>
  <c r="CZ19" i="71"/>
  <c r="BX28" i="69"/>
  <c r="CT30" i="70"/>
  <c r="CT33" i="70" s="1"/>
  <c r="CI28" i="70"/>
  <c r="CT5" i="70"/>
  <c r="CR21" i="70"/>
  <c r="BK30" i="70"/>
  <c r="CU20" i="69"/>
  <c r="BV34" i="70"/>
  <c r="T103" i="70" s="1"/>
  <c r="G93" i="70" s="1"/>
  <c r="BV28" i="70"/>
  <c r="BV29" i="70"/>
  <c r="AD31" i="71"/>
  <c r="CA35" i="71"/>
  <c r="V108" i="71" s="1"/>
  <c r="AE31" i="69"/>
  <c r="BS33" i="69"/>
  <c r="S111" i="69" s="1"/>
  <c r="Y31" i="69"/>
  <c r="BR30" i="69"/>
  <c r="BN32" i="69"/>
  <c r="Q106" i="69" s="1"/>
  <c r="J96" i="69" s="1"/>
  <c r="CE32" i="69"/>
  <c r="P112" i="69" s="1"/>
  <c r="AH31" i="69"/>
  <c r="BJ32" i="69"/>
  <c r="Q102" i="69" s="1"/>
  <c r="F96" i="69" s="1"/>
  <c r="H31" i="69"/>
  <c r="O31" i="69"/>
  <c r="BL33" i="70"/>
  <c r="S104" i="70" s="1"/>
  <c r="H90" i="70" s="1"/>
  <c r="AY32" i="70"/>
  <c r="BW30" i="70"/>
  <c r="CP28" i="70"/>
  <c r="BW34" i="70"/>
  <c r="T104" i="70" s="1"/>
  <c r="H93" i="70" s="1"/>
  <c r="DA11" i="70"/>
  <c r="CE34" i="70"/>
  <c r="T112" i="70" s="1"/>
  <c r="CT7" i="70"/>
  <c r="CB32" i="71"/>
  <c r="P109" i="71" s="1"/>
  <c r="CC29" i="71"/>
  <c r="CD32" i="72"/>
  <c r="P111" i="72" s="1"/>
  <c r="BP33" i="70"/>
  <c r="S108" i="70" s="1"/>
  <c r="BP29" i="70"/>
  <c r="BP30" i="70"/>
  <c r="CU15" i="69"/>
  <c r="CP30" i="70" a="1"/>
  <c r="CP30" i="70" s="1"/>
  <c r="K47" i="70" s="1"/>
  <c r="CO30" i="70" a="1"/>
  <c r="CO30" i="70" s="1"/>
  <c r="K46" i="70" s="1"/>
  <c r="CY19" i="71"/>
  <c r="BK29" i="70"/>
  <c r="BT34" i="70"/>
  <c r="U112" i="70" s="1"/>
  <c r="AC31" i="69"/>
  <c r="BR33" i="69"/>
  <c r="S110" i="69" s="1"/>
  <c r="CA28" i="69"/>
  <c r="BM32" i="69"/>
  <c r="Q105" i="69" s="1"/>
  <c r="I96" i="69" s="1"/>
  <c r="DA23" i="69"/>
  <c r="CD32" i="69"/>
  <c r="P111" i="69" s="1"/>
  <c r="N31" i="69"/>
  <c r="BV30" i="70"/>
  <c r="CB28" i="70"/>
  <c r="K31" i="70"/>
  <c r="CG29" i="70" a="1"/>
  <c r="CG29" i="70" s="1"/>
  <c r="C38" i="70" s="1"/>
  <c r="BZ32" i="71"/>
  <c r="P107" i="71" s="1"/>
  <c r="K97" i="71" s="1"/>
  <c r="CB28" i="71"/>
  <c r="CB29" i="71"/>
  <c r="CB33" i="71"/>
  <c r="R109" i="71" s="1"/>
  <c r="CB30" i="71"/>
  <c r="BX30" i="72"/>
  <c r="BQ32" i="71"/>
  <c r="Q109" i="71" s="1"/>
  <c r="BB8" i="71"/>
  <c r="J132" i="71" s="1"/>
  <c r="CP30" i="71" a="1"/>
  <c r="CP30" i="71" s="1"/>
  <c r="K47" i="71" s="1"/>
  <c r="DA5" i="71"/>
  <c r="CP28" i="71"/>
  <c r="DA30" i="71"/>
  <c r="DA33" i="71" s="1"/>
  <c r="CP29" i="71" a="1"/>
  <c r="CP29" i="71" s="1"/>
  <c r="C47" i="71" s="1"/>
  <c r="CC30" i="71"/>
  <c r="BB3" i="71"/>
  <c r="J127" i="71" s="1"/>
  <c r="CA34" i="72"/>
  <c r="T108" i="72" s="1"/>
  <c r="AD31" i="72"/>
  <c r="BQ34" i="72"/>
  <c r="U109" i="72" s="1"/>
  <c r="BT33" i="72"/>
  <c r="S112" i="72" s="1"/>
  <c r="BT30" i="72"/>
  <c r="AY16" i="69"/>
  <c r="BB15" i="69"/>
  <c r="J139" i="69" s="1"/>
  <c r="BB13" i="69"/>
  <c r="J137" i="69" s="1"/>
  <c r="BN32" i="70"/>
  <c r="Q106" i="70" s="1"/>
  <c r="J96" i="70" s="1"/>
  <c r="AD31" i="70"/>
  <c r="CA35" i="70"/>
  <c r="V108" i="70" s="1"/>
  <c r="AA31" i="70"/>
  <c r="BR34" i="70"/>
  <c r="U110" i="70" s="1"/>
  <c r="CN29" i="70" a="1"/>
  <c r="CN29" i="70" s="1"/>
  <c r="C45" i="70" s="1"/>
  <c r="CY6" i="70"/>
  <c r="CN30" i="70" a="1"/>
  <c r="CN30" i="70" s="1"/>
  <c r="K45" i="70" s="1"/>
  <c r="CY30" i="70"/>
  <c r="CY33" i="70" s="1"/>
  <c r="CN28" i="70"/>
  <c r="BR30" i="70"/>
  <c r="BR29" i="70"/>
  <c r="H31" i="71"/>
  <c r="AX28" i="71" s="1"/>
  <c r="AY17" i="71"/>
  <c r="BM29" i="71"/>
  <c r="CZ5" i="71"/>
  <c r="CO28" i="71"/>
  <c r="CO30" i="71" a="1"/>
  <c r="CO30" i="71" s="1"/>
  <c r="K46" i="71" s="1"/>
  <c r="CO29" i="71" a="1"/>
  <c r="CO29" i="71" s="1"/>
  <c r="C46" i="71" s="1"/>
  <c r="BS28" i="71"/>
  <c r="BS30" i="71"/>
  <c r="BA4" i="71"/>
  <c r="AX38" i="71" s="1"/>
  <c r="AX41" i="71" s="1"/>
  <c r="H152" i="71" s="1"/>
  <c r="CD34" i="72"/>
  <c r="T111" i="72" s="1"/>
  <c r="H141" i="72"/>
  <c r="H141" i="71"/>
  <c r="BA17" i="71"/>
  <c r="BT30" i="71"/>
  <c r="BX28" i="71"/>
  <c r="BX29" i="71"/>
  <c r="BX33" i="71"/>
  <c r="R105" i="71" s="1"/>
  <c r="I91" i="71" s="1"/>
  <c r="BX30" i="71"/>
  <c r="BV29" i="69"/>
  <c r="BM32" i="70"/>
  <c r="Q105" i="70" s="1"/>
  <c r="I96" i="70" s="1"/>
  <c r="BW32" i="70"/>
  <c r="P104" i="70" s="1"/>
  <c r="H97" i="70" s="1"/>
  <c r="H135" i="70"/>
  <c r="BA11" i="70"/>
  <c r="BT33" i="71"/>
  <c r="S112" i="71" s="1"/>
  <c r="CZ30" i="71"/>
  <c r="CZ33" i="71" s="1"/>
  <c r="CY5" i="71"/>
  <c r="CY30" i="71"/>
  <c r="CY33" i="71" s="1"/>
  <c r="CN28" i="71"/>
  <c r="BR30" i="71"/>
  <c r="BR28" i="71"/>
  <c r="BB27" i="72"/>
  <c r="J151" i="72" s="1"/>
  <c r="O31" i="72"/>
  <c r="BQ35" i="72"/>
  <c r="W109" i="72" s="1"/>
  <c r="BQ32" i="72"/>
  <c r="Q109" i="72" s="1"/>
  <c r="AY14" i="72"/>
  <c r="I138" i="72"/>
  <c r="CC34" i="72"/>
  <c r="T110" i="72" s="1"/>
  <c r="CY11" i="72"/>
  <c r="AB31" i="72"/>
  <c r="BY30" i="72"/>
  <c r="CG29" i="72" a="1"/>
  <c r="CG29" i="72" s="1"/>
  <c r="C38" i="72" s="1"/>
  <c r="BB11" i="70"/>
  <c r="J135" i="70" s="1"/>
  <c r="I138" i="69"/>
  <c r="AY14" i="69"/>
  <c r="CA33" i="70"/>
  <c r="R108" i="70" s="1"/>
  <c r="BB27" i="70"/>
  <c r="J151" i="70" s="1"/>
  <c r="BN34" i="70"/>
  <c r="U106" i="70" s="1"/>
  <c r="J92" i="70" s="1"/>
  <c r="CH28" i="71"/>
  <c r="BB20" i="71"/>
  <c r="J144" i="71" s="1"/>
  <c r="CS9" i="71"/>
  <c r="CV5" i="71"/>
  <c r="CV30" i="71"/>
  <c r="CV33" i="71" s="1"/>
  <c r="CK28" i="71"/>
  <c r="CK29" i="71" a="1"/>
  <c r="CK29" i="71" s="1"/>
  <c r="C42" i="71" s="1"/>
  <c r="BO33" i="71"/>
  <c r="S107" i="71" s="1"/>
  <c r="K90" i="71" s="1"/>
  <c r="BO29" i="71"/>
  <c r="BO30" i="71"/>
  <c r="CC30" i="72"/>
  <c r="CC33" i="72"/>
  <c r="R110" i="72" s="1"/>
  <c r="CC28" i="72"/>
  <c r="CC29" i="72"/>
  <c r="CZ26" i="72"/>
  <c r="BN35" i="70"/>
  <c r="W106" i="70" s="1"/>
  <c r="J94" i="70" s="1"/>
  <c r="CA34" i="70"/>
  <c r="T108" i="70" s="1"/>
  <c r="BM34" i="70"/>
  <c r="U105" i="70" s="1"/>
  <c r="I92" i="70" s="1"/>
  <c r="BA3" i="70"/>
  <c r="H127" i="70"/>
  <c r="CU5" i="71"/>
  <c r="CJ29" i="71" a="1"/>
  <c r="CJ29" i="71" s="1"/>
  <c r="C41" i="71" s="1"/>
  <c r="CJ30" i="71" a="1"/>
  <c r="CJ30" i="71" s="1"/>
  <c r="K41" i="71" s="1"/>
  <c r="AH30" i="71"/>
  <c r="BN28" i="71"/>
  <c r="BN29" i="71"/>
  <c r="BN30" i="71"/>
  <c r="CY4" i="71"/>
  <c r="CY29" i="71" s="1"/>
  <c r="CM28" i="72"/>
  <c r="BK32" i="72"/>
  <c r="Q103" i="72" s="1"/>
  <c r="G96" i="72" s="1"/>
  <c r="I31" i="72"/>
  <c r="CB30" i="72"/>
  <c r="CB33" i="72"/>
  <c r="R109" i="72" s="1"/>
  <c r="CB28" i="72"/>
  <c r="CB29" i="72"/>
  <c r="CX3" i="72"/>
  <c r="BT32" i="70"/>
  <c r="Q112" i="70" s="1"/>
  <c r="BO34" i="70"/>
  <c r="U107" i="70" s="1"/>
  <c r="K92" i="70" s="1"/>
  <c r="CU30" i="71"/>
  <c r="CU33" i="71" s="1"/>
  <c r="CW5" i="71"/>
  <c r="CW30" i="71"/>
  <c r="CW33" i="71" s="1"/>
  <c r="CL28" i="71"/>
  <c r="DA20" i="72"/>
  <c r="DA29" i="72" s="1"/>
  <c r="BM35" i="70"/>
  <c r="W105" i="70" s="1"/>
  <c r="I94" i="70" s="1"/>
  <c r="BL34" i="70"/>
  <c r="U104" i="70" s="1"/>
  <c r="H92" i="70" s="1"/>
  <c r="AX39" i="70"/>
  <c r="AY39" i="70"/>
  <c r="AZ39" i="70"/>
  <c r="CB34" i="71"/>
  <c r="T109" i="71" s="1"/>
  <c r="CX10" i="71"/>
  <c r="CE32" i="72"/>
  <c r="P112" i="72" s="1"/>
  <c r="CE35" i="72"/>
  <c r="V112" i="72" s="1"/>
  <c r="BJ32" i="72"/>
  <c r="Q102" i="72" s="1"/>
  <c r="F96" i="72" s="1"/>
  <c r="H31" i="72"/>
  <c r="CS30" i="72"/>
  <c r="CS33" i="72" s="1"/>
  <c r="CS4" i="72"/>
  <c r="CH30" i="72" a="1"/>
  <c r="CH30" i="72" s="1"/>
  <c r="K39" i="72" s="1"/>
  <c r="CH29" i="72" a="1"/>
  <c r="CH29" i="72" s="1"/>
  <c r="C39" i="72" s="1"/>
  <c r="BL30" i="72"/>
  <c r="BL33" i="72"/>
  <c r="S104" i="72" s="1"/>
  <c r="H90" i="72" s="1"/>
  <c r="BL28" i="72"/>
  <c r="CZ29" i="72"/>
  <c r="CO31" i="72" a="1"/>
  <c r="CO31" i="72" s="1"/>
  <c r="G46" i="72" s="1"/>
  <c r="CZ28" i="72"/>
  <c r="CZ31" i="72" s="1"/>
  <c r="CZ32" i="72" s="1"/>
  <c r="BP30" i="71"/>
  <c r="BP33" i="71"/>
  <c r="S108" i="71" s="1"/>
  <c r="BB7" i="69"/>
  <c r="J131" i="69" s="1"/>
  <c r="BB19" i="70"/>
  <c r="J143" i="70" s="1"/>
  <c r="BK34" i="70"/>
  <c r="U103" i="70" s="1"/>
  <c r="G92" i="70" s="1"/>
  <c r="CA28" i="70"/>
  <c r="CA29" i="70"/>
  <c r="BW28" i="71"/>
  <c r="AY21" i="71"/>
  <c r="I145" i="71"/>
  <c r="BB19" i="71"/>
  <c r="J143" i="71" s="1"/>
  <c r="CW10" i="71"/>
  <c r="CA34" i="71"/>
  <c r="T108" i="71" s="1"/>
  <c r="CS5" i="71"/>
  <c r="CH30" i="71" a="1"/>
  <c r="CH30" i="71" s="1"/>
  <c r="K39" i="71" s="1"/>
  <c r="CS30" i="71"/>
  <c r="CS33" i="71" s="1"/>
  <c r="BL33" i="71"/>
  <c r="S104" i="71" s="1"/>
  <c r="H90" i="71" s="1"/>
  <c r="BL29" i="71"/>
  <c r="BK28" i="72"/>
  <c r="CY3" i="72"/>
  <c r="BZ33" i="72"/>
  <c r="R107" i="72" s="1"/>
  <c r="K91" i="72" s="1"/>
  <c r="BZ28" i="72"/>
  <c r="BZ29" i="72"/>
  <c r="CV3" i="72"/>
  <c r="AX32" i="72"/>
  <c r="AY32" i="72"/>
  <c r="AZ32" i="72"/>
  <c r="BS32" i="70"/>
  <c r="Q111" i="70" s="1"/>
  <c r="BY29" i="70"/>
  <c r="BM35" i="71"/>
  <c r="W105" i="71" s="1"/>
  <c r="I94" i="71" s="1"/>
  <c r="AG31" i="71"/>
  <c r="CD32" i="71"/>
  <c r="P111" i="71" s="1"/>
  <c r="R31" i="71"/>
  <c r="BB21" i="71"/>
  <c r="J145" i="71" s="1"/>
  <c r="CT5" i="71"/>
  <c r="CT28" i="71" s="1"/>
  <c r="CI29" i="71" a="1"/>
  <c r="CI29" i="71" s="1"/>
  <c r="C40" i="71" s="1"/>
  <c r="CT30" i="71"/>
  <c r="CT33" i="71" s="1"/>
  <c r="BM28" i="71"/>
  <c r="BM33" i="71"/>
  <c r="S105" i="71" s="1"/>
  <c r="I90" i="71" s="1"/>
  <c r="AG30" i="71"/>
  <c r="CN30" i="71" a="1"/>
  <c r="CN30" i="71" s="1"/>
  <c r="K45" i="71" s="1"/>
  <c r="CE28" i="72"/>
  <c r="AD30" i="72"/>
  <c r="BJ28" i="72"/>
  <c r="CA30" i="72"/>
  <c r="CA33" i="72"/>
  <c r="R108" i="72" s="1"/>
  <c r="CA28" i="72"/>
  <c r="CA29" i="72"/>
  <c r="BB18" i="70"/>
  <c r="J142" i="70" s="1"/>
  <c r="CR3" i="70"/>
  <c r="CG28" i="70"/>
  <c r="BK33" i="70"/>
  <c r="S103" i="70" s="1"/>
  <c r="G90" i="70" s="1"/>
  <c r="BK28" i="70"/>
  <c r="I31" i="71"/>
  <c r="BK35" i="71"/>
  <c r="W103" i="71" s="1"/>
  <c r="G94" i="71" s="1"/>
  <c r="BK32" i="71"/>
  <c r="Q103" i="71" s="1"/>
  <c r="G96" i="71" s="1"/>
  <c r="AE31" i="71"/>
  <c r="AE30" i="71"/>
  <c r="CL30" i="71" a="1"/>
  <c r="CL30" i="71" s="1"/>
  <c r="K43" i="71" s="1"/>
  <c r="Z31" i="72"/>
  <c r="BW35" i="72"/>
  <c r="V104" i="72" s="1"/>
  <c r="H95" i="72" s="1"/>
  <c r="BP32" i="70"/>
  <c r="Q108" i="70" s="1"/>
  <c r="BA10" i="70"/>
  <c r="BA39" i="70" s="1"/>
  <c r="CU30" i="70"/>
  <c r="CU33" i="70" s="1"/>
  <c r="CU4" i="70"/>
  <c r="BN30" i="70"/>
  <c r="BN33" i="70"/>
  <c r="S106" i="70" s="1"/>
  <c r="J90" i="70" s="1"/>
  <c r="CE29" i="70"/>
  <c r="BJ29" i="70"/>
  <c r="CI30" i="70" a="1"/>
  <c r="CI30" i="70" s="1"/>
  <c r="K40" i="70" s="1"/>
  <c r="AD30" i="71"/>
  <c r="BV30" i="72"/>
  <c r="CE29" i="72"/>
  <c r="AY24" i="72"/>
  <c r="AX34" i="72" s="1"/>
  <c r="J59" i="72" s="1"/>
  <c r="BV32" i="72"/>
  <c r="P103" i="72" s="1"/>
  <c r="G97" i="72" s="1"/>
  <c r="BM33" i="70"/>
  <c r="S105" i="70" s="1"/>
  <c r="I90" i="70" s="1"/>
  <c r="CP31" i="70" a="1"/>
  <c r="CP31" i="70" s="1"/>
  <c r="G47" i="70" s="1"/>
  <c r="CD28" i="70"/>
  <c r="CD29" i="70"/>
  <c r="CE35" i="71"/>
  <c r="V112" i="71" s="1"/>
  <c r="AH31" i="71"/>
  <c r="CX24" i="71"/>
  <c r="BP35" i="71"/>
  <c r="W108" i="71" s="1"/>
  <c r="I140" i="71"/>
  <c r="AY16" i="71"/>
  <c r="CZ15" i="71"/>
  <c r="BL34" i="71"/>
  <c r="U104" i="71" s="1"/>
  <c r="H92" i="71" s="1"/>
  <c r="BB7" i="71"/>
  <c r="J131" i="71" s="1"/>
  <c r="CI30" i="71" a="1"/>
  <c r="CI30" i="71" s="1"/>
  <c r="K40" i="71" s="1"/>
  <c r="BT32" i="72"/>
  <c r="Q112" i="72" s="1"/>
  <c r="BB23" i="72"/>
  <c r="J147" i="72" s="1"/>
  <c r="CX30" i="72"/>
  <c r="CX33" i="72" s="1"/>
  <c r="BQ28" i="72"/>
  <c r="BQ33" i="72"/>
  <c r="S109" i="72" s="1"/>
  <c r="BQ29" i="72"/>
  <c r="BQ30" i="72"/>
  <c r="CS30" i="70"/>
  <c r="CS33" i="70" s="1"/>
  <c r="CS4" i="70"/>
  <c r="CH28" i="70"/>
  <c r="BL30" i="70"/>
  <c r="BL28" i="70"/>
  <c r="CZ3" i="70"/>
  <c r="CC28" i="70"/>
  <c r="CW24" i="71"/>
  <c r="BB24" i="71"/>
  <c r="J148" i="71" s="1"/>
  <c r="BB13" i="71"/>
  <c r="J137" i="71" s="1"/>
  <c r="BS32" i="72"/>
  <c r="Q111" i="72" s="1"/>
  <c r="BB9" i="72"/>
  <c r="J133" i="72" s="1"/>
  <c r="CY7" i="72"/>
  <c r="CY30" i="72"/>
  <c r="CY33" i="72" s="1"/>
  <c r="BR28" i="72"/>
  <c r="BP28" i="72"/>
  <c r="BP33" i="72"/>
  <c r="S108" i="72" s="1"/>
  <c r="BP30" i="72"/>
  <c r="BP29" i="72"/>
  <c r="BB5" i="72"/>
  <c r="J129" i="72" s="1"/>
  <c r="BB26" i="70"/>
  <c r="J150" i="70" s="1"/>
  <c r="CY3" i="70"/>
  <c r="CB29" i="70"/>
  <c r="BN32" i="71"/>
  <c r="Q106" i="71" s="1"/>
  <c r="J96" i="71" s="1"/>
  <c r="BB27" i="71"/>
  <c r="J151" i="71" s="1"/>
  <c r="CV24" i="71"/>
  <c r="BO35" i="71"/>
  <c r="W107" i="71" s="1"/>
  <c r="K94" i="71" s="1"/>
  <c r="BR32" i="72"/>
  <c r="Q110" i="72" s="1"/>
  <c r="BB7" i="72"/>
  <c r="J131" i="72" s="1"/>
  <c r="BO28" i="72"/>
  <c r="BO33" i="72"/>
  <c r="S107" i="72" s="1"/>
  <c r="K90" i="72" s="1"/>
  <c r="BO30" i="72"/>
  <c r="BO29" i="72"/>
  <c r="I135" i="70"/>
  <c r="CA32" i="71"/>
  <c r="P108" i="71" s="1"/>
  <c r="P31" i="71"/>
  <c r="CE34" i="71"/>
  <c r="T112" i="71" s="1"/>
  <c r="BJ34" i="71"/>
  <c r="U102" i="71" s="1"/>
  <c r="F92" i="71" s="1"/>
  <c r="BB24" i="72"/>
  <c r="J148" i="72" s="1"/>
  <c r="BY35" i="72"/>
  <c r="V106" i="72" s="1"/>
  <c r="J95" i="72" s="1"/>
  <c r="BY32" i="72"/>
  <c r="P106" i="72" s="1"/>
  <c r="J97" i="72" s="1"/>
  <c r="BB14" i="72"/>
  <c r="J138" i="72" s="1"/>
  <c r="CZ30" i="72"/>
  <c r="CZ33" i="72" s="1"/>
  <c r="BS28" i="72"/>
  <c r="CD35" i="72"/>
  <c r="V111" i="72" s="1"/>
  <c r="BX35" i="72"/>
  <c r="V105" i="72" s="1"/>
  <c r="I95" i="72" s="1"/>
  <c r="BX32" i="72"/>
  <c r="P105" i="72" s="1"/>
  <c r="I97" i="72" s="1"/>
  <c r="BB10" i="72"/>
  <c r="J134" i="72" s="1"/>
  <c r="BB17" i="71"/>
  <c r="J141" i="71" s="1"/>
  <c r="CC34" i="71"/>
  <c r="T110" i="71" s="1"/>
  <c r="BV29" i="71"/>
  <c r="BW32" i="72"/>
  <c r="P104" i="72" s="1"/>
  <c r="H97" i="72" s="1"/>
  <c r="BA5" i="70"/>
  <c r="BB26" i="71"/>
  <c r="J150" i="71" s="1"/>
  <c r="CH29" i="71" a="1"/>
  <c r="CH29" i="71" s="1"/>
  <c r="C39" i="71" s="1"/>
  <c r="Y31" i="72"/>
  <c r="BV35" i="72"/>
  <c r="V103" i="72" s="1"/>
  <c r="G95" i="72" s="1"/>
  <c r="BB13" i="72"/>
  <c r="J137" i="72" s="1"/>
  <c r="AY18" i="70"/>
  <c r="BB14" i="71"/>
  <c r="J138" i="71" s="1"/>
  <c r="BP28" i="71"/>
  <c r="CC35" i="72"/>
  <c r="V110" i="72" s="1"/>
  <c r="CC32" i="72"/>
  <c r="P110" i="72" s="1"/>
  <c r="R31" i="72"/>
  <c r="BT35" i="72"/>
  <c r="W112" i="72" s="1"/>
  <c r="BA12" i="72"/>
  <c r="CR30" i="72"/>
  <c r="CR33" i="72" s="1"/>
  <c r="CR3" i="72"/>
  <c r="CG30" i="72" a="1"/>
  <c r="CG30" i="72" s="1"/>
  <c r="K38" i="72" s="1"/>
  <c r="BK30" i="72"/>
  <c r="BK33" i="72"/>
  <c r="S103" i="72" s="1"/>
  <c r="G90" i="72" s="1"/>
  <c r="BK29" i="72"/>
  <c r="H146" i="72"/>
  <c r="BB11" i="71"/>
  <c r="J135" i="71" s="1"/>
  <c r="CK30" i="71" a="1"/>
  <c r="CK30" i="71" s="1"/>
  <c r="K42" i="71" s="1"/>
  <c r="DA28" i="71"/>
  <c r="DA31" i="71" s="1"/>
  <c r="DA32" i="71" s="1"/>
  <c r="J31" i="72"/>
  <c r="CZ25" i="72"/>
  <c r="CB35" i="72"/>
  <c r="V109" i="72" s="1"/>
  <c r="CB32" i="72"/>
  <c r="P109" i="72" s="1"/>
  <c r="Q31" i="72"/>
  <c r="BS35" i="72"/>
  <c r="W111" i="72" s="1"/>
  <c r="CU29" i="72"/>
  <c r="BN28" i="72"/>
  <c r="BN33" i="72"/>
  <c r="S106" i="72" s="1"/>
  <c r="J90" i="72" s="1"/>
  <c r="BN30" i="72"/>
  <c r="CE30" i="72"/>
  <c r="CE33" i="72"/>
  <c r="R112" i="72" s="1"/>
  <c r="BJ30" i="72"/>
  <c r="BJ33" i="72"/>
  <c r="S102" i="72" s="1"/>
  <c r="F90" i="72" s="1"/>
  <c r="BJ29" i="72"/>
  <c r="BB25" i="71"/>
  <c r="J149" i="71" s="1"/>
  <c r="CA35" i="72"/>
  <c r="V108" i="72" s="1"/>
  <c r="CA32" i="72"/>
  <c r="P108" i="72" s="1"/>
  <c r="P31" i="72"/>
  <c r="BR35" i="72"/>
  <c r="W110" i="72" s="1"/>
  <c r="CI30" i="72" a="1"/>
  <c r="CI30" i="72" s="1"/>
  <c r="K40" i="72" s="1"/>
  <c r="CT4" i="72"/>
  <c r="BM28" i="72"/>
  <c r="BM33" i="72"/>
  <c r="S105" i="72" s="1"/>
  <c r="I90" i="72" s="1"/>
  <c r="BM30" i="72"/>
  <c r="CD30" i="72"/>
  <c r="CD33" i="72"/>
  <c r="R111" i="72" s="1"/>
  <c r="BB12" i="71"/>
  <c r="J136" i="71" s="1"/>
  <c r="H135" i="71"/>
  <c r="BL32" i="72"/>
  <c r="Q104" i="72" s="1"/>
  <c r="H96" i="72" s="1"/>
  <c r="N31" i="72"/>
  <c r="BP35" i="72"/>
  <c r="W108" i="72" s="1"/>
  <c r="BP32" i="72"/>
  <c r="Q108" i="72" s="1"/>
  <c r="BB21" i="72"/>
  <c r="J145" i="72" s="1"/>
  <c r="BB15" i="72"/>
  <c r="J139" i="72" s="1"/>
  <c r="BR29" i="72"/>
  <c r="AE30" i="72"/>
  <c r="CU28" i="72"/>
  <c r="BY28" i="72"/>
  <c r="BY29" i="72"/>
  <c r="BA15" i="71"/>
  <c r="CM30" i="71" a="1"/>
  <c r="CM30" i="71" s="1"/>
  <c r="K44" i="71" s="1"/>
  <c r="CM29" i="71" a="1"/>
  <c r="CM29" i="71" s="1"/>
  <c r="C44" i="71" s="1"/>
  <c r="M31" i="72"/>
  <c r="BO35" i="72"/>
  <c r="W107" i="72" s="1"/>
  <c r="K94" i="72" s="1"/>
  <c r="BO32" i="72"/>
  <c r="Q107" i="72" s="1"/>
  <c r="K96" i="72" s="1"/>
  <c r="BX28" i="72"/>
  <c r="BX29" i="72"/>
  <c r="CJ31" i="72" a="1"/>
  <c r="CJ31" i="72" s="1"/>
  <c r="G41" i="72" s="1"/>
  <c r="AX40" i="71"/>
  <c r="BN32" i="72"/>
  <c r="Q106" i="72" s="1"/>
  <c r="J96" i="72" s="1"/>
  <c r="BO34" i="72"/>
  <c r="U107" i="72" s="1"/>
  <c r="K92" i="72" s="1"/>
  <c r="BL34" i="72"/>
  <c r="U104" i="72" s="1"/>
  <c r="H92" i="72" s="1"/>
  <c r="CS28" i="72"/>
  <c r="BW28" i="72"/>
  <c r="BW29" i="72"/>
  <c r="AY15" i="71"/>
  <c r="BB6" i="71"/>
  <c r="J130" i="71" s="1"/>
  <c r="CR30" i="71"/>
  <c r="CR33" i="71" s="1"/>
  <c r="CR3" i="71"/>
  <c r="BK30" i="71"/>
  <c r="BM32" i="72"/>
  <c r="Q105" i="72" s="1"/>
  <c r="I96" i="72" s="1"/>
  <c r="BN34" i="72"/>
  <c r="U106" i="72" s="1"/>
  <c r="J92" i="72" s="1"/>
  <c r="BK34" i="72"/>
  <c r="U103" i="72" s="1"/>
  <c r="G92" i="72" s="1"/>
  <c r="BA9" i="72"/>
  <c r="BV28" i="72"/>
  <c r="BV29" i="72"/>
  <c r="BM34" i="72"/>
  <c r="U105" i="72" s="1"/>
  <c r="I92" i="72" s="1"/>
  <c r="CE34" i="72"/>
  <c r="T112" i="72" s="1"/>
  <c r="BJ34" i="72"/>
  <c r="U102" i="72" s="1"/>
  <c r="F92" i="72" s="1"/>
  <c r="CP30" i="72" a="1"/>
  <c r="CP30" i="72" s="1"/>
  <c r="K47" i="72" s="1"/>
  <c r="CP29" i="72" a="1"/>
  <c r="CP29" i="72" s="1"/>
  <c r="C47" i="72" s="1"/>
  <c r="CP28" i="72"/>
  <c r="BT28" i="72"/>
  <c r="BT29" i="72"/>
  <c r="CD30" i="71"/>
  <c r="CD28" i="71"/>
  <c r="BA24" i="72"/>
  <c r="AY9" i="72"/>
  <c r="BA35" i="72" s="1"/>
  <c r="D62" i="72" s="1"/>
  <c r="CO30" i="72" a="1"/>
  <c r="CO30" i="72" s="1"/>
  <c r="K46" i="72" s="1"/>
  <c r="CO29" i="72" a="1"/>
  <c r="CO29" i="72" s="1"/>
  <c r="C46" i="72" s="1"/>
  <c r="BS29" i="72"/>
  <c r="BM32" i="71"/>
  <c r="Q105" i="71" s="1"/>
  <c r="I96" i="71" s="1"/>
  <c r="CC28" i="71"/>
  <c r="BP34" i="72"/>
  <c r="U108" i="72" s="1"/>
  <c r="CN30" i="72" a="1"/>
  <c r="CN30" i="72" s="1"/>
  <c r="K45" i="72" s="1"/>
  <c r="BA25" i="71"/>
  <c r="AZ40" i="71" s="1"/>
  <c r="BA5" i="71"/>
  <c r="I149" i="71"/>
  <c r="I129" i="71"/>
  <c r="CM29" i="72" a="1"/>
  <c r="CM29" i="72" s="1"/>
  <c r="C44" i="72" s="1"/>
  <c r="CL29" i="71" a="1"/>
  <c r="CL29" i="71" s="1"/>
  <c r="C43" i="71" s="1"/>
  <c r="AY19" i="72"/>
  <c r="BA13" i="72"/>
  <c r="BA19" i="71"/>
  <c r="CN29" i="72" a="1"/>
  <c r="CN29" i="72" s="1"/>
  <c r="C45" i="72" s="1"/>
  <c r="AY13" i="72"/>
  <c r="AY19" i="71"/>
  <c r="CN29" i="71" a="1"/>
  <c r="CN29" i="71" s="1"/>
  <c r="C45" i="71" s="1"/>
  <c r="CO31" i="73" l="1" a="1"/>
  <c r="CO31" i="73" s="1"/>
  <c r="G46" i="73" s="1"/>
  <c r="CZ28" i="73"/>
  <c r="CZ31" i="73" s="1"/>
  <c r="CZ32" i="73" s="1"/>
  <c r="CV29" i="73"/>
  <c r="CV31" i="73" s="1"/>
  <c r="CV32" i="73" s="1"/>
  <c r="AX28" i="73"/>
  <c r="I32" i="73"/>
  <c r="I33" i="73"/>
  <c r="CY28" i="73"/>
  <c r="CY31" i="73" s="1"/>
  <c r="CY32" i="73" s="1"/>
  <c r="AX39" i="73"/>
  <c r="AX41" i="73" s="1"/>
  <c r="H152" i="73" s="1"/>
  <c r="AY39" i="73"/>
  <c r="AY41" i="73" s="1"/>
  <c r="H153" i="73" s="1"/>
  <c r="AZ39" i="73"/>
  <c r="BA39" i="73"/>
  <c r="CW29" i="73"/>
  <c r="K33" i="73"/>
  <c r="K32" i="73"/>
  <c r="AZ41" i="73"/>
  <c r="H154" i="73" s="1"/>
  <c r="AX32" i="73"/>
  <c r="BA35" i="73"/>
  <c r="D62" i="73" s="1"/>
  <c r="AY32" i="73"/>
  <c r="AZ32" i="73"/>
  <c r="BA32" i="73"/>
  <c r="F62" i="73" s="1"/>
  <c r="CN31" i="73" a="1"/>
  <c r="CN31" i="73" s="1"/>
  <c r="G45" i="73" s="1"/>
  <c r="CH31" i="73" a="1"/>
  <c r="CH31" i="73" s="1"/>
  <c r="G39" i="73" s="1"/>
  <c r="CS29" i="73"/>
  <c r="CT31" i="73"/>
  <c r="CT32" i="73" s="1"/>
  <c r="L33" i="73"/>
  <c r="L32" i="73"/>
  <c r="CI31" i="73" a="1"/>
  <c r="CI31" i="73" s="1"/>
  <c r="G40" i="73" s="1"/>
  <c r="N32" i="73"/>
  <c r="N33" i="73"/>
  <c r="M33" i="73"/>
  <c r="M32" i="73"/>
  <c r="CJ31" i="73" a="1"/>
  <c r="CJ31" i="73" s="1"/>
  <c r="G41" i="73" s="1"/>
  <c r="CS31" i="73"/>
  <c r="CS32" i="73" s="1"/>
  <c r="CU28" i="73"/>
  <c r="CU31" i="73" s="1"/>
  <c r="CU32" i="73" s="1"/>
  <c r="Q32" i="73"/>
  <c r="Q33" i="73"/>
  <c r="AX33" i="73"/>
  <c r="H59" i="73" s="1"/>
  <c r="AY33" i="73"/>
  <c r="H60" i="73" s="1"/>
  <c r="AZ33" i="73"/>
  <c r="H61" i="73" s="1"/>
  <c r="BA33" i="73"/>
  <c r="H62" i="73" s="1"/>
  <c r="CX29" i="73"/>
  <c r="P32" i="73"/>
  <c r="P33" i="73"/>
  <c r="CX28" i="73"/>
  <c r="J32" i="73"/>
  <c r="J33" i="73"/>
  <c r="CW28" i="73"/>
  <c r="O32" i="73"/>
  <c r="O33" i="73"/>
  <c r="CR31" i="73"/>
  <c r="CR32" i="73" s="1"/>
  <c r="AX40" i="73"/>
  <c r="AZ40" i="73"/>
  <c r="BA40" i="73"/>
  <c r="AY40" i="73"/>
  <c r="R33" i="73"/>
  <c r="R32" i="73"/>
  <c r="AY34" i="73"/>
  <c r="J60" i="73" s="1"/>
  <c r="AZ34" i="73"/>
  <c r="J61" i="73" s="1"/>
  <c r="BA34" i="73"/>
  <c r="J62" i="73" s="1"/>
  <c r="CT31" i="71"/>
  <c r="CT32" i="71" s="1"/>
  <c r="N33" i="69"/>
  <c r="N32" i="69"/>
  <c r="J32" i="71"/>
  <c r="J33" i="71"/>
  <c r="CY28" i="70"/>
  <c r="CN31" i="70" a="1"/>
  <c r="CN31" i="70" s="1"/>
  <c r="G45" i="70" s="1"/>
  <c r="CY29" i="70"/>
  <c r="N32" i="72"/>
  <c r="N33" i="72"/>
  <c r="CS29" i="71"/>
  <c r="CH31" i="71" a="1"/>
  <c r="CH31" i="71" s="1"/>
  <c r="G39" i="71" s="1"/>
  <c r="O32" i="72"/>
  <c r="O33" i="72"/>
  <c r="F60" i="70"/>
  <c r="AX39" i="69"/>
  <c r="AY39" i="69"/>
  <c r="AZ39" i="69"/>
  <c r="BA39" i="69"/>
  <c r="CS28" i="71"/>
  <c r="O32" i="69"/>
  <c r="O33" i="69"/>
  <c r="N33" i="71"/>
  <c r="N32" i="71"/>
  <c r="CX28" i="70"/>
  <c r="CX29" i="70"/>
  <c r="CY28" i="71"/>
  <c r="CY31" i="71" s="1"/>
  <c r="CY32" i="71" s="1"/>
  <c r="CX28" i="69"/>
  <c r="CX31" i="69" s="1"/>
  <c r="CX32" i="69" s="1"/>
  <c r="M32" i="72"/>
  <c r="M33" i="72"/>
  <c r="AZ34" i="71"/>
  <c r="J61" i="71" s="1"/>
  <c r="BA36" i="71"/>
  <c r="I155" i="71" s="1"/>
  <c r="AX34" i="71"/>
  <c r="J59" i="71" s="1"/>
  <c r="AY34" i="71"/>
  <c r="J60" i="71" s="1"/>
  <c r="BA34" i="71"/>
  <c r="J62" i="71" s="1"/>
  <c r="AX28" i="72"/>
  <c r="AX38" i="72"/>
  <c r="CJ31" i="69" a="1"/>
  <c r="CJ31" i="69" s="1"/>
  <c r="G41" i="69" s="1"/>
  <c r="CU28" i="69"/>
  <c r="CU31" i="69" s="1"/>
  <c r="CU32" i="69" s="1"/>
  <c r="CU29" i="69"/>
  <c r="CT29" i="71"/>
  <c r="CX28" i="71"/>
  <c r="CX31" i="71" s="1"/>
  <c r="CX32" i="71" s="1"/>
  <c r="CN31" i="71" a="1"/>
  <c r="CN31" i="71" s="1"/>
  <c r="G45" i="71" s="1"/>
  <c r="Q33" i="69"/>
  <c r="Q32" i="69"/>
  <c r="CX29" i="69"/>
  <c r="F61" i="71"/>
  <c r="CS31" i="72"/>
  <c r="CS32" i="72" s="1"/>
  <c r="CV28" i="71"/>
  <c r="CV29" i="71"/>
  <c r="CK31" i="71" a="1"/>
  <c r="CK31" i="71" s="1"/>
  <c r="G42" i="71" s="1"/>
  <c r="F59" i="71"/>
  <c r="AX35" i="71"/>
  <c r="CT28" i="70"/>
  <c r="CT31" i="70" s="1"/>
  <c r="CT32" i="70" s="1"/>
  <c r="CT29" i="70"/>
  <c r="CI31" i="70" a="1"/>
  <c r="CI31" i="70" s="1"/>
  <c r="G40" i="70" s="1"/>
  <c r="CR28" i="72"/>
  <c r="CR31" i="72" s="1"/>
  <c r="CR32" i="72" s="1"/>
  <c r="CG31" i="72" a="1"/>
  <c r="CG31" i="72" s="1"/>
  <c r="G38" i="72" s="1"/>
  <c r="CR29" i="72"/>
  <c r="F61" i="70"/>
  <c r="CI31" i="71" a="1"/>
  <c r="CI31" i="71" s="1"/>
  <c r="G40" i="71" s="1"/>
  <c r="J33" i="69"/>
  <c r="J32" i="69"/>
  <c r="AY41" i="69"/>
  <c r="H153" i="69" s="1"/>
  <c r="AY40" i="71"/>
  <c r="DA28" i="72"/>
  <c r="DA31" i="72" s="1"/>
  <c r="DA32" i="72" s="1"/>
  <c r="F61" i="72"/>
  <c r="BA38" i="72"/>
  <c r="AZ38" i="70"/>
  <c r="AZ41" i="70" s="1"/>
  <c r="H154" i="70" s="1"/>
  <c r="BA38" i="70"/>
  <c r="AX38" i="70"/>
  <c r="AX41" i="70" s="1"/>
  <c r="H152" i="70" s="1"/>
  <c r="AY38" i="70"/>
  <c r="AY41" i="70" s="1"/>
  <c r="H153" i="70" s="1"/>
  <c r="CW28" i="69"/>
  <c r="F61" i="69"/>
  <c r="BA34" i="72"/>
  <c r="J62" i="72" s="1"/>
  <c r="CL31" i="70" a="1"/>
  <c r="CL31" i="70" s="1"/>
  <c r="G43" i="70" s="1"/>
  <c r="CP31" i="69" a="1"/>
  <c r="CP31" i="69" s="1"/>
  <c r="G47" i="69" s="1"/>
  <c r="CW28" i="71"/>
  <c r="CL31" i="71" a="1"/>
  <c r="CL31" i="71" s="1"/>
  <c r="G43" i="71" s="1"/>
  <c r="CW29" i="71"/>
  <c r="P33" i="72"/>
  <c r="P32" i="72"/>
  <c r="BA39" i="71"/>
  <c r="I32" i="71"/>
  <c r="I33" i="71"/>
  <c r="P32" i="71"/>
  <c r="P33" i="71"/>
  <c r="BA33" i="71"/>
  <c r="H62" i="71" s="1"/>
  <c r="L32" i="70"/>
  <c r="L33" i="70"/>
  <c r="F60" i="72"/>
  <c r="F60" i="69"/>
  <c r="AX28" i="70"/>
  <c r="CW29" i="69"/>
  <c r="CK31" i="70" a="1"/>
  <c r="CK31" i="70" s="1"/>
  <c r="G42" i="70" s="1"/>
  <c r="CV28" i="70"/>
  <c r="CV29" i="70"/>
  <c r="DA29" i="69"/>
  <c r="DA31" i="69" s="1"/>
  <c r="DA32" i="69" s="1"/>
  <c r="AZ28" i="71"/>
  <c r="D56" i="71"/>
  <c r="M33" i="69"/>
  <c r="M32" i="69"/>
  <c r="CI31" i="69" a="1"/>
  <c r="CI31" i="69" s="1"/>
  <c r="G40" i="69" s="1"/>
  <c r="CT28" i="69"/>
  <c r="CT29" i="69"/>
  <c r="N32" i="70"/>
  <c r="N33" i="70"/>
  <c r="AZ33" i="71"/>
  <c r="H61" i="71" s="1"/>
  <c r="CZ28" i="69"/>
  <c r="CZ31" i="69" s="1"/>
  <c r="CZ32" i="69" s="1"/>
  <c r="CZ29" i="69"/>
  <c r="CO31" i="69" a="1"/>
  <c r="CO31" i="69" s="1"/>
  <c r="G46" i="69" s="1"/>
  <c r="AX28" i="69"/>
  <c r="AX40" i="69"/>
  <c r="AX41" i="69" s="1"/>
  <c r="H152" i="69" s="1"/>
  <c r="AY40" i="69"/>
  <c r="AZ40" i="69"/>
  <c r="BA40" i="69"/>
  <c r="CG31" i="71" a="1"/>
  <c r="CG31" i="71" s="1"/>
  <c r="G38" i="71" s="1"/>
  <c r="CR28" i="71"/>
  <c r="CR29" i="71"/>
  <c r="CP31" i="72" a="1"/>
  <c r="CP31" i="72" s="1"/>
  <c r="G47" i="72" s="1"/>
  <c r="R33" i="72"/>
  <c r="R32" i="72"/>
  <c r="F59" i="72"/>
  <c r="AY38" i="72"/>
  <c r="AY41" i="72" s="1"/>
  <c r="H153" i="72" s="1"/>
  <c r="I32" i="69"/>
  <c r="I33" i="69"/>
  <c r="F59" i="69"/>
  <c r="AY34" i="72"/>
  <c r="J60" i="72" s="1"/>
  <c r="I32" i="72"/>
  <c r="I33" i="72"/>
  <c r="CU28" i="71"/>
  <c r="CU31" i="71" s="1"/>
  <c r="CU32" i="71" s="1"/>
  <c r="CJ31" i="71" a="1"/>
  <c r="CJ31" i="71" s="1"/>
  <c r="G41" i="71" s="1"/>
  <c r="CU29" i="71"/>
  <c r="AZ39" i="71"/>
  <c r="R33" i="69"/>
  <c r="R32" i="69"/>
  <c r="AX39" i="72"/>
  <c r="AY39" i="72"/>
  <c r="AZ39" i="72"/>
  <c r="AZ41" i="72" s="1"/>
  <c r="H154" i="72" s="1"/>
  <c r="BA39" i="72"/>
  <c r="AZ34" i="72"/>
  <c r="J61" i="72" s="1"/>
  <c r="AX33" i="72"/>
  <c r="H59" i="72" s="1"/>
  <c r="AY33" i="72"/>
  <c r="H60" i="72" s="1"/>
  <c r="AZ33" i="72"/>
  <c r="H61" i="72" s="1"/>
  <c r="BA33" i="72"/>
  <c r="H62" i="72" s="1"/>
  <c r="Q33" i="72"/>
  <c r="Q32" i="72"/>
  <c r="CV28" i="72"/>
  <c r="CK31" i="72" a="1"/>
  <c r="CK31" i="72" s="1"/>
  <c r="G42" i="72" s="1"/>
  <c r="CV29" i="72"/>
  <c r="CM31" i="70" a="1"/>
  <c r="CM31" i="70" s="1"/>
  <c r="G44" i="70" s="1"/>
  <c r="CM31" i="72" a="1"/>
  <c r="CM31" i="72" s="1"/>
  <c r="G44" i="72" s="1"/>
  <c r="CX28" i="72"/>
  <c r="CX29" i="72"/>
  <c r="CS29" i="70"/>
  <c r="CS28" i="70"/>
  <c r="CS31" i="70" s="1"/>
  <c r="CS32" i="70" s="1"/>
  <c r="CH31" i="70" a="1"/>
  <c r="CH31" i="70" s="1"/>
  <c r="G39" i="70" s="1"/>
  <c r="CR29" i="69"/>
  <c r="CG31" i="69" a="1"/>
  <c r="CG31" i="69" s="1"/>
  <c r="G38" i="69" s="1"/>
  <c r="CR28" i="69"/>
  <c r="CR31" i="69" s="1"/>
  <c r="CR32" i="69" s="1"/>
  <c r="AX33" i="70"/>
  <c r="AY33" i="70"/>
  <c r="H60" i="70" s="1"/>
  <c r="BA33" i="70"/>
  <c r="H62" i="70" s="1"/>
  <c r="AZ33" i="70"/>
  <c r="H61" i="70" s="1"/>
  <c r="CY29" i="72"/>
  <c r="CN31" i="72" a="1"/>
  <c r="CN31" i="72" s="1"/>
  <c r="G45" i="72" s="1"/>
  <c r="CY28" i="72"/>
  <c r="AX33" i="71"/>
  <c r="H59" i="71" s="1"/>
  <c r="Q33" i="71"/>
  <c r="Q32" i="71"/>
  <c r="DA29" i="70"/>
  <c r="DA28" i="70"/>
  <c r="DA31" i="70" s="1"/>
  <c r="DA32" i="70" s="1"/>
  <c r="O33" i="71"/>
  <c r="O32" i="71"/>
  <c r="CS29" i="72"/>
  <c r="CH31" i="72" a="1"/>
  <c r="CH31" i="72" s="1"/>
  <c r="G39" i="72" s="1"/>
  <c r="CJ31" i="70" a="1"/>
  <c r="CJ31" i="70" s="1"/>
  <c r="G41" i="70" s="1"/>
  <c r="CU29" i="70"/>
  <c r="CU28" i="70"/>
  <c r="CU31" i="70" s="1"/>
  <c r="CU32" i="70" s="1"/>
  <c r="CO31" i="70" a="1"/>
  <c r="CO31" i="70" s="1"/>
  <c r="G46" i="70" s="1"/>
  <c r="CZ28" i="70"/>
  <c r="CZ29" i="70"/>
  <c r="CO31" i="71" a="1"/>
  <c r="CO31" i="71" s="1"/>
  <c r="G46" i="71" s="1"/>
  <c r="K32" i="70"/>
  <c r="K33" i="70"/>
  <c r="CV29" i="69"/>
  <c r="CK31" i="69" a="1"/>
  <c r="CK31" i="69" s="1"/>
  <c r="G42" i="69" s="1"/>
  <c r="CV28" i="69"/>
  <c r="P32" i="70"/>
  <c r="P33" i="70"/>
  <c r="CW29" i="72"/>
  <c r="CW31" i="72" s="1"/>
  <c r="CW32" i="72" s="1"/>
  <c r="R32" i="71"/>
  <c r="R33" i="71"/>
  <c r="AY39" i="71"/>
  <c r="AY38" i="71"/>
  <c r="BA35" i="70"/>
  <c r="D62" i="70" s="1"/>
  <c r="BA38" i="71"/>
  <c r="K32" i="72"/>
  <c r="K33" i="72"/>
  <c r="L32" i="72"/>
  <c r="L33" i="72"/>
  <c r="CH31" i="69" a="1"/>
  <c r="CH31" i="69" s="1"/>
  <c r="G39" i="69" s="1"/>
  <c r="CS29" i="69"/>
  <c r="CS28" i="69"/>
  <c r="CS31" i="69" s="1"/>
  <c r="CS32" i="69" s="1"/>
  <c r="CZ29" i="71"/>
  <c r="CZ31" i="71" s="1"/>
  <c r="CZ32" i="71" s="1"/>
  <c r="J33" i="70"/>
  <c r="J32" i="70"/>
  <c r="CY29" i="69"/>
  <c r="CN31" i="69" a="1"/>
  <c r="CN31" i="69" s="1"/>
  <c r="G45" i="69" s="1"/>
  <c r="CY28" i="69"/>
  <c r="CY31" i="69" s="1"/>
  <c r="CY32" i="69" s="1"/>
  <c r="CL31" i="72" a="1"/>
  <c r="CL31" i="72" s="1"/>
  <c r="G43" i="72" s="1"/>
  <c r="AZ38" i="71"/>
  <c r="J32" i="72"/>
  <c r="J33" i="72"/>
  <c r="AX33" i="69"/>
  <c r="H59" i="69" s="1"/>
  <c r="AY33" i="69"/>
  <c r="H60" i="69" s="1"/>
  <c r="AZ33" i="69"/>
  <c r="H61" i="69" s="1"/>
  <c r="BA33" i="69"/>
  <c r="H62" i="69" s="1"/>
  <c r="F60" i="71"/>
  <c r="M33" i="71"/>
  <c r="M32" i="71"/>
  <c r="CR29" i="70"/>
  <c r="CR28" i="70"/>
  <c r="CR31" i="70" s="1"/>
  <c r="CR32" i="70" s="1"/>
  <c r="CG31" i="70" a="1"/>
  <c r="CG31" i="70" s="1"/>
  <c r="G38" i="70" s="1"/>
  <c r="L33" i="71"/>
  <c r="L32" i="71"/>
  <c r="I32" i="70"/>
  <c r="I33" i="70"/>
  <c r="AZ41" i="69"/>
  <c r="H154" i="69" s="1"/>
  <c r="CU31" i="72"/>
  <c r="CU32" i="72" s="1"/>
  <c r="CT29" i="72"/>
  <c r="CT31" i="72" s="1"/>
  <c r="CT32" i="72" s="1"/>
  <c r="CI31" i="72" a="1"/>
  <c r="CI31" i="72" s="1"/>
  <c r="G40" i="72" s="1"/>
  <c r="AX35" i="73" l="1"/>
  <c r="F59" i="73"/>
  <c r="CW31" i="73"/>
  <c r="CW32" i="73" s="1"/>
  <c r="CX31" i="73"/>
  <c r="CX32" i="73" s="1"/>
  <c r="D56" i="73"/>
  <c r="AZ28" i="73"/>
  <c r="F60" i="73"/>
  <c r="AY35" i="73"/>
  <c r="AZ35" i="73"/>
  <c r="F61" i="73"/>
  <c r="AZ35" i="71"/>
  <c r="CX31" i="72"/>
  <c r="CX32" i="72" s="1"/>
  <c r="CV31" i="70"/>
  <c r="CV32" i="70" s="1"/>
  <c r="CW31" i="71"/>
  <c r="CW32" i="71" s="1"/>
  <c r="AZ35" i="70"/>
  <c r="AZ41" i="71"/>
  <c r="H154" i="71" s="1"/>
  <c r="H59" i="70"/>
  <c r="AX35" i="70"/>
  <c r="AX35" i="72"/>
  <c r="CS31" i="71"/>
  <c r="CS32" i="71" s="1"/>
  <c r="CX31" i="70"/>
  <c r="CX32" i="70" s="1"/>
  <c r="AY41" i="71"/>
  <c r="H153" i="71" s="1"/>
  <c r="AZ28" i="69"/>
  <c r="D56" i="69"/>
  <c r="AZ28" i="70"/>
  <c r="D56" i="70"/>
  <c r="AY35" i="69"/>
  <c r="AZ35" i="69"/>
  <c r="CZ31" i="70"/>
  <c r="CZ32" i="70" s="1"/>
  <c r="AZ35" i="72"/>
  <c r="CV31" i="69"/>
  <c r="CV32" i="69" s="1"/>
  <c r="CV31" i="72"/>
  <c r="CV32" i="72" s="1"/>
  <c r="AX41" i="72"/>
  <c r="H152" i="72" s="1"/>
  <c r="CV31" i="71"/>
  <c r="CV32" i="71" s="1"/>
  <c r="AY35" i="71"/>
  <c r="CR31" i="71"/>
  <c r="CR32" i="71" s="1"/>
  <c r="CY31" i="72"/>
  <c r="CY32" i="72" s="1"/>
  <c r="AY35" i="72"/>
  <c r="CW31" i="69"/>
  <c r="CW32" i="69" s="1"/>
  <c r="D56" i="72"/>
  <c r="AZ28" i="72"/>
  <c r="D59" i="71"/>
  <c r="I152" i="71"/>
  <c r="CT31" i="69"/>
  <c r="CT32" i="69" s="1"/>
  <c r="CY31" i="70"/>
  <c r="CY32" i="70" s="1"/>
  <c r="AX35" i="69"/>
  <c r="AY35" i="70"/>
  <c r="D60" i="73" l="1"/>
  <c r="I153" i="73"/>
  <c r="I152" i="73"/>
  <c r="D59" i="73"/>
  <c r="I154" i="73"/>
  <c r="D61" i="73"/>
  <c r="D60" i="69"/>
  <c r="I153" i="69"/>
  <c r="I152" i="72"/>
  <c r="D59" i="72"/>
  <c r="I152" i="69"/>
  <c r="D59" i="69"/>
  <c r="D60" i="72"/>
  <c r="I153" i="72"/>
  <c r="I153" i="71"/>
  <c r="D60" i="71"/>
  <c r="D61" i="70"/>
  <c r="I154" i="70"/>
  <c r="I154" i="71"/>
  <c r="D61" i="71"/>
  <c r="I153" i="70"/>
  <c r="D60" i="70"/>
  <c r="I154" i="72"/>
  <c r="D61" i="72"/>
  <c r="D61" i="69"/>
  <c r="I154" i="69"/>
  <c r="I152" i="70"/>
  <c r="D59" i="70"/>
  <c r="CL7" i="52" l="1"/>
  <c r="B59" i="68"/>
  <c r="B60" i="68"/>
  <c r="B61" i="68"/>
  <c r="AN3" i="68"/>
  <c r="AO3" i="68"/>
  <c r="AP3" i="68"/>
  <c r="AQ3" i="68"/>
  <c r="AR3" i="68"/>
  <c r="AS3" i="68"/>
  <c r="AT3" i="68"/>
  <c r="AX3" i="68"/>
  <c r="I127" i="68" s="1"/>
  <c r="AZ3" i="68"/>
  <c r="H127" i="68" s="1"/>
  <c r="BC3" i="68"/>
  <c r="K127" i="68" s="1"/>
  <c r="BJ3" i="68"/>
  <c r="BK3" i="68"/>
  <c r="BL3" i="68"/>
  <c r="BM3" i="68"/>
  <c r="BN3" i="68"/>
  <c r="BO3" i="68"/>
  <c r="BP3" i="68"/>
  <c r="BQ3" i="68"/>
  <c r="BR3" i="68"/>
  <c r="BS3" i="68"/>
  <c r="BT3" i="68"/>
  <c r="BV3" i="68"/>
  <c r="BW3" i="68"/>
  <c r="BX3" i="68"/>
  <c r="BY3" i="68"/>
  <c r="BZ3" i="68"/>
  <c r="CA3" i="68"/>
  <c r="CB3" i="68"/>
  <c r="CC3" i="68"/>
  <c r="CD3" i="68"/>
  <c r="CE3" i="68"/>
  <c r="CJ3" i="68"/>
  <c r="CK3" i="68"/>
  <c r="CL3" i="68"/>
  <c r="CM3" i="68"/>
  <c r="CN3" i="68"/>
  <c r="CO3" i="68"/>
  <c r="CP3" i="68"/>
  <c r="CY3" i="68"/>
  <c r="CZ3" i="68"/>
  <c r="DA3" i="68"/>
  <c r="AN4" i="68"/>
  <c r="AO4" i="68"/>
  <c r="AP4" i="68"/>
  <c r="AQ4" i="68"/>
  <c r="AR4" i="68"/>
  <c r="AS4" i="68"/>
  <c r="AT4" i="68"/>
  <c r="AX4" i="68"/>
  <c r="I128" i="68" s="1"/>
  <c r="AZ4" i="68"/>
  <c r="H128" i="68" s="1"/>
  <c r="BC4" i="68"/>
  <c r="K128" i="68" s="1"/>
  <c r="BJ4" i="68"/>
  <c r="BK4" i="68"/>
  <c r="BL4" i="68"/>
  <c r="BM4" i="68"/>
  <c r="BN4" i="68"/>
  <c r="BO4" i="68"/>
  <c r="BP4" i="68"/>
  <c r="BQ4" i="68"/>
  <c r="BR4" i="68"/>
  <c r="BS4" i="68"/>
  <c r="BT4" i="68"/>
  <c r="BV4" i="68"/>
  <c r="AK4" i="68" s="1"/>
  <c r="BW4" i="68"/>
  <c r="BX4" i="68"/>
  <c r="BY4" i="68"/>
  <c r="BZ4" i="68"/>
  <c r="CA4" i="68"/>
  <c r="CB4" i="68"/>
  <c r="CC4" i="68"/>
  <c r="CD4" i="68"/>
  <c r="CE4" i="68"/>
  <c r="CJ4" i="68"/>
  <c r="CK4" i="68"/>
  <c r="CL4" i="68"/>
  <c r="CM4" i="68"/>
  <c r="CN4" i="68"/>
  <c r="CO4" i="68"/>
  <c r="CP4" i="68"/>
  <c r="AL5" i="68"/>
  <c r="AM5" i="68"/>
  <c r="AN5" i="68"/>
  <c r="AO5" i="68"/>
  <c r="AP5" i="68"/>
  <c r="AQ5" i="68"/>
  <c r="AR5" i="68"/>
  <c r="AS5" i="68"/>
  <c r="AT5" i="68"/>
  <c r="AX5" i="68"/>
  <c r="AY5" i="68" s="1"/>
  <c r="AZ5" i="68"/>
  <c r="H129" i="68" s="1"/>
  <c r="BA5" i="68"/>
  <c r="BC5" i="68"/>
  <c r="K129" i="68" s="1"/>
  <c r="BJ5" i="68"/>
  <c r="BK5" i="68"/>
  <c r="CG5" i="68" s="1"/>
  <c r="CR5" i="68" s="1"/>
  <c r="BL5" i="68"/>
  <c r="BM5" i="68"/>
  <c r="CI5" i="68" s="1"/>
  <c r="CT5" i="68" s="1"/>
  <c r="BN5" i="68"/>
  <c r="BO5" i="68"/>
  <c r="BP5" i="68"/>
  <c r="BQ5" i="68"/>
  <c r="BR5" i="68"/>
  <c r="BS5" i="68"/>
  <c r="BT5" i="68"/>
  <c r="BV5" i="68"/>
  <c r="AK5" i="68" s="1"/>
  <c r="BW5" i="68"/>
  <c r="BX5" i="68"/>
  <c r="BY5" i="68"/>
  <c r="BZ5" i="68"/>
  <c r="CA5" i="68"/>
  <c r="CB5" i="68"/>
  <c r="CC5" i="68"/>
  <c r="CC29" i="68" s="1"/>
  <c r="CD5" i="68"/>
  <c r="CE5" i="68"/>
  <c r="CJ5" i="68"/>
  <c r="CK5" i="68"/>
  <c r="CL5" i="68"/>
  <c r="CM5" i="68"/>
  <c r="CN5" i="68"/>
  <c r="CO5" i="68"/>
  <c r="CP5" i="68"/>
  <c r="DA5" i="68" s="1"/>
  <c r="CY5" i="68"/>
  <c r="CZ5" i="68"/>
  <c r="AN6" i="68"/>
  <c r="AO6" i="68"/>
  <c r="AP6" i="68"/>
  <c r="AQ6" i="68"/>
  <c r="AR6" i="68"/>
  <c r="AS6" i="68"/>
  <c r="AT6" i="68"/>
  <c r="AX6" i="68"/>
  <c r="I130" i="68" s="1"/>
  <c r="AZ6" i="68"/>
  <c r="H130" i="68" s="1"/>
  <c r="BC6" i="68"/>
  <c r="K130" i="68" s="1"/>
  <c r="BJ6" i="68"/>
  <c r="BK6" i="68"/>
  <c r="CG6" i="68" s="1"/>
  <c r="CR6" i="68" s="1"/>
  <c r="BL6" i="68"/>
  <c r="AL6" i="68" s="1"/>
  <c r="BM6" i="68"/>
  <c r="AM6" i="68" s="1"/>
  <c r="BN6" i="68"/>
  <c r="BO6" i="68"/>
  <c r="BP6" i="68"/>
  <c r="BQ6" i="68"/>
  <c r="BR6" i="68"/>
  <c r="BS6" i="68"/>
  <c r="BT6" i="68"/>
  <c r="BV6" i="68"/>
  <c r="BW6" i="68"/>
  <c r="BX6" i="68"/>
  <c r="BY6" i="68"/>
  <c r="BZ6" i="68"/>
  <c r="CA6" i="68"/>
  <c r="CB6" i="68"/>
  <c r="CC6" i="68"/>
  <c r="CD6" i="68"/>
  <c r="CE6" i="68"/>
  <c r="CJ6" i="68"/>
  <c r="CK6" i="68"/>
  <c r="CL6" i="68"/>
  <c r="CM6" i="68"/>
  <c r="CN6" i="68"/>
  <c r="CO6" i="68"/>
  <c r="CP6" i="68"/>
  <c r="AN7" i="68"/>
  <c r="AO7" i="68"/>
  <c r="AP7" i="68"/>
  <c r="AQ7" i="68"/>
  <c r="AR7" i="68"/>
  <c r="AS7" i="68"/>
  <c r="AT7" i="68"/>
  <c r="AX7" i="68"/>
  <c r="I131" i="68" s="1"/>
  <c r="AZ7" i="68"/>
  <c r="BA7" i="68" s="1"/>
  <c r="BC7" i="68"/>
  <c r="K131" i="68" s="1"/>
  <c r="BJ7" i="68"/>
  <c r="BK7" i="68"/>
  <c r="CG7" i="68" s="1"/>
  <c r="CR7" i="68" s="1"/>
  <c r="BL7" i="68"/>
  <c r="BM7" i="68"/>
  <c r="BN7" i="68"/>
  <c r="BO7" i="68"/>
  <c r="BP7" i="68"/>
  <c r="BQ7" i="68"/>
  <c r="BR7" i="68"/>
  <c r="BR33" i="68" s="1"/>
  <c r="S110" i="68" s="1"/>
  <c r="BS7" i="68"/>
  <c r="BT7" i="68"/>
  <c r="BV7" i="68"/>
  <c r="BW7" i="68"/>
  <c r="BX7" i="68"/>
  <c r="BY7" i="68"/>
  <c r="BZ7" i="68"/>
  <c r="CA7" i="68"/>
  <c r="CB7" i="68"/>
  <c r="CC7" i="68"/>
  <c r="CD7" i="68"/>
  <c r="CE7" i="68"/>
  <c r="CJ7" i="68"/>
  <c r="CK7" i="68"/>
  <c r="CL7" i="68"/>
  <c r="CM7" i="68"/>
  <c r="CN7" i="68"/>
  <c r="CO7" i="68"/>
  <c r="CP7" i="68"/>
  <c r="DA7" i="68" s="1"/>
  <c r="AN8" i="68"/>
  <c r="AO8" i="68"/>
  <c r="AP8" i="68"/>
  <c r="AQ8" i="68"/>
  <c r="AR8" i="68"/>
  <c r="AS8" i="68"/>
  <c r="AT8" i="68"/>
  <c r="AX8" i="68"/>
  <c r="I132" i="68" s="1"/>
  <c r="AZ8" i="68"/>
  <c r="BC8" i="68"/>
  <c r="K132" i="68" s="1"/>
  <c r="BJ8" i="68"/>
  <c r="BK8" i="68"/>
  <c r="BL8" i="68"/>
  <c r="BM8" i="68"/>
  <c r="BN8" i="68"/>
  <c r="BO8" i="68"/>
  <c r="BP8" i="68"/>
  <c r="BQ8" i="68"/>
  <c r="BR8" i="68"/>
  <c r="BS8" i="68"/>
  <c r="BT8" i="68"/>
  <c r="BT33" i="68" s="1"/>
  <c r="S112" i="68" s="1"/>
  <c r="BV8" i="68"/>
  <c r="BW8" i="68"/>
  <c r="BX8" i="68"/>
  <c r="BY8" i="68"/>
  <c r="BZ8" i="68"/>
  <c r="CA8" i="68"/>
  <c r="CB8" i="68"/>
  <c r="CC8" i="68"/>
  <c r="CD8" i="68"/>
  <c r="CE8" i="68"/>
  <c r="CJ8" i="68"/>
  <c r="CK8" i="68"/>
  <c r="CL8" i="68"/>
  <c r="CM8" i="68"/>
  <c r="CN8" i="68"/>
  <c r="CO8" i="68"/>
  <c r="CP8" i="68"/>
  <c r="AN9" i="68"/>
  <c r="AO9" i="68"/>
  <c r="AP9" i="68"/>
  <c r="AQ9" i="68"/>
  <c r="AR9" i="68"/>
  <c r="AS9" i="68"/>
  <c r="AT9" i="68"/>
  <c r="AX9" i="68"/>
  <c r="I133" i="68" s="1"/>
  <c r="AZ9" i="68"/>
  <c r="H133" i="68" s="1"/>
  <c r="BC9" i="68"/>
  <c r="K133" i="68" s="1"/>
  <c r="BJ9" i="68"/>
  <c r="BK9" i="68"/>
  <c r="BL9" i="68"/>
  <c r="BM9" i="68"/>
  <c r="BN9" i="68"/>
  <c r="BO9" i="68"/>
  <c r="BP9" i="68"/>
  <c r="BQ9" i="68"/>
  <c r="BR9" i="68"/>
  <c r="BS9" i="68"/>
  <c r="BT9" i="68"/>
  <c r="BV9" i="68"/>
  <c r="BW9" i="68"/>
  <c r="BX9" i="68"/>
  <c r="BY9" i="68"/>
  <c r="BZ9" i="68"/>
  <c r="CA9" i="68"/>
  <c r="CB9" i="68"/>
  <c r="CC9" i="68"/>
  <c r="CD9" i="68"/>
  <c r="CE9" i="68"/>
  <c r="CJ9" i="68"/>
  <c r="CK9" i="68"/>
  <c r="CL9" i="68"/>
  <c r="CM9" i="68"/>
  <c r="CN9" i="68"/>
  <c r="CO9" i="68"/>
  <c r="CP9" i="68"/>
  <c r="CU9" i="68"/>
  <c r="CV9" i="68"/>
  <c r="CW9" i="68"/>
  <c r="CX9" i="68"/>
  <c r="AN10" i="68"/>
  <c r="AO10" i="68"/>
  <c r="AP10" i="68"/>
  <c r="AQ10" i="68"/>
  <c r="AR10" i="68"/>
  <c r="AS10" i="68"/>
  <c r="AT10" i="68"/>
  <c r="AX10" i="68"/>
  <c r="I134" i="68" s="1"/>
  <c r="AZ10" i="68"/>
  <c r="H134" i="68" s="1"/>
  <c r="BC10" i="68"/>
  <c r="K134" i="68" s="1"/>
  <c r="BJ10" i="68"/>
  <c r="BK10" i="68"/>
  <c r="BL10" i="68"/>
  <c r="CH10" i="68" s="1"/>
  <c r="CS10" i="68" s="1"/>
  <c r="BM10" i="68"/>
  <c r="BN10" i="68"/>
  <c r="BO10" i="68"/>
  <c r="BP10" i="68"/>
  <c r="BQ10" i="68"/>
  <c r="BR10" i="68"/>
  <c r="BS10" i="68"/>
  <c r="BT10" i="68"/>
  <c r="BV10" i="68"/>
  <c r="BW10" i="68"/>
  <c r="BX10" i="68"/>
  <c r="BY10" i="68"/>
  <c r="BZ10" i="68"/>
  <c r="CA10" i="68"/>
  <c r="CB10" i="68"/>
  <c r="CC10" i="68"/>
  <c r="CD10" i="68"/>
  <c r="CE10" i="68"/>
  <c r="CG10" i="68"/>
  <c r="CR10" i="68" s="1"/>
  <c r="CJ10" i="68"/>
  <c r="CK10" i="68"/>
  <c r="CL10" i="68"/>
  <c r="CM10" i="68"/>
  <c r="CN10" i="68"/>
  <c r="CO10" i="68"/>
  <c r="CP10" i="68"/>
  <c r="AN11" i="68"/>
  <c r="AO11" i="68"/>
  <c r="AP11" i="68"/>
  <c r="AQ11" i="68"/>
  <c r="AR11" i="68"/>
  <c r="AS11" i="68"/>
  <c r="AT11" i="68"/>
  <c r="AX11" i="68"/>
  <c r="I135" i="68" s="1"/>
  <c r="AZ11" i="68"/>
  <c r="H135" i="68" s="1"/>
  <c r="BC11" i="68"/>
  <c r="K135" i="68" s="1"/>
  <c r="BJ11" i="68"/>
  <c r="BK11" i="68"/>
  <c r="CG11" i="68" s="1"/>
  <c r="CR11" i="68" s="1"/>
  <c r="BL11" i="68"/>
  <c r="CH11" i="68" s="1"/>
  <c r="CS11" i="68" s="1"/>
  <c r="BM11" i="68"/>
  <c r="BN11" i="68"/>
  <c r="BO11" i="68"/>
  <c r="BP11" i="68"/>
  <c r="BQ11" i="68"/>
  <c r="BR11" i="68"/>
  <c r="BS11" i="68"/>
  <c r="BT11" i="68"/>
  <c r="BV11" i="68"/>
  <c r="AK11" i="68" s="1"/>
  <c r="BW11" i="68"/>
  <c r="BX11" i="68"/>
  <c r="BY11" i="68"/>
  <c r="BZ11" i="68"/>
  <c r="CA11" i="68"/>
  <c r="CB11" i="68"/>
  <c r="CC11" i="68"/>
  <c r="CD11" i="68"/>
  <c r="CE11" i="68"/>
  <c r="CJ11" i="68"/>
  <c r="CK11" i="68"/>
  <c r="CL11" i="68"/>
  <c r="CM11" i="68"/>
  <c r="CN11" i="68"/>
  <c r="CO11" i="68"/>
  <c r="CP11" i="68"/>
  <c r="AM12" i="68"/>
  <c r="AN12" i="68"/>
  <c r="AO12" i="68"/>
  <c r="AP12" i="68"/>
  <c r="AQ12" i="68"/>
  <c r="AR12" i="68"/>
  <c r="AS12" i="68"/>
  <c r="AT12" i="68"/>
  <c r="AX12" i="68"/>
  <c r="AY12" i="68" s="1"/>
  <c r="AZ12" i="68"/>
  <c r="BA12" i="68" s="1"/>
  <c r="BC12" i="68"/>
  <c r="K136" i="68" s="1"/>
  <c r="BJ12" i="68"/>
  <c r="BK12" i="68"/>
  <c r="BL12" i="68"/>
  <c r="BM12" i="68"/>
  <c r="BN12" i="68"/>
  <c r="BO12" i="68"/>
  <c r="BP12" i="68"/>
  <c r="BQ12" i="68"/>
  <c r="BR12" i="68"/>
  <c r="BS12" i="68"/>
  <c r="BT12" i="68"/>
  <c r="BV12" i="68"/>
  <c r="BW12" i="68"/>
  <c r="BX12" i="68"/>
  <c r="BY12" i="68"/>
  <c r="BZ12" i="68"/>
  <c r="CA12" i="68"/>
  <c r="CB12" i="68"/>
  <c r="CB29" i="68" s="1"/>
  <c r="CC12" i="68"/>
  <c r="CD12" i="68"/>
  <c r="CE12" i="68"/>
  <c r="CJ12" i="68"/>
  <c r="CK12" i="68"/>
  <c r="CL12" i="68"/>
  <c r="CM12" i="68"/>
  <c r="CN12" i="68"/>
  <c r="CO12" i="68"/>
  <c r="CP12" i="68"/>
  <c r="DA12" i="68"/>
  <c r="AN13" i="68"/>
  <c r="AO13" i="68"/>
  <c r="AP13" i="68"/>
  <c r="AQ13" i="68"/>
  <c r="AR13" i="68"/>
  <c r="AS13" i="68"/>
  <c r="AT13" i="68"/>
  <c r="AX13" i="68"/>
  <c r="I137" i="68" s="1"/>
  <c r="AZ13" i="68"/>
  <c r="H137" i="68" s="1"/>
  <c r="BC13" i="68"/>
  <c r="K137" i="68" s="1"/>
  <c r="BJ13" i="68"/>
  <c r="BK13" i="68"/>
  <c r="BL13" i="68"/>
  <c r="AL13" i="68" s="1"/>
  <c r="BM13" i="68"/>
  <c r="AM13" i="68" s="1"/>
  <c r="BN13" i="68"/>
  <c r="BO13" i="68"/>
  <c r="BP13" i="68"/>
  <c r="BQ13" i="68"/>
  <c r="BR13" i="68"/>
  <c r="BS13" i="68"/>
  <c r="BT13" i="68"/>
  <c r="BV13" i="68"/>
  <c r="BW13" i="68"/>
  <c r="BX13" i="68"/>
  <c r="BY13" i="68"/>
  <c r="BZ13" i="68"/>
  <c r="CA13" i="68"/>
  <c r="CB13" i="68"/>
  <c r="CC13" i="68"/>
  <c r="CD13" i="68"/>
  <c r="CE13" i="68"/>
  <c r="CJ13" i="68"/>
  <c r="CK13" i="68"/>
  <c r="CL13" i="68"/>
  <c r="CM13" i="68"/>
  <c r="CN13" i="68"/>
  <c r="CO13" i="68"/>
  <c r="CP13" i="68"/>
  <c r="AL14" i="68"/>
  <c r="AN14" i="68"/>
  <c r="AO14" i="68"/>
  <c r="AP14" i="68"/>
  <c r="AQ14" i="68"/>
  <c r="AR14" i="68"/>
  <c r="AS14" i="68"/>
  <c r="AT14" i="68"/>
  <c r="AX14" i="68"/>
  <c r="AZ14" i="68"/>
  <c r="H138" i="68" s="1"/>
  <c r="BC14" i="68"/>
  <c r="K138" i="68" s="1"/>
  <c r="BJ14" i="68"/>
  <c r="BK14" i="68"/>
  <c r="CG14" i="68" s="1"/>
  <c r="CR14" i="68" s="1"/>
  <c r="BL14" i="68"/>
  <c r="BM14" i="68"/>
  <c r="AM14" i="68" s="1"/>
  <c r="BN14" i="68"/>
  <c r="BO14" i="68"/>
  <c r="BP14" i="68"/>
  <c r="BQ14" i="68"/>
  <c r="BR14" i="68"/>
  <c r="BS14" i="68"/>
  <c r="BT14" i="68"/>
  <c r="BV14" i="68"/>
  <c r="BW14" i="68"/>
  <c r="BX14" i="68"/>
  <c r="BY14" i="68"/>
  <c r="BZ14" i="68"/>
  <c r="CA14" i="68"/>
  <c r="CB14" i="68"/>
  <c r="CC14" i="68"/>
  <c r="CD14" i="68"/>
  <c r="CE14" i="68"/>
  <c r="CJ14" i="68"/>
  <c r="CK14" i="68"/>
  <c r="CL14" i="68"/>
  <c r="CM14" i="68"/>
  <c r="CN14" i="68"/>
  <c r="CO14" i="68"/>
  <c r="CP14" i="68"/>
  <c r="AN15" i="68"/>
  <c r="AO15" i="68"/>
  <c r="AP15" i="68"/>
  <c r="AQ15" i="68"/>
  <c r="AR15" i="68"/>
  <c r="AS15" i="68"/>
  <c r="AT15" i="68"/>
  <c r="AX15" i="68"/>
  <c r="I139" i="68" s="1"/>
  <c r="AZ15" i="68"/>
  <c r="H139" i="68" s="1"/>
  <c r="BC15" i="68"/>
  <c r="K139" i="68" s="1"/>
  <c r="BJ15" i="68"/>
  <c r="BK15" i="68"/>
  <c r="BL15" i="68"/>
  <c r="BM15" i="68"/>
  <c r="BN15" i="68"/>
  <c r="BO15" i="68"/>
  <c r="BP15" i="68"/>
  <c r="BQ15" i="68"/>
  <c r="BR15" i="68"/>
  <c r="BS15" i="68"/>
  <c r="BT15" i="68"/>
  <c r="BV15" i="68"/>
  <c r="BW15" i="68"/>
  <c r="BX15" i="68"/>
  <c r="BY15" i="68"/>
  <c r="BZ15" i="68"/>
  <c r="CA15" i="68"/>
  <c r="CB15" i="68"/>
  <c r="CC15" i="68"/>
  <c r="CD15" i="68"/>
  <c r="CE15" i="68"/>
  <c r="CJ15" i="68"/>
  <c r="CK15" i="68"/>
  <c r="CL15" i="68"/>
  <c r="CM15" i="68"/>
  <c r="CN15" i="68"/>
  <c r="CO15" i="68"/>
  <c r="CP15" i="68"/>
  <c r="CV15" i="68"/>
  <c r="CW15" i="68"/>
  <c r="AN16" i="68"/>
  <c r="AO16" i="68"/>
  <c r="AP16" i="68"/>
  <c r="AQ16" i="68"/>
  <c r="AR16" i="68"/>
  <c r="AS16" i="68"/>
  <c r="AT16" i="68"/>
  <c r="AX16" i="68"/>
  <c r="I140" i="68" s="1"/>
  <c r="AZ16" i="68"/>
  <c r="H140" i="68" s="1"/>
  <c r="BC16" i="68"/>
  <c r="K140" i="68" s="1"/>
  <c r="BJ16" i="68"/>
  <c r="BK16" i="68"/>
  <c r="BL16" i="68"/>
  <c r="BM16" i="68"/>
  <c r="BN16" i="68"/>
  <c r="BO16" i="68"/>
  <c r="BP16" i="68"/>
  <c r="BQ16" i="68"/>
  <c r="BR16" i="68"/>
  <c r="CY16" i="68" s="1"/>
  <c r="BS16" i="68"/>
  <c r="BT16" i="68"/>
  <c r="BV16" i="68"/>
  <c r="BW16" i="68"/>
  <c r="BX16" i="68"/>
  <c r="BY16" i="68"/>
  <c r="BZ16" i="68"/>
  <c r="CA16" i="68"/>
  <c r="CB16" i="68"/>
  <c r="CC16" i="68"/>
  <c r="CD16" i="68"/>
  <c r="CE16" i="68"/>
  <c r="CJ16" i="68"/>
  <c r="CK16" i="68"/>
  <c r="CL16" i="68"/>
  <c r="CM16" i="68"/>
  <c r="CN16" i="68"/>
  <c r="CO16" i="68"/>
  <c r="CP16" i="68"/>
  <c r="CX16" i="68"/>
  <c r="CZ16" i="68"/>
  <c r="DA16" i="68"/>
  <c r="AN17" i="68"/>
  <c r="AO17" i="68"/>
  <c r="AP17" i="68"/>
  <c r="AQ17" i="68"/>
  <c r="AR17" i="68"/>
  <c r="AS17" i="68"/>
  <c r="AT17" i="68"/>
  <c r="AX17" i="68"/>
  <c r="AY17" i="68" s="1"/>
  <c r="AZ17" i="68"/>
  <c r="H141" i="68" s="1"/>
  <c r="BC17" i="68"/>
  <c r="K141" i="68" s="1"/>
  <c r="BJ17" i="68"/>
  <c r="BK17" i="68"/>
  <c r="CG17" i="68" s="1"/>
  <c r="CR17" i="68" s="1"/>
  <c r="BL17" i="68"/>
  <c r="BM17" i="68"/>
  <c r="CI17" i="68" s="1"/>
  <c r="CT17" i="68" s="1"/>
  <c r="BN17" i="68"/>
  <c r="BO17" i="68"/>
  <c r="BP17" i="68"/>
  <c r="BQ17" i="68"/>
  <c r="BR17" i="68"/>
  <c r="BS17" i="68"/>
  <c r="BT17" i="68"/>
  <c r="BV17" i="68"/>
  <c r="BW17" i="68"/>
  <c r="BX17" i="68"/>
  <c r="BY17" i="68"/>
  <c r="BZ17" i="68"/>
  <c r="CA17" i="68"/>
  <c r="CB17" i="68"/>
  <c r="CC17" i="68"/>
  <c r="CD17" i="68"/>
  <c r="CE17" i="68"/>
  <c r="CJ17" i="68"/>
  <c r="CK17" i="68"/>
  <c r="CL17" i="68"/>
  <c r="CW17" i="68" s="1"/>
  <c r="CM17" i="68"/>
  <c r="CX17" i="68" s="1"/>
  <c r="CN17" i="68"/>
  <c r="CO17" i="68"/>
  <c r="CP17" i="68"/>
  <c r="CV17" i="68"/>
  <c r="AN18" i="68"/>
  <c r="AO18" i="68"/>
  <c r="AP18" i="68"/>
  <c r="AQ18" i="68"/>
  <c r="AR18" i="68"/>
  <c r="AS18" i="68"/>
  <c r="AT18" i="68"/>
  <c r="AX18" i="68"/>
  <c r="I142" i="68" s="1"/>
  <c r="AZ18" i="68"/>
  <c r="H142" i="68" s="1"/>
  <c r="BC18" i="68"/>
  <c r="K142" i="68" s="1"/>
  <c r="BJ18" i="68"/>
  <c r="BK18" i="68"/>
  <c r="BL18" i="68"/>
  <c r="AL18" i="68" s="1"/>
  <c r="BM18" i="68"/>
  <c r="CI18" i="68" s="1"/>
  <c r="CT18" i="68" s="1"/>
  <c r="BN18" i="68"/>
  <c r="BO18" i="68"/>
  <c r="BP18" i="68"/>
  <c r="BQ18" i="68"/>
  <c r="BR18" i="68"/>
  <c r="BS18" i="68"/>
  <c r="BT18" i="68"/>
  <c r="BV18" i="68"/>
  <c r="BW18" i="68"/>
  <c r="BX18" i="68"/>
  <c r="BY18" i="68"/>
  <c r="BZ18" i="68"/>
  <c r="CA18" i="68"/>
  <c r="CB18" i="68"/>
  <c r="CC18" i="68"/>
  <c r="CD18" i="68"/>
  <c r="CE18" i="68"/>
  <c r="CJ18" i="68"/>
  <c r="CK18" i="68"/>
  <c r="CL18" i="68"/>
  <c r="CM18" i="68"/>
  <c r="CX18" i="68" s="1"/>
  <c r="CN18" i="68"/>
  <c r="CY18" i="68" s="1"/>
  <c r="CO18" i="68"/>
  <c r="CZ18" i="68" s="1"/>
  <c r="CP18" i="68"/>
  <c r="AN19" i="68"/>
  <c r="AO19" i="68"/>
  <c r="AP19" i="68"/>
  <c r="AQ19" i="68"/>
  <c r="AR19" i="68"/>
  <c r="AS19" i="68"/>
  <c r="AT19" i="68"/>
  <c r="AX19" i="68"/>
  <c r="I143" i="68" s="1"/>
  <c r="AZ19" i="68"/>
  <c r="H143" i="68" s="1"/>
  <c r="BC19" i="68"/>
  <c r="K143" i="68" s="1"/>
  <c r="BJ19" i="68"/>
  <c r="BK19" i="68"/>
  <c r="BL19" i="68"/>
  <c r="AL19" i="68" s="1"/>
  <c r="BM19" i="68"/>
  <c r="BN19" i="68"/>
  <c r="BO19" i="68"/>
  <c r="BP19" i="68"/>
  <c r="BQ19" i="68"/>
  <c r="BR19" i="68"/>
  <c r="BS19" i="68"/>
  <c r="BT19" i="68"/>
  <c r="BV19" i="68"/>
  <c r="BW19" i="68"/>
  <c r="BX19" i="68"/>
  <c r="BY19" i="68"/>
  <c r="BZ19" i="68"/>
  <c r="CA19" i="68"/>
  <c r="CB19" i="68"/>
  <c r="CC19" i="68"/>
  <c r="CD19" i="68"/>
  <c r="CE19" i="68"/>
  <c r="DA19" i="68" s="1"/>
  <c r="CJ19" i="68"/>
  <c r="CK19" i="68"/>
  <c r="CL19" i="68"/>
  <c r="CM19" i="68"/>
  <c r="CX19" i="68" s="1"/>
  <c r="CN19" i="68"/>
  <c r="CY19" i="68" s="1"/>
  <c r="CO19" i="68"/>
  <c r="CZ19" i="68" s="1"/>
  <c r="CP19" i="68"/>
  <c r="AN20" i="68"/>
  <c r="AO20" i="68"/>
  <c r="AP20" i="68"/>
  <c r="AQ20" i="68"/>
  <c r="AR20" i="68"/>
  <c r="AS20" i="68"/>
  <c r="AT20" i="68"/>
  <c r="AX20" i="68"/>
  <c r="I144" i="68" s="1"/>
  <c r="AY20" i="68"/>
  <c r="AZ20" i="68"/>
  <c r="BA20" i="68" s="1"/>
  <c r="BC20" i="68"/>
  <c r="K144" i="68" s="1"/>
  <c r="BJ20" i="68"/>
  <c r="BK20" i="68"/>
  <c r="BL20" i="68"/>
  <c r="BM20" i="68"/>
  <c r="CI20" i="68" s="1"/>
  <c r="CT20" i="68" s="1"/>
  <c r="BN20" i="68"/>
  <c r="BO20" i="68"/>
  <c r="BP20" i="68"/>
  <c r="BQ20" i="68"/>
  <c r="BR20" i="68"/>
  <c r="BS20" i="68"/>
  <c r="BT20" i="68"/>
  <c r="BV20" i="68"/>
  <c r="BW20" i="68"/>
  <c r="BX20" i="68"/>
  <c r="AM20" i="68" s="1"/>
  <c r="BY20" i="68"/>
  <c r="BZ20" i="68"/>
  <c r="CA20" i="68"/>
  <c r="CB20" i="68"/>
  <c r="CC20" i="68"/>
  <c r="CD20" i="68"/>
  <c r="CE20" i="68"/>
  <c r="CJ20" i="68"/>
  <c r="CK20" i="68"/>
  <c r="CL20" i="68"/>
  <c r="CM20" i="68"/>
  <c r="CX20" i="68" s="1"/>
  <c r="CN20" i="68"/>
  <c r="CO20" i="68"/>
  <c r="CP20" i="68"/>
  <c r="AN21" i="68"/>
  <c r="AO21" i="68"/>
  <c r="AP21" i="68"/>
  <c r="AQ21" i="68"/>
  <c r="AR21" i="68"/>
  <c r="AS21" i="68"/>
  <c r="AT21" i="68"/>
  <c r="AX21" i="68"/>
  <c r="AY21" i="68" s="1"/>
  <c r="AZ21" i="68"/>
  <c r="BA21" i="68" s="1"/>
  <c r="BC21" i="68"/>
  <c r="K145" i="68" s="1"/>
  <c r="BJ21" i="68"/>
  <c r="BK21" i="68"/>
  <c r="BL21" i="68"/>
  <c r="BM21" i="68"/>
  <c r="BN21" i="68"/>
  <c r="BO21" i="68"/>
  <c r="BP21" i="68"/>
  <c r="BQ21" i="68"/>
  <c r="BR21" i="68"/>
  <c r="BS21" i="68"/>
  <c r="BT21" i="68"/>
  <c r="BV21" i="68"/>
  <c r="BW21" i="68"/>
  <c r="BX21" i="68"/>
  <c r="AM21" i="68" s="1"/>
  <c r="BY21" i="68"/>
  <c r="BZ21" i="68"/>
  <c r="CA21" i="68"/>
  <c r="CB21" i="68"/>
  <c r="AE31" i="68" s="1"/>
  <c r="CC21" i="68"/>
  <c r="AF31" i="68" s="1"/>
  <c r="CD21" i="68"/>
  <c r="AG31" i="68" s="1"/>
  <c r="CE21" i="68"/>
  <c r="CJ21" i="68"/>
  <c r="CK21" i="68"/>
  <c r="CV21" i="68" s="1"/>
  <c r="CL21" i="68"/>
  <c r="CM21" i="68"/>
  <c r="CN21" i="68"/>
  <c r="CO21" i="68"/>
  <c r="CP21" i="68"/>
  <c r="AN22" i="68"/>
  <c r="AO22" i="68"/>
  <c r="AP22" i="68"/>
  <c r="AQ22" i="68"/>
  <c r="AR22" i="68"/>
  <c r="AS22" i="68"/>
  <c r="AT22" i="68"/>
  <c r="AX22" i="68"/>
  <c r="AY22" i="68" s="1"/>
  <c r="AZ22" i="68"/>
  <c r="BA22" i="68" s="1"/>
  <c r="BC22" i="68"/>
  <c r="K146" i="68" s="1"/>
  <c r="BJ22" i="68"/>
  <c r="BK22" i="68"/>
  <c r="BL22" i="68"/>
  <c r="BM22" i="68"/>
  <c r="BN22" i="68"/>
  <c r="BO22" i="68"/>
  <c r="BP22" i="68"/>
  <c r="BQ22" i="68"/>
  <c r="BR22" i="68"/>
  <c r="BS22" i="68"/>
  <c r="BT22" i="68"/>
  <c r="BV22" i="68"/>
  <c r="BW22" i="68"/>
  <c r="BX22" i="68"/>
  <c r="BY22" i="68"/>
  <c r="BZ22" i="68"/>
  <c r="CA22" i="68"/>
  <c r="CB22" i="68"/>
  <c r="CC22" i="68"/>
  <c r="CD22" i="68"/>
  <c r="CE22" i="68"/>
  <c r="CJ22" i="68"/>
  <c r="CK22" i="68"/>
  <c r="CV22" i="68" s="1"/>
  <c r="CL22" i="68"/>
  <c r="CW22" i="68" s="1"/>
  <c r="CM22" i="68"/>
  <c r="CX22" i="68" s="1"/>
  <c r="CN22" i="68"/>
  <c r="CY22" i="68" s="1"/>
  <c r="CO22" i="68"/>
  <c r="CZ22" i="68" s="1"/>
  <c r="CP22" i="68"/>
  <c r="DA22" i="68" s="1"/>
  <c r="AN23" i="68"/>
  <c r="AO23" i="68"/>
  <c r="AP23" i="68"/>
  <c r="AQ23" i="68"/>
  <c r="AR23" i="68"/>
  <c r="AS23" i="68"/>
  <c r="AT23" i="68"/>
  <c r="AX23" i="68"/>
  <c r="I147" i="68" s="1"/>
  <c r="AZ23" i="68"/>
  <c r="H147" i="68" s="1"/>
  <c r="BC23" i="68"/>
  <c r="K147" i="68" s="1"/>
  <c r="BJ23" i="68"/>
  <c r="BK23" i="68"/>
  <c r="BL23" i="68"/>
  <c r="BM23" i="68"/>
  <c r="BN23" i="68"/>
  <c r="BO23" i="68"/>
  <c r="BP23" i="68"/>
  <c r="BQ23" i="68"/>
  <c r="BR23" i="68"/>
  <c r="BS23" i="68"/>
  <c r="BT23" i="68"/>
  <c r="BV23" i="68"/>
  <c r="BW23" i="68"/>
  <c r="BX23" i="68"/>
  <c r="BY23" i="68"/>
  <c r="BZ23" i="68"/>
  <c r="CA23" i="68"/>
  <c r="CB23" i="68"/>
  <c r="CC23" i="68"/>
  <c r="CD23" i="68"/>
  <c r="CE23" i="68"/>
  <c r="CJ23" i="68"/>
  <c r="CK23" i="68"/>
  <c r="CV23" i="68" s="1"/>
  <c r="CL23" i="68"/>
  <c r="CW23" i="68" s="1"/>
  <c r="CM23" i="68"/>
  <c r="CN23" i="68"/>
  <c r="CY23" i="68" s="1"/>
  <c r="CO23" i="68"/>
  <c r="CZ23" i="68" s="1"/>
  <c r="CP23" i="68"/>
  <c r="AN24" i="68"/>
  <c r="AO24" i="68"/>
  <c r="AP24" i="68"/>
  <c r="AQ24" i="68"/>
  <c r="AR24" i="68"/>
  <c r="AS24" i="68"/>
  <c r="AT24" i="68"/>
  <c r="AX24" i="68"/>
  <c r="I148" i="68" s="1"/>
  <c r="AZ24" i="68"/>
  <c r="H148" i="68" s="1"/>
  <c r="BC24" i="68"/>
  <c r="K148" i="68" s="1"/>
  <c r="BJ24" i="68"/>
  <c r="BK24" i="68"/>
  <c r="BL24" i="68"/>
  <c r="BM24" i="68"/>
  <c r="BN24" i="68"/>
  <c r="BO24" i="68"/>
  <c r="BP24" i="68"/>
  <c r="BQ24" i="68"/>
  <c r="BR24" i="68"/>
  <c r="BS24" i="68"/>
  <c r="BT24" i="68"/>
  <c r="BV24" i="68"/>
  <c r="BW24" i="68"/>
  <c r="BX24" i="68"/>
  <c r="BY24" i="68"/>
  <c r="BZ24" i="68"/>
  <c r="CA24" i="68"/>
  <c r="CB24" i="68"/>
  <c r="CX24" i="68" s="1"/>
  <c r="CC24" i="68"/>
  <c r="CY24" i="68" s="1"/>
  <c r="CD24" i="68"/>
  <c r="CD35" i="68" s="1"/>
  <c r="V111" i="68" s="1"/>
  <c r="CE24" i="68"/>
  <c r="DA24" i="68" s="1"/>
  <c r="CJ24" i="68"/>
  <c r="CU24" i="68" s="1"/>
  <c r="CK24" i="68"/>
  <c r="CV24" i="68" s="1"/>
  <c r="CL24" i="68"/>
  <c r="CM24" i="68"/>
  <c r="CN24" i="68"/>
  <c r="CO24" i="68"/>
  <c r="CP24" i="68"/>
  <c r="AN25" i="68"/>
  <c r="AO25" i="68"/>
  <c r="AP25" i="68"/>
  <c r="AQ25" i="68"/>
  <c r="AR25" i="68"/>
  <c r="AS25" i="68"/>
  <c r="AT25" i="68"/>
  <c r="AX25" i="68"/>
  <c r="AY25" i="68" s="1"/>
  <c r="AZ25" i="68"/>
  <c r="H149" i="68" s="1"/>
  <c r="BC25" i="68"/>
  <c r="K149" i="68" s="1"/>
  <c r="BJ25" i="68"/>
  <c r="BK25" i="68"/>
  <c r="BL25" i="68"/>
  <c r="BM25" i="68"/>
  <c r="BN25" i="68"/>
  <c r="BO25" i="68"/>
  <c r="BP25" i="68"/>
  <c r="BQ25" i="68"/>
  <c r="BR25" i="68"/>
  <c r="BS25" i="68"/>
  <c r="BT25" i="68"/>
  <c r="BV25" i="68"/>
  <c r="BW25" i="68"/>
  <c r="BX25" i="68"/>
  <c r="AM25" i="68" s="1"/>
  <c r="BY25" i="68"/>
  <c r="BZ25" i="68"/>
  <c r="CA25" i="68"/>
  <c r="CB25" i="68"/>
  <c r="CC25" i="68"/>
  <c r="CY25" i="68" s="1"/>
  <c r="CD25" i="68"/>
  <c r="CZ25" i="68" s="1"/>
  <c r="CE25" i="68"/>
  <c r="DA25" i="68" s="1"/>
  <c r="CJ25" i="68"/>
  <c r="CU25" i="68" s="1"/>
  <c r="CK25" i="68"/>
  <c r="CV25" i="68" s="1"/>
  <c r="CL25" i="68"/>
  <c r="CM25" i="68"/>
  <c r="CN25" i="68"/>
  <c r="CO25" i="68"/>
  <c r="CP25" i="68"/>
  <c r="AN26" i="68"/>
  <c r="AO26" i="68"/>
  <c r="AP26" i="68"/>
  <c r="AQ26" i="68"/>
  <c r="AR26" i="68"/>
  <c r="AS26" i="68"/>
  <c r="AT26" i="68"/>
  <c r="AX26" i="68"/>
  <c r="AY26" i="68" s="1"/>
  <c r="AZ26" i="68"/>
  <c r="BA26" i="68" s="1"/>
  <c r="BC26" i="68"/>
  <c r="K150" i="68" s="1"/>
  <c r="BJ26" i="68"/>
  <c r="BK26" i="68"/>
  <c r="BL26" i="68"/>
  <c r="BM26" i="68"/>
  <c r="BN26" i="68"/>
  <c r="BO26" i="68"/>
  <c r="BP26" i="68"/>
  <c r="BQ26" i="68"/>
  <c r="BR26" i="68"/>
  <c r="BS26" i="68"/>
  <c r="BT26" i="68"/>
  <c r="DA26" i="68" s="1"/>
  <c r="BV26" i="68"/>
  <c r="BW26" i="68"/>
  <c r="BX26" i="68"/>
  <c r="AM26" i="68" s="1"/>
  <c r="BY26" i="68"/>
  <c r="BZ26" i="68"/>
  <c r="CA26" i="68"/>
  <c r="CB26" i="68"/>
  <c r="CC26" i="68"/>
  <c r="CY26" i="68" s="1"/>
  <c r="CD26" i="68"/>
  <c r="CE26" i="68"/>
  <c r="CJ26" i="68"/>
  <c r="CK26" i="68"/>
  <c r="CV26" i="68" s="1"/>
  <c r="CL26" i="68"/>
  <c r="CW26" i="68" s="1"/>
  <c r="CM26" i="68"/>
  <c r="CX26" i="68" s="1"/>
  <c r="CN26" i="68"/>
  <c r="CO26" i="68"/>
  <c r="CP26" i="68"/>
  <c r="AN27" i="68"/>
  <c r="AO27" i="68"/>
  <c r="AP27" i="68"/>
  <c r="AQ27" i="68"/>
  <c r="AR27" i="68"/>
  <c r="AS27" i="68"/>
  <c r="AT27" i="68"/>
  <c r="AX27" i="68"/>
  <c r="AY27" i="68" s="1"/>
  <c r="AZ27" i="68"/>
  <c r="BA27" i="68" s="1"/>
  <c r="BC27" i="68"/>
  <c r="K151" i="68" s="1"/>
  <c r="BJ27" i="68"/>
  <c r="BK27" i="68"/>
  <c r="BL27" i="68"/>
  <c r="BM27" i="68"/>
  <c r="BN27" i="68"/>
  <c r="BO27" i="68"/>
  <c r="BP27" i="68"/>
  <c r="BQ27" i="68"/>
  <c r="BR27" i="68"/>
  <c r="BS27" i="68"/>
  <c r="BT27" i="68"/>
  <c r="BV27" i="68"/>
  <c r="BW27" i="68"/>
  <c r="BX27" i="68"/>
  <c r="BY27" i="68"/>
  <c r="BZ27" i="68"/>
  <c r="CA27" i="68"/>
  <c r="CB27" i="68"/>
  <c r="CC27" i="68"/>
  <c r="CD27" i="68"/>
  <c r="CE27" i="68"/>
  <c r="CJ27" i="68"/>
  <c r="CK27" i="68"/>
  <c r="CL27" i="68"/>
  <c r="CM27" i="68"/>
  <c r="CN27" i="68"/>
  <c r="CO27" i="68"/>
  <c r="CP27" i="68"/>
  <c r="H28" i="68"/>
  <c r="I28" i="68"/>
  <c r="J28" i="68"/>
  <c r="K28" i="68"/>
  <c r="L28" i="68"/>
  <c r="M28" i="68"/>
  <c r="N28" i="68"/>
  <c r="O28" i="68"/>
  <c r="P28" i="68"/>
  <c r="Q28" i="68"/>
  <c r="R28" i="68"/>
  <c r="Y28" i="68"/>
  <c r="Z28" i="68"/>
  <c r="AA28" i="68"/>
  <c r="AB28" i="68"/>
  <c r="AC28" i="68"/>
  <c r="AD28" i="68"/>
  <c r="AE28" i="68"/>
  <c r="AF28" i="68"/>
  <c r="AG28" i="68"/>
  <c r="AH28" i="68"/>
  <c r="H29" i="68"/>
  <c r="I29" i="68"/>
  <c r="J29" i="68"/>
  <c r="K29" i="68"/>
  <c r="L29" i="68"/>
  <c r="M29" i="68"/>
  <c r="N29" i="68"/>
  <c r="O29" i="68"/>
  <c r="P29" i="68"/>
  <c r="Q29" i="68"/>
  <c r="R29" i="68"/>
  <c r="Y29" i="68"/>
  <c r="Z29" i="68"/>
  <c r="AA29" i="68"/>
  <c r="AB29" i="68"/>
  <c r="AC29" i="68"/>
  <c r="AD29" i="68"/>
  <c r="AE29" i="68"/>
  <c r="AF29" i="68"/>
  <c r="AG29" i="68"/>
  <c r="AH29" i="68"/>
  <c r="H30" i="68"/>
  <c r="I30" i="68"/>
  <c r="J30" i="68"/>
  <c r="K30" i="68"/>
  <c r="L30" i="68"/>
  <c r="M30" i="68"/>
  <c r="N30" i="68"/>
  <c r="O30" i="68"/>
  <c r="P30" i="68"/>
  <c r="Q30" i="68"/>
  <c r="R30" i="68"/>
  <c r="Y30" i="68"/>
  <c r="Z30" i="68"/>
  <c r="AA30" i="68"/>
  <c r="AB30" i="68"/>
  <c r="AC30" i="68"/>
  <c r="L35" i="68"/>
  <c r="M35" i="68"/>
  <c r="N35" i="68"/>
  <c r="O35" i="68"/>
  <c r="P35" i="68"/>
  <c r="Q35" i="68"/>
  <c r="R35" i="68"/>
  <c r="BK3" i="52"/>
  <c r="BL3" i="52"/>
  <c r="BM3" i="52"/>
  <c r="BN3" i="52"/>
  <c r="BO3" i="52"/>
  <c r="BP3" i="52"/>
  <c r="BQ3" i="52"/>
  <c r="BR3" i="52"/>
  <c r="BS3" i="52"/>
  <c r="BT3" i="52"/>
  <c r="BK4" i="52"/>
  <c r="BL4" i="52"/>
  <c r="AF30" i="52" s="1"/>
  <c r="BM4" i="52"/>
  <c r="AG30" i="52" s="1"/>
  <c r="BN4" i="52"/>
  <c r="AH30" i="52" s="1"/>
  <c r="BO4" i="52"/>
  <c r="BP4" i="52"/>
  <c r="BQ4" i="52"/>
  <c r="BR4" i="52"/>
  <c r="BS4" i="52"/>
  <c r="BT4" i="52"/>
  <c r="BK5" i="52"/>
  <c r="BL5" i="52"/>
  <c r="BM5" i="52"/>
  <c r="BN5" i="52"/>
  <c r="BO5" i="52"/>
  <c r="BP5" i="52"/>
  <c r="BQ5" i="52"/>
  <c r="BR5" i="52"/>
  <c r="BS5" i="52"/>
  <c r="BT5" i="52"/>
  <c r="BK6" i="52"/>
  <c r="BL6" i="52"/>
  <c r="BM6" i="52"/>
  <c r="BN6" i="52"/>
  <c r="BO6" i="52"/>
  <c r="BP6" i="52"/>
  <c r="BQ6" i="52"/>
  <c r="BR6" i="52"/>
  <c r="BS6" i="52"/>
  <c r="BT6" i="52"/>
  <c r="BK7" i="52"/>
  <c r="BL7" i="52"/>
  <c r="BM7" i="52"/>
  <c r="BN7" i="52"/>
  <c r="BO7" i="52"/>
  <c r="BP7" i="52"/>
  <c r="BQ7" i="52"/>
  <c r="BR7" i="52"/>
  <c r="BS7" i="52"/>
  <c r="BT7" i="52"/>
  <c r="BK8" i="52"/>
  <c r="BL8" i="52"/>
  <c r="BM8" i="52"/>
  <c r="BN8" i="52"/>
  <c r="BO8" i="52"/>
  <c r="BP8" i="52"/>
  <c r="BQ8" i="52"/>
  <c r="BR8" i="52"/>
  <c r="BS8" i="52"/>
  <c r="BT8" i="52"/>
  <c r="BK9" i="52"/>
  <c r="BL9" i="52"/>
  <c r="BM9" i="52"/>
  <c r="BN9" i="52"/>
  <c r="BO9" i="52"/>
  <c r="BP9" i="52"/>
  <c r="BQ9" i="52"/>
  <c r="BR9" i="52"/>
  <c r="BS9" i="52"/>
  <c r="BT9" i="52"/>
  <c r="BK10" i="52"/>
  <c r="BL10" i="52"/>
  <c r="BM10" i="52"/>
  <c r="BN10" i="52"/>
  <c r="BO10" i="52"/>
  <c r="BP10" i="52"/>
  <c r="BQ10" i="52"/>
  <c r="BR10" i="52"/>
  <c r="BS10" i="52"/>
  <c r="BT10" i="52"/>
  <c r="BK11" i="52"/>
  <c r="BL11" i="52"/>
  <c r="BM11" i="52"/>
  <c r="BN11" i="52"/>
  <c r="BO11" i="52"/>
  <c r="BP11" i="52"/>
  <c r="BQ11" i="52"/>
  <c r="BR11" i="52"/>
  <c r="BS11" i="52"/>
  <c r="BT11" i="52"/>
  <c r="BK12" i="52"/>
  <c r="BL12" i="52"/>
  <c r="BM12" i="52"/>
  <c r="BN12" i="52"/>
  <c r="BO12" i="52"/>
  <c r="BP12" i="52"/>
  <c r="BQ12" i="52"/>
  <c r="BR12" i="52"/>
  <c r="BS12" i="52"/>
  <c r="BT12" i="52"/>
  <c r="BK13" i="52"/>
  <c r="BL13" i="52"/>
  <c r="BM13" i="52"/>
  <c r="BN13" i="52"/>
  <c r="BO13" i="52"/>
  <c r="BP13" i="52"/>
  <c r="BQ13" i="52"/>
  <c r="BR13" i="52"/>
  <c r="BS13" i="52"/>
  <c r="BT13" i="52"/>
  <c r="BK14" i="52"/>
  <c r="BL14" i="52"/>
  <c r="BM14" i="52"/>
  <c r="BN14" i="52"/>
  <c r="BO14" i="52"/>
  <c r="BP14" i="52"/>
  <c r="BQ14" i="52"/>
  <c r="BR14" i="52"/>
  <c r="BS14" i="52"/>
  <c r="BT14" i="52"/>
  <c r="BK15" i="52"/>
  <c r="BL15" i="52"/>
  <c r="BM15" i="52"/>
  <c r="BN15" i="52"/>
  <c r="BO15" i="52"/>
  <c r="BP15" i="52"/>
  <c r="BQ15" i="52"/>
  <c r="BR15" i="52"/>
  <c r="BS15" i="52"/>
  <c r="BT15" i="52"/>
  <c r="BK16" i="52"/>
  <c r="BL16" i="52"/>
  <c r="BM16" i="52"/>
  <c r="BN16" i="52"/>
  <c r="BO16" i="52"/>
  <c r="BP16" i="52"/>
  <c r="BQ16" i="52"/>
  <c r="BR16" i="52"/>
  <c r="BS16" i="52"/>
  <c r="BT16" i="52"/>
  <c r="BK17" i="52"/>
  <c r="BL17" i="52"/>
  <c r="BM17" i="52"/>
  <c r="BN17" i="52"/>
  <c r="BO17" i="52"/>
  <c r="BP17" i="52"/>
  <c r="BQ17" i="52"/>
  <c r="BR17" i="52"/>
  <c r="BS17" i="52"/>
  <c r="BT17" i="52"/>
  <c r="BK18" i="52"/>
  <c r="BL18" i="52"/>
  <c r="BM18" i="52"/>
  <c r="BN18" i="52"/>
  <c r="BO18" i="52"/>
  <c r="BP18" i="52"/>
  <c r="BQ18" i="52"/>
  <c r="BR18" i="52"/>
  <c r="BS18" i="52"/>
  <c r="BT18" i="52"/>
  <c r="BK19" i="52"/>
  <c r="BL19" i="52"/>
  <c r="BM19" i="52"/>
  <c r="BN19" i="52"/>
  <c r="BO19" i="52"/>
  <c r="BP19" i="52"/>
  <c r="BQ19" i="52"/>
  <c r="BR19" i="52"/>
  <c r="BS19" i="52"/>
  <c r="BT19" i="52"/>
  <c r="BK20" i="52"/>
  <c r="BL20" i="52"/>
  <c r="BM20" i="52"/>
  <c r="BN20" i="52"/>
  <c r="BO20" i="52"/>
  <c r="BP20" i="52"/>
  <c r="BQ20" i="52"/>
  <c r="BR20" i="52"/>
  <c r="BS20" i="52"/>
  <c r="BT20" i="52"/>
  <c r="BK21" i="52"/>
  <c r="BL21" i="52"/>
  <c r="BM21" i="52"/>
  <c r="BN21" i="52"/>
  <c r="BO21" i="52"/>
  <c r="BP21" i="52"/>
  <c r="BQ21" i="52"/>
  <c r="BR21" i="52"/>
  <c r="BS21" i="52"/>
  <c r="BT21" i="52"/>
  <c r="BK22" i="52"/>
  <c r="BL22" i="52"/>
  <c r="BM22" i="52"/>
  <c r="BN22" i="52"/>
  <c r="BO22" i="52"/>
  <c r="BP22" i="52"/>
  <c r="BQ22" i="52"/>
  <c r="BR22" i="52"/>
  <c r="BS22" i="52"/>
  <c r="BT22" i="52"/>
  <c r="BK23" i="52"/>
  <c r="BL23" i="52"/>
  <c r="BM23" i="52"/>
  <c r="BN23" i="52"/>
  <c r="BO23" i="52"/>
  <c r="BP23" i="52"/>
  <c r="BQ23" i="52"/>
  <c r="BR23" i="52"/>
  <c r="BS23" i="52"/>
  <c r="BT23" i="52"/>
  <c r="BK24" i="52"/>
  <c r="BL24" i="52"/>
  <c r="BM24" i="52"/>
  <c r="BN24" i="52"/>
  <c r="BO24" i="52"/>
  <c r="BP24" i="52"/>
  <c r="BQ24" i="52"/>
  <c r="BR24" i="52"/>
  <c r="BS24" i="52"/>
  <c r="BT24" i="52"/>
  <c r="BK25" i="52"/>
  <c r="BL25" i="52"/>
  <c r="BM25" i="52"/>
  <c r="BN25" i="52"/>
  <c r="BO25" i="52"/>
  <c r="BP25" i="52"/>
  <c r="BQ25" i="52"/>
  <c r="BR25" i="52"/>
  <c r="BS25" i="52"/>
  <c r="BT25" i="52"/>
  <c r="BK26" i="52"/>
  <c r="BL26" i="52"/>
  <c r="BM26" i="52"/>
  <c r="BN26" i="52"/>
  <c r="BO26" i="52"/>
  <c r="BP26" i="52"/>
  <c r="BQ26" i="52"/>
  <c r="BR26" i="52"/>
  <c r="BS26" i="52"/>
  <c r="BT26" i="52"/>
  <c r="BK27" i="52"/>
  <c r="BL27" i="52"/>
  <c r="BM27" i="52"/>
  <c r="BN27" i="52"/>
  <c r="BO27" i="52"/>
  <c r="BP27" i="52"/>
  <c r="BQ27" i="52"/>
  <c r="BR27" i="52"/>
  <c r="BS27" i="52"/>
  <c r="BT27" i="52"/>
  <c r="BJ4" i="52"/>
  <c r="BJ5" i="52"/>
  <c r="BJ6" i="52"/>
  <c r="H31" i="52" s="1"/>
  <c r="BJ7" i="52"/>
  <c r="BJ8" i="52"/>
  <c r="BJ9" i="52"/>
  <c r="BJ10" i="52"/>
  <c r="BJ11" i="52"/>
  <c r="BJ12" i="52"/>
  <c r="BJ13" i="52"/>
  <c r="BJ14" i="52"/>
  <c r="BJ15" i="52"/>
  <c r="BJ16" i="52"/>
  <c r="BJ17" i="52"/>
  <c r="BJ18" i="52"/>
  <c r="BJ19" i="52"/>
  <c r="BJ20" i="52"/>
  <c r="BJ21" i="52"/>
  <c r="BJ22" i="52"/>
  <c r="BJ23" i="52"/>
  <c r="BJ24" i="52"/>
  <c r="BJ25" i="52"/>
  <c r="BJ26" i="52"/>
  <c r="BJ27" i="52"/>
  <c r="BJ3" i="52"/>
  <c r="BW3" i="52"/>
  <c r="BX3" i="52"/>
  <c r="BY3" i="52"/>
  <c r="BZ3" i="52"/>
  <c r="CA3" i="52"/>
  <c r="CB3" i="52"/>
  <c r="CC3" i="52"/>
  <c r="CD3" i="52"/>
  <c r="CE3" i="52"/>
  <c r="BW4" i="52"/>
  <c r="BX4" i="52"/>
  <c r="BY4" i="52"/>
  <c r="BZ4" i="52"/>
  <c r="CA4" i="52"/>
  <c r="CB4" i="52"/>
  <c r="CC4" i="52"/>
  <c r="CD4" i="52"/>
  <c r="CE4" i="52"/>
  <c r="BW5" i="52"/>
  <c r="BX5" i="52"/>
  <c r="BY5" i="52"/>
  <c r="BZ5" i="52"/>
  <c r="CA5" i="52"/>
  <c r="CB5" i="52"/>
  <c r="CC5" i="52"/>
  <c r="CD5" i="52"/>
  <c r="CE5" i="52"/>
  <c r="BW6" i="52"/>
  <c r="BX6" i="52"/>
  <c r="BY6" i="52"/>
  <c r="BZ6" i="52"/>
  <c r="CA6" i="52"/>
  <c r="CB6" i="52"/>
  <c r="CC6" i="52"/>
  <c r="CD6" i="52"/>
  <c r="CE6" i="52"/>
  <c r="BW7" i="52"/>
  <c r="BX7" i="52"/>
  <c r="BY7" i="52"/>
  <c r="BZ7" i="52"/>
  <c r="CA7" i="52"/>
  <c r="CB7" i="52"/>
  <c r="CC7" i="52"/>
  <c r="CD7" i="52"/>
  <c r="CE7" i="52"/>
  <c r="BW8" i="52"/>
  <c r="BX8" i="52"/>
  <c r="BY8" i="52"/>
  <c r="BZ8" i="52"/>
  <c r="CA8" i="52"/>
  <c r="CB8" i="52"/>
  <c r="CC8" i="52"/>
  <c r="CD8" i="52"/>
  <c r="CE8" i="52"/>
  <c r="BW9" i="52"/>
  <c r="BX9" i="52"/>
  <c r="BY9" i="52"/>
  <c r="BZ9" i="52"/>
  <c r="CA9" i="52"/>
  <c r="CB9" i="52"/>
  <c r="CC9" i="52"/>
  <c r="CD9" i="52"/>
  <c r="CE9" i="52"/>
  <c r="BW10" i="52"/>
  <c r="BX10" i="52"/>
  <c r="BY10" i="52"/>
  <c r="BZ10" i="52"/>
  <c r="CA10" i="52"/>
  <c r="CB10" i="52"/>
  <c r="CC10" i="52"/>
  <c r="CD10" i="52"/>
  <c r="CE10" i="52"/>
  <c r="BW11" i="52"/>
  <c r="BX11" i="52"/>
  <c r="BY11" i="52"/>
  <c r="BZ11" i="52"/>
  <c r="CA11" i="52"/>
  <c r="CB11" i="52"/>
  <c r="CC11" i="52"/>
  <c r="CD11" i="52"/>
  <c r="CE11" i="52"/>
  <c r="BW12" i="52"/>
  <c r="BX12" i="52"/>
  <c r="BY12" i="52"/>
  <c r="BZ12" i="52"/>
  <c r="CA12" i="52"/>
  <c r="CB12" i="52"/>
  <c r="CC12" i="52"/>
  <c r="CD12" i="52"/>
  <c r="CE12" i="52"/>
  <c r="BW13" i="52"/>
  <c r="BX13" i="52"/>
  <c r="BY13" i="52"/>
  <c r="BZ13" i="52"/>
  <c r="CA13" i="52"/>
  <c r="CB13" i="52"/>
  <c r="CC13" i="52"/>
  <c r="CD13" i="52"/>
  <c r="CE13" i="52"/>
  <c r="BW14" i="52"/>
  <c r="BX14" i="52"/>
  <c r="BY14" i="52"/>
  <c r="BZ14" i="52"/>
  <c r="CA14" i="52"/>
  <c r="CB14" i="52"/>
  <c r="CC14" i="52"/>
  <c r="CD14" i="52"/>
  <c r="CE14" i="52"/>
  <c r="BW15" i="52"/>
  <c r="BX15" i="52"/>
  <c r="BY15" i="52"/>
  <c r="BZ15" i="52"/>
  <c r="CA15" i="52"/>
  <c r="CB15" i="52"/>
  <c r="CC15" i="52"/>
  <c r="CD15" i="52"/>
  <c r="CE15" i="52"/>
  <c r="BW16" i="52"/>
  <c r="BX16" i="52"/>
  <c r="BY16" i="52"/>
  <c r="BZ16" i="52"/>
  <c r="CA16" i="52"/>
  <c r="CB16" i="52"/>
  <c r="CC16" i="52"/>
  <c r="CD16" i="52"/>
  <c r="CE16" i="52"/>
  <c r="BW17" i="52"/>
  <c r="BX17" i="52"/>
  <c r="BY17" i="52"/>
  <c r="BZ17" i="52"/>
  <c r="CA17" i="52"/>
  <c r="CB17" i="52"/>
  <c r="CC17" i="52"/>
  <c r="CD17" i="52"/>
  <c r="CE17" i="52"/>
  <c r="BW18" i="52"/>
  <c r="BX18" i="52"/>
  <c r="BY18" i="52"/>
  <c r="BZ18" i="52"/>
  <c r="CA18" i="52"/>
  <c r="CB18" i="52"/>
  <c r="CC18" i="52"/>
  <c r="CD18" i="52"/>
  <c r="CE18" i="52"/>
  <c r="BW19" i="52"/>
  <c r="BX19" i="52"/>
  <c r="BY19" i="52"/>
  <c r="BZ19" i="52"/>
  <c r="CA19" i="52"/>
  <c r="CB19" i="52"/>
  <c r="CC19" i="52"/>
  <c r="CD19" i="52"/>
  <c r="CE19" i="52"/>
  <c r="BW20" i="52"/>
  <c r="BX20" i="52"/>
  <c r="BY20" i="52"/>
  <c r="BZ20" i="52"/>
  <c r="CA20" i="52"/>
  <c r="CB20" i="52"/>
  <c r="CC20" i="52"/>
  <c r="CD20" i="52"/>
  <c r="CE20" i="52"/>
  <c r="BW21" i="52"/>
  <c r="BX21" i="52"/>
  <c r="BY21" i="52"/>
  <c r="BZ21" i="52"/>
  <c r="CA21" i="52"/>
  <c r="CB21" i="52"/>
  <c r="CC21" i="52"/>
  <c r="CD21" i="52"/>
  <c r="CE21" i="52"/>
  <c r="BW22" i="52"/>
  <c r="BX22" i="52"/>
  <c r="BY22" i="52"/>
  <c r="BZ22" i="52"/>
  <c r="CA22" i="52"/>
  <c r="CB22" i="52"/>
  <c r="CC22" i="52"/>
  <c r="CD22" i="52"/>
  <c r="CE22" i="52"/>
  <c r="BW23" i="52"/>
  <c r="BX23" i="52"/>
  <c r="BY23" i="52"/>
  <c r="BZ23" i="52"/>
  <c r="CA23" i="52"/>
  <c r="CB23" i="52"/>
  <c r="CC23" i="52"/>
  <c r="CD23" i="52"/>
  <c r="CE23" i="52"/>
  <c r="BW24" i="52"/>
  <c r="BX24" i="52"/>
  <c r="BY24" i="52"/>
  <c r="BZ24" i="52"/>
  <c r="CA24" i="52"/>
  <c r="CB24" i="52"/>
  <c r="CC24" i="52"/>
  <c r="CD24" i="52"/>
  <c r="CE24" i="52"/>
  <c r="BW25" i="52"/>
  <c r="BX25" i="52"/>
  <c r="BY25" i="52"/>
  <c r="BZ25" i="52"/>
  <c r="CA25" i="52"/>
  <c r="CB25" i="52"/>
  <c r="CC25" i="52"/>
  <c r="CD25" i="52"/>
  <c r="CE25" i="52"/>
  <c r="BW26" i="52"/>
  <c r="BX26" i="52"/>
  <c r="BY26" i="52"/>
  <c r="BZ26" i="52"/>
  <c r="CA26" i="52"/>
  <c r="CB26" i="52"/>
  <c r="CC26" i="52"/>
  <c r="CD26" i="52"/>
  <c r="CE26" i="52"/>
  <c r="BW27" i="52"/>
  <c r="BX27" i="52"/>
  <c r="BY27" i="52"/>
  <c r="BZ27" i="52"/>
  <c r="CA27" i="52"/>
  <c r="CB27" i="52"/>
  <c r="CC27" i="52"/>
  <c r="CD27" i="52"/>
  <c r="CE27" i="52"/>
  <c r="BV3" i="52"/>
  <c r="BV4" i="52"/>
  <c r="BV5" i="52"/>
  <c r="BV6" i="52"/>
  <c r="BV7" i="52"/>
  <c r="BV8" i="52"/>
  <c r="BV9" i="52"/>
  <c r="BV10" i="52"/>
  <c r="BV11" i="52"/>
  <c r="BV12" i="52"/>
  <c r="BV14" i="52"/>
  <c r="BV15" i="52"/>
  <c r="BV16" i="52"/>
  <c r="BV17" i="52"/>
  <c r="BV18" i="52"/>
  <c r="BV19" i="52"/>
  <c r="BV20" i="52"/>
  <c r="BV21" i="52"/>
  <c r="BV22" i="52"/>
  <c r="BV23" i="52"/>
  <c r="BV24" i="52"/>
  <c r="BV25" i="52"/>
  <c r="BV26" i="52"/>
  <c r="BV27" i="52"/>
  <c r="BV13" i="52"/>
  <c r="Z30" i="52"/>
  <c r="AE30" i="52"/>
  <c r="AD30" i="52"/>
  <c r="AC30" i="52"/>
  <c r="AB30" i="52"/>
  <c r="AA30" i="52"/>
  <c r="AH29" i="52"/>
  <c r="AG29" i="52"/>
  <c r="AF29" i="52"/>
  <c r="AE29" i="52"/>
  <c r="AD29" i="52"/>
  <c r="AC29" i="52"/>
  <c r="AB29" i="52"/>
  <c r="AA29" i="52"/>
  <c r="Z29" i="52"/>
  <c r="AH28" i="52"/>
  <c r="AG28" i="52"/>
  <c r="AF28" i="52"/>
  <c r="AE28" i="52"/>
  <c r="AD28" i="52"/>
  <c r="AC28" i="52"/>
  <c r="AB28" i="52"/>
  <c r="AA28" i="52"/>
  <c r="Z28" i="52"/>
  <c r="Y28" i="52"/>
  <c r="Y29" i="52"/>
  <c r="Y30" i="52"/>
  <c r="CI3" i="52"/>
  <c r="CJ3" i="52"/>
  <c r="CK3" i="52"/>
  <c r="CL3" i="52"/>
  <c r="CM3" i="52"/>
  <c r="CN3" i="52"/>
  <c r="CO3" i="52"/>
  <c r="CP3" i="52"/>
  <c r="CI4" i="52"/>
  <c r="CJ4" i="52"/>
  <c r="CK4" i="52"/>
  <c r="CL4" i="52"/>
  <c r="CM4" i="52"/>
  <c r="CN4" i="52"/>
  <c r="CO4" i="52"/>
  <c r="CP4" i="52"/>
  <c r="CI5" i="52"/>
  <c r="CJ5" i="52"/>
  <c r="CK5" i="52"/>
  <c r="CL5" i="52"/>
  <c r="CM5" i="52"/>
  <c r="CN5" i="52"/>
  <c r="CO5" i="52"/>
  <c r="CP5" i="52"/>
  <c r="CI6" i="52"/>
  <c r="CJ6" i="52"/>
  <c r="CK6" i="52"/>
  <c r="CL6" i="52"/>
  <c r="CM6" i="52"/>
  <c r="CN6" i="52"/>
  <c r="CO6" i="52"/>
  <c r="CP6" i="52"/>
  <c r="CI7" i="52"/>
  <c r="CJ7" i="52"/>
  <c r="CK7" i="52"/>
  <c r="CM7" i="52"/>
  <c r="CN7" i="52"/>
  <c r="CO7" i="52"/>
  <c r="CP7" i="52"/>
  <c r="CI8" i="52"/>
  <c r="CJ8" i="52"/>
  <c r="CK8" i="52"/>
  <c r="CL8" i="52"/>
  <c r="CM8" i="52"/>
  <c r="CN8" i="52"/>
  <c r="CO8" i="52"/>
  <c r="CP8" i="52"/>
  <c r="CI9" i="52"/>
  <c r="CJ9" i="52"/>
  <c r="CK9" i="52"/>
  <c r="CL9" i="52"/>
  <c r="CM9" i="52"/>
  <c r="CN9" i="52"/>
  <c r="CO9" i="52"/>
  <c r="CP9" i="52"/>
  <c r="CI10" i="52"/>
  <c r="CJ10" i="52"/>
  <c r="CK10" i="52"/>
  <c r="CL10" i="52"/>
  <c r="CM10" i="52"/>
  <c r="CN10" i="52"/>
  <c r="CO10" i="52"/>
  <c r="CP10" i="52"/>
  <c r="CI11" i="52"/>
  <c r="CJ11" i="52"/>
  <c r="CK11" i="52"/>
  <c r="CL11" i="52"/>
  <c r="CM11" i="52"/>
  <c r="CN11" i="52"/>
  <c r="CO11" i="52"/>
  <c r="CP11" i="52"/>
  <c r="CI12" i="52"/>
  <c r="CJ12" i="52"/>
  <c r="CK12" i="52"/>
  <c r="CL12" i="52"/>
  <c r="CM12" i="52"/>
  <c r="CN12" i="52"/>
  <c r="CO12" i="52"/>
  <c r="CP12" i="52"/>
  <c r="CI13" i="52"/>
  <c r="CJ13" i="52"/>
  <c r="CK13" i="52"/>
  <c r="CL13" i="52"/>
  <c r="CM13" i="52"/>
  <c r="CN13" i="52"/>
  <c r="CO13" i="52"/>
  <c r="CP13" i="52"/>
  <c r="CI14" i="52"/>
  <c r="CJ14" i="52"/>
  <c r="CK14" i="52"/>
  <c r="CL14" i="52"/>
  <c r="CM14" i="52"/>
  <c r="CN14" i="52"/>
  <c r="CO14" i="52"/>
  <c r="CP14" i="52"/>
  <c r="CI15" i="52"/>
  <c r="CJ15" i="52"/>
  <c r="CK15" i="52"/>
  <c r="CL15" i="52"/>
  <c r="CM15" i="52"/>
  <c r="CN15" i="52"/>
  <c r="CO15" i="52"/>
  <c r="CP15" i="52"/>
  <c r="CI16" i="52"/>
  <c r="CJ16" i="52"/>
  <c r="CK16" i="52"/>
  <c r="CL16" i="52"/>
  <c r="CM16" i="52"/>
  <c r="CN16" i="52"/>
  <c r="CO16" i="52"/>
  <c r="CP16" i="52"/>
  <c r="CI17" i="52"/>
  <c r="CJ17" i="52"/>
  <c r="CK17" i="52"/>
  <c r="CL17" i="52"/>
  <c r="CM17" i="52"/>
  <c r="CN17" i="52"/>
  <c r="CO17" i="52"/>
  <c r="CP17" i="52"/>
  <c r="CI18" i="52"/>
  <c r="CJ18" i="52"/>
  <c r="CK18" i="52"/>
  <c r="CL18" i="52"/>
  <c r="CM18" i="52"/>
  <c r="CN18" i="52"/>
  <c r="CO18" i="52"/>
  <c r="CP18" i="52"/>
  <c r="CI19" i="52"/>
  <c r="CJ19" i="52"/>
  <c r="CK19" i="52"/>
  <c r="CL19" i="52"/>
  <c r="CM19" i="52"/>
  <c r="CN19" i="52"/>
  <c r="CO19" i="52"/>
  <c r="CP19" i="52"/>
  <c r="CI20" i="52"/>
  <c r="CJ20" i="52"/>
  <c r="CK20" i="52"/>
  <c r="CL20" i="52"/>
  <c r="CM20" i="52"/>
  <c r="CN20" i="52"/>
  <c r="CO20" i="52"/>
  <c r="CP20" i="52"/>
  <c r="CI21" i="52"/>
  <c r="CJ21" i="52"/>
  <c r="CK21" i="52"/>
  <c r="CL21" i="52"/>
  <c r="CM21" i="52"/>
  <c r="CN21" i="52"/>
  <c r="CO21" i="52"/>
  <c r="CP21" i="52"/>
  <c r="CI22" i="52"/>
  <c r="CJ22" i="52"/>
  <c r="CK22" i="52"/>
  <c r="CL22" i="52"/>
  <c r="CM22" i="52"/>
  <c r="CN22" i="52"/>
  <c r="CO22" i="52"/>
  <c r="CP22" i="52"/>
  <c r="CI23" i="52"/>
  <c r="CJ23" i="52"/>
  <c r="CK23" i="52"/>
  <c r="CL23" i="52"/>
  <c r="CM23" i="52"/>
  <c r="CN23" i="52"/>
  <c r="CO23" i="52"/>
  <c r="CP23" i="52"/>
  <c r="CI24" i="52"/>
  <c r="CJ24" i="52"/>
  <c r="CK24" i="52"/>
  <c r="CL24" i="52"/>
  <c r="CM24" i="52"/>
  <c r="CN24" i="52"/>
  <c r="CO24" i="52"/>
  <c r="CP24" i="52"/>
  <c r="CI25" i="52"/>
  <c r="CJ25" i="52"/>
  <c r="CK25" i="52"/>
  <c r="CL25" i="52"/>
  <c r="CM25" i="52"/>
  <c r="CN25" i="52"/>
  <c r="CO25" i="52"/>
  <c r="CP25" i="52"/>
  <c r="CI26" i="52"/>
  <c r="CJ26" i="52"/>
  <c r="CK26" i="52"/>
  <c r="CL26" i="52"/>
  <c r="CM26" i="52"/>
  <c r="CN26" i="52"/>
  <c r="CO26" i="52"/>
  <c r="CP26" i="52"/>
  <c r="CI27" i="52"/>
  <c r="CJ27" i="52"/>
  <c r="CK27" i="52"/>
  <c r="CL27" i="52"/>
  <c r="CM27" i="52"/>
  <c r="CN27" i="52"/>
  <c r="CO27" i="52"/>
  <c r="CP27" i="52"/>
  <c r="CH4" i="52"/>
  <c r="CH5" i="52"/>
  <c r="CH6" i="52"/>
  <c r="CH7" i="52"/>
  <c r="CH8" i="52"/>
  <c r="CH9" i="52"/>
  <c r="CH10" i="52"/>
  <c r="CH11" i="52"/>
  <c r="CH12" i="52"/>
  <c r="CH13" i="52"/>
  <c r="CH14" i="52"/>
  <c r="CH15" i="52"/>
  <c r="CH16" i="52"/>
  <c r="CH17" i="52"/>
  <c r="CH18" i="52"/>
  <c r="CH19" i="52"/>
  <c r="CH20" i="52"/>
  <c r="CH21" i="52"/>
  <c r="CH22" i="52"/>
  <c r="CH23" i="52"/>
  <c r="CH24" i="52"/>
  <c r="CH25" i="52"/>
  <c r="CH26" i="52"/>
  <c r="CH27" i="52"/>
  <c r="CH3" i="52"/>
  <c r="AM19" i="68" l="1"/>
  <c r="CU21" i="68"/>
  <c r="BA15" i="68"/>
  <c r="CU3" i="68"/>
  <c r="AY24" i="68"/>
  <c r="AY16" i="68"/>
  <c r="BA14" i="68"/>
  <c r="CU18" i="68"/>
  <c r="CU12" i="68"/>
  <c r="CI11" i="68"/>
  <c r="CT11" i="68" s="1"/>
  <c r="CU5" i="68"/>
  <c r="AL25" i="68"/>
  <c r="CY17" i="68"/>
  <c r="CZ11" i="68"/>
  <c r="AY7" i="68"/>
  <c r="CG4" i="68"/>
  <c r="CR4" i="68" s="1"/>
  <c r="BP33" i="68"/>
  <c r="S108" i="68" s="1"/>
  <c r="CW7" i="68"/>
  <c r="CW12" i="68"/>
  <c r="CU6" i="68"/>
  <c r="CU7" i="68"/>
  <c r="CI6" i="68"/>
  <c r="CT6" i="68" s="1"/>
  <c r="AK25" i="68"/>
  <c r="AL27" i="68"/>
  <c r="AM23" i="68"/>
  <c r="CX11" i="68"/>
  <c r="CX10" i="68"/>
  <c r="CZ9" i="68"/>
  <c r="CZ4" i="68"/>
  <c r="CW20" i="68"/>
  <c r="DA14" i="68"/>
  <c r="DA8" i="68"/>
  <c r="BQ33" i="68"/>
  <c r="S109" i="68" s="1"/>
  <c r="CW24" i="68"/>
  <c r="CU15" i="68"/>
  <c r="AM22" i="68"/>
  <c r="AL20" i="68"/>
  <c r="CW16" i="68"/>
  <c r="CX15" i="68"/>
  <c r="CW11" i="68"/>
  <c r="CW10" i="68"/>
  <c r="CY9" i="68"/>
  <c r="CW8" i="68"/>
  <c r="CY4" i="68"/>
  <c r="I150" i="68"/>
  <c r="CY6" i="68"/>
  <c r="CU26" i="68"/>
  <c r="BB5" i="68"/>
  <c r="J129" i="68" s="1"/>
  <c r="CC35" i="68"/>
  <c r="V110" i="68" s="1"/>
  <c r="CZ12" i="68"/>
  <c r="AL26" i="68"/>
  <c r="AD30" i="68"/>
  <c r="AK23" i="68"/>
  <c r="CU17" i="68"/>
  <c r="CV16" i="68"/>
  <c r="CV10" i="68"/>
  <c r="CV8" i="68"/>
  <c r="AM7" i="68"/>
  <c r="CX4" i="68"/>
  <c r="AY4" i="68"/>
  <c r="CX6" i="68"/>
  <c r="CX12" i="68"/>
  <c r="CY15" i="68"/>
  <c r="CU11" i="68"/>
  <c r="CV5" i="68"/>
  <c r="CI15" i="68"/>
  <c r="CT15" i="68" s="1"/>
  <c r="DA11" i="68"/>
  <c r="I151" i="68"/>
  <c r="CG18" i="68"/>
  <c r="CR18" i="68" s="1"/>
  <c r="CU16" i="68"/>
  <c r="CU10" i="68"/>
  <c r="CU8" i="68"/>
  <c r="I149" i="68"/>
  <c r="CY8" i="68"/>
  <c r="CX5" i="68"/>
  <c r="CV12" i="68"/>
  <c r="CX23" i="68"/>
  <c r="CU14" i="68"/>
  <c r="BP29" i="68"/>
  <c r="AL12" i="68"/>
  <c r="AM10" i="68"/>
  <c r="AM8" i="68"/>
  <c r="AK7" i="68"/>
  <c r="CD32" i="68"/>
  <c r="P111" i="68" s="1"/>
  <c r="CW18" i="68"/>
  <c r="CY12" i="68"/>
  <c r="CZ8" i="68"/>
  <c r="CU19" i="68"/>
  <c r="CZ15" i="68"/>
  <c r="CV11" i="68"/>
  <c r="CV7" i="68"/>
  <c r="CH12" i="68"/>
  <c r="CS12" i="68" s="1"/>
  <c r="DA27" i="68"/>
  <c r="CZ26" i="68"/>
  <c r="AM15" i="68"/>
  <c r="AL11" i="68"/>
  <c r="AL8" i="68"/>
  <c r="CW19" i="68"/>
  <c r="CV19" i="68"/>
  <c r="DA15" i="68"/>
  <c r="CI12" i="68"/>
  <c r="CT12" i="68" s="1"/>
  <c r="CH5" i="68"/>
  <c r="CS5" i="68" s="1"/>
  <c r="CY11" i="68"/>
  <c r="AL15" i="68"/>
  <c r="AM9" i="68"/>
  <c r="BS33" i="68"/>
  <c r="S111" i="68" s="1"/>
  <c r="H151" i="68"/>
  <c r="CI27" i="68"/>
  <c r="CT27" i="68" s="1"/>
  <c r="CI25" i="68"/>
  <c r="CT25" i="68" s="1"/>
  <c r="AK18" i="68"/>
  <c r="CG25" i="68"/>
  <c r="CR25" i="68" s="1"/>
  <c r="CG24" i="68"/>
  <c r="CR24" i="68" s="1"/>
  <c r="H150" i="68"/>
  <c r="CG3" i="68"/>
  <c r="CR3" i="68" s="1"/>
  <c r="BA24" i="68"/>
  <c r="CH25" i="68"/>
  <c r="CS25" i="68" s="1"/>
  <c r="AK19" i="68"/>
  <c r="CG19" i="68"/>
  <c r="CR19" i="68" s="1"/>
  <c r="H144" i="68"/>
  <c r="CI14" i="68"/>
  <c r="CT14" i="68" s="1"/>
  <c r="CG15" i="68"/>
  <c r="CR15" i="68" s="1"/>
  <c r="AY15" i="68"/>
  <c r="BQ32" i="68"/>
  <c r="Q109" i="68" s="1"/>
  <c r="BO34" i="68"/>
  <c r="U107" i="68" s="1"/>
  <c r="K92" i="68" s="1"/>
  <c r="CI13" i="68"/>
  <c r="CT13" i="68" s="1"/>
  <c r="AK12" i="68"/>
  <c r="CG12" i="68"/>
  <c r="CR12" i="68" s="1"/>
  <c r="I136" i="68"/>
  <c r="H136" i="68"/>
  <c r="BA19" i="68"/>
  <c r="AM18" i="68"/>
  <c r="CH18" i="68"/>
  <c r="CS18" i="68" s="1"/>
  <c r="CZ17" i="68"/>
  <c r="DA17" i="68"/>
  <c r="BA17" i="68"/>
  <c r="H146" i="68"/>
  <c r="CH22" i="68"/>
  <c r="CS22" i="68" s="1"/>
  <c r="BA25" i="68"/>
  <c r="BB26" i="68"/>
  <c r="J150" i="68" s="1"/>
  <c r="CI26" i="68"/>
  <c r="CT26" i="68" s="1"/>
  <c r="CH26" i="68"/>
  <c r="CS26" i="68" s="1"/>
  <c r="CG26" i="68"/>
  <c r="CR26" i="68" s="1"/>
  <c r="I145" i="68"/>
  <c r="CG23" i="68"/>
  <c r="CR23" i="68" s="1"/>
  <c r="BA23" i="68"/>
  <c r="I146" i="68"/>
  <c r="H145" i="68"/>
  <c r="AY23" i="68"/>
  <c r="BA11" i="68"/>
  <c r="AY11" i="68"/>
  <c r="BA10" i="68"/>
  <c r="AY10" i="68"/>
  <c r="BA9" i="68"/>
  <c r="AY3" i="68"/>
  <c r="AY8" i="68"/>
  <c r="CH6" i="68"/>
  <c r="CS6" i="68" s="1"/>
  <c r="BA6" i="68"/>
  <c r="BL33" i="68"/>
  <c r="S104" i="68" s="1"/>
  <c r="H90" i="68" s="1"/>
  <c r="AK6" i="68"/>
  <c r="H131" i="68"/>
  <c r="AY6" i="68"/>
  <c r="I129" i="68"/>
  <c r="DA18" i="68"/>
  <c r="BB18" i="68"/>
  <c r="J142" i="68" s="1"/>
  <c r="BA18" i="68"/>
  <c r="CH17" i="68"/>
  <c r="CS17" i="68" s="1"/>
  <c r="I141" i="68"/>
  <c r="BK34" i="68"/>
  <c r="U103" i="68" s="1"/>
  <c r="G92" i="68" s="1"/>
  <c r="AM27" i="68"/>
  <c r="BZ29" i="68"/>
  <c r="CW4" i="68"/>
  <c r="BA4" i="68"/>
  <c r="CV4" i="68"/>
  <c r="K31" i="68"/>
  <c r="BM35" i="68"/>
  <c r="W105" i="68" s="1"/>
  <c r="I94" i="68" s="1"/>
  <c r="AM16" i="68"/>
  <c r="BX34" i="68"/>
  <c r="T105" i="68" s="1"/>
  <c r="I93" i="68" s="1"/>
  <c r="BV35" i="68"/>
  <c r="V103" i="68" s="1"/>
  <c r="G95" i="68" s="1"/>
  <c r="Y31" i="68"/>
  <c r="AK21" i="68"/>
  <c r="BZ30" i="68"/>
  <c r="BM33" i="68"/>
  <c r="S105" i="68" s="1"/>
  <c r="I90" i="68" s="1"/>
  <c r="BM28" i="68"/>
  <c r="BM30" i="68"/>
  <c r="BM29" i="68"/>
  <c r="CU30" i="68"/>
  <c r="CU33" i="68" s="1"/>
  <c r="CU4" i="68"/>
  <c r="CJ29" i="68" a="1"/>
  <c r="CJ29" i="68" s="1"/>
  <c r="C41" i="68" s="1"/>
  <c r="CJ30" i="68" a="1"/>
  <c r="CJ30" i="68" s="1"/>
  <c r="K41" i="68" s="1"/>
  <c r="CE35" i="68"/>
  <c r="V112" i="68" s="1"/>
  <c r="CX25" i="68"/>
  <c r="CG13" i="68"/>
  <c r="CR13" i="68" s="1"/>
  <c r="CH13" i="68"/>
  <c r="CS13" i="68" s="1"/>
  <c r="AK13" i="68"/>
  <c r="BB13" i="68"/>
  <c r="J137" i="68" s="1"/>
  <c r="CB35" i="68"/>
  <c r="V109" i="68" s="1"/>
  <c r="BX32" i="68"/>
  <c r="P105" i="68" s="1"/>
  <c r="I97" i="68" s="1"/>
  <c r="CJ28" i="68"/>
  <c r="BZ35" i="68"/>
  <c r="V107" i="68" s="1"/>
  <c r="K95" i="68" s="1"/>
  <c r="AC31" i="68"/>
  <c r="CC32" i="68"/>
  <c r="P110" i="68" s="1"/>
  <c r="CE34" i="68"/>
  <c r="T112" i="68" s="1"/>
  <c r="DA10" i="68"/>
  <c r="BJ34" i="68"/>
  <c r="U102" i="68" s="1"/>
  <c r="F92" i="68" s="1"/>
  <c r="CI24" i="68"/>
  <c r="CT24" i="68" s="1"/>
  <c r="BZ32" i="68"/>
  <c r="P107" i="68" s="1"/>
  <c r="K97" i="68" s="1"/>
  <c r="AH31" i="68"/>
  <c r="BL35" i="68"/>
  <c r="W104" i="68" s="1"/>
  <c r="H94" i="68" s="1"/>
  <c r="J31" i="68"/>
  <c r="CZ27" i="68"/>
  <c r="H132" i="68"/>
  <c r="BA8" i="68"/>
  <c r="Z31" i="68"/>
  <c r="BW35" i="68"/>
  <c r="V104" i="68" s="1"/>
  <c r="H95" i="68" s="1"/>
  <c r="AL21" i="68"/>
  <c r="CW25" i="68"/>
  <c r="BW32" i="68"/>
  <c r="P104" i="68" s="1"/>
  <c r="H97" i="68" s="1"/>
  <c r="BY35" i="68"/>
  <c r="V106" i="68" s="1"/>
  <c r="J95" i="68" s="1"/>
  <c r="CU23" i="68"/>
  <c r="AB31" i="68"/>
  <c r="CB32" i="68"/>
  <c r="P109" i="68" s="1"/>
  <c r="BS34" i="68"/>
  <c r="U111" i="68" s="1"/>
  <c r="BS30" i="68"/>
  <c r="BS28" i="68"/>
  <c r="CD34" i="68"/>
  <c r="T111" i="68" s="1"/>
  <c r="CZ10" i="68"/>
  <c r="BN30" i="68"/>
  <c r="BN29" i="68"/>
  <c r="BN28" i="68"/>
  <c r="BN33" i="68"/>
  <c r="S106" i="68" s="1"/>
  <c r="J90" i="68" s="1"/>
  <c r="BL28" i="68"/>
  <c r="BX30" i="68"/>
  <c r="CI4" i="68"/>
  <c r="CT4" i="68" s="1"/>
  <c r="BQ29" i="68"/>
  <c r="CG9" i="68"/>
  <c r="CR9" i="68" s="1"/>
  <c r="CH9" i="68"/>
  <c r="CS9" i="68" s="1"/>
  <c r="AK9" i="68"/>
  <c r="BV30" i="68"/>
  <c r="BV34" i="68"/>
  <c r="T103" i="68" s="1"/>
  <c r="G93" i="68" s="1"/>
  <c r="BV32" i="68"/>
  <c r="P103" i="68" s="1"/>
  <c r="G97" i="68" s="1"/>
  <c r="CZ14" i="68"/>
  <c r="BR28" i="68"/>
  <c r="CY10" i="68"/>
  <c r="CC34" i="68"/>
  <c r="T110" i="68" s="1"/>
  <c r="CW6" i="68"/>
  <c r="BO33" i="68"/>
  <c r="S107" i="68" s="1"/>
  <c r="K90" i="68" s="1"/>
  <c r="BO29" i="68"/>
  <c r="BO30" i="68"/>
  <c r="BO28" i="68"/>
  <c r="CD30" i="68"/>
  <c r="CD33" i="68"/>
  <c r="R111" i="68" s="1"/>
  <c r="CD29" i="68"/>
  <c r="CD28" i="68"/>
  <c r="L31" i="68"/>
  <c r="BN35" i="68"/>
  <c r="W106" i="68" s="1"/>
  <c r="J94" i="68" s="1"/>
  <c r="CH24" i="68"/>
  <c r="CS24" i="68" s="1"/>
  <c r="BK35" i="68"/>
  <c r="W103" i="68" s="1"/>
  <c r="G94" i="68" s="1"/>
  <c r="AK24" i="68"/>
  <c r="I31" i="68"/>
  <c r="CV30" i="68"/>
  <c r="CV33" i="68" s="1"/>
  <c r="R31" i="68"/>
  <c r="BT35" i="68"/>
  <c r="W112" i="68" s="1"/>
  <c r="Q31" i="68"/>
  <c r="BS35" i="68"/>
  <c r="W111" i="68" s="1"/>
  <c r="P31" i="68"/>
  <c r="BR35" i="68"/>
  <c r="W110" i="68" s="1"/>
  <c r="BR32" i="68"/>
  <c r="Q110" i="68" s="1"/>
  <c r="BY30" i="68"/>
  <c r="BB25" i="68"/>
  <c r="J149" i="68" s="1"/>
  <c r="CI10" i="68"/>
  <c r="CT10" i="68" s="1"/>
  <c r="BL34" i="68"/>
  <c r="U104" i="68" s="1"/>
  <c r="H92" i="68" s="1"/>
  <c r="BT34" i="68"/>
  <c r="U112" i="68" s="1"/>
  <c r="BT30" i="68"/>
  <c r="CA32" i="68"/>
  <c r="P108" i="68" s="1"/>
  <c r="AD31" i="68"/>
  <c r="CA35" i="68"/>
  <c r="V108" i="68" s="1"/>
  <c r="BT32" i="68"/>
  <c r="Q112" i="68" s="1"/>
  <c r="CI19" i="68"/>
  <c r="CT19" i="68" s="1"/>
  <c r="CY14" i="68"/>
  <c r="DA13" i="68"/>
  <c r="CV6" i="68"/>
  <c r="CK28" i="68"/>
  <c r="CK30" i="68" a="1"/>
  <c r="CK30" i="68" s="1"/>
  <c r="K42" i="68" s="1"/>
  <c r="CC30" i="68"/>
  <c r="CC33" i="68"/>
  <c r="R110" i="68" s="1"/>
  <c r="CC28" i="68"/>
  <c r="BZ33" i="68"/>
  <c r="R107" i="68" s="1"/>
  <c r="K91" i="68" s="1"/>
  <c r="BZ28" i="68"/>
  <c r="CV3" i="68"/>
  <c r="BS32" i="68"/>
  <c r="Q111" i="68" s="1"/>
  <c r="CE28" i="68"/>
  <c r="AK27" i="68"/>
  <c r="CG27" i="68"/>
  <c r="CR27" i="68" s="1"/>
  <c r="BY32" i="68"/>
  <c r="P106" i="68" s="1"/>
  <c r="J97" i="68" s="1"/>
  <c r="CH19" i="68"/>
  <c r="CS19" i="68" s="1"/>
  <c r="BA16" i="68"/>
  <c r="BQ34" i="68"/>
  <c r="U109" i="68" s="1"/>
  <c r="CB30" i="68"/>
  <c r="CB33" i="68"/>
  <c r="R109" i="68" s="1"/>
  <c r="CB28" i="68"/>
  <c r="CX3" i="68"/>
  <c r="BA3" i="68"/>
  <c r="CY27" i="68"/>
  <c r="AL9" i="68"/>
  <c r="BB9" i="68" s="1"/>
  <c r="J133" i="68" s="1"/>
  <c r="BW34" i="68"/>
  <c r="T104" i="68" s="1"/>
  <c r="H93" i="68" s="1"/>
  <c r="BW30" i="68"/>
  <c r="CE29" i="68"/>
  <c r="CA30" i="68"/>
  <c r="CA33" i="68"/>
  <c r="R108" i="68" s="1"/>
  <c r="CA28" i="68"/>
  <c r="CA29" i="68"/>
  <c r="CW3" i="68"/>
  <c r="DA21" i="68"/>
  <c r="CZ13" i="68"/>
  <c r="CW27" i="68"/>
  <c r="CH16" i="68"/>
  <c r="CS16" i="68" s="1"/>
  <c r="AK16" i="68"/>
  <c r="CW14" i="68"/>
  <c r="CX21" i="68"/>
  <c r="BB20" i="68"/>
  <c r="J144" i="68" s="1"/>
  <c r="CW13" i="68"/>
  <c r="AK8" i="68"/>
  <c r="CG8" i="68"/>
  <c r="CR8" i="68" s="1"/>
  <c r="BV28" i="68"/>
  <c r="CA34" i="68"/>
  <c r="T108" i="68" s="1"/>
  <c r="BR30" i="68"/>
  <c r="BK29" i="68"/>
  <c r="BQ28" i="68"/>
  <c r="BZ34" i="68"/>
  <c r="T107" i="68" s="1"/>
  <c r="K93" i="68" s="1"/>
  <c r="BY33" i="68"/>
  <c r="R106" i="68" s="1"/>
  <c r="J91" i="68" s="1"/>
  <c r="BQ30" i="68"/>
  <c r="BJ29" i="68"/>
  <c r="BP28" i="68"/>
  <c r="CH27" i="68"/>
  <c r="CS27" i="68" s="1"/>
  <c r="CH21" i="68"/>
  <c r="CS21" i="68" s="1"/>
  <c r="CZ20" i="68"/>
  <c r="CU13" i="68"/>
  <c r="AL10" i="68"/>
  <c r="CI9" i="68"/>
  <c r="CT9" i="68" s="1"/>
  <c r="CI23" i="68"/>
  <c r="CT23" i="68" s="1"/>
  <c r="AL23" i="68"/>
  <c r="CI16" i="68"/>
  <c r="CT16" i="68" s="1"/>
  <c r="AL16" i="68"/>
  <c r="BB16" i="68" s="1"/>
  <c r="J140" i="68" s="1"/>
  <c r="DA9" i="68"/>
  <c r="CH4" i="68"/>
  <c r="CS4" i="68" s="1"/>
  <c r="BP35" i="68"/>
  <c r="W108" i="68" s="1"/>
  <c r="N31" i="68"/>
  <c r="BP32" i="68"/>
  <c r="Q108" i="68" s="1"/>
  <c r="CY13" i="68"/>
  <c r="BX28" i="68"/>
  <c r="BX29" i="68"/>
  <c r="AM3" i="68"/>
  <c r="CY21" i="68"/>
  <c r="CV14" i="68"/>
  <c r="CB34" i="68"/>
  <c r="T109" i="68" s="1"/>
  <c r="BL29" i="68"/>
  <c r="CU27" i="68"/>
  <c r="BN32" i="68"/>
  <c r="Q106" i="68" s="1"/>
  <c r="J96" i="68" s="1"/>
  <c r="CV18" i="68"/>
  <c r="CW21" i="68"/>
  <c r="CI21" i="68"/>
  <c r="CT21" i="68" s="1"/>
  <c r="DA20" i="68"/>
  <c r="CV13" i="68"/>
  <c r="BB12" i="68"/>
  <c r="J136" i="68" s="1"/>
  <c r="CI7" i="68"/>
  <c r="CT7" i="68" s="1"/>
  <c r="CL30" i="68" a="1"/>
  <c r="CL30" i="68" s="1"/>
  <c r="K43" i="68" s="1"/>
  <c r="CL29" i="68" a="1"/>
  <c r="CL29" i="68" s="1"/>
  <c r="C43" i="68" s="1"/>
  <c r="CW5" i="68"/>
  <c r="BY34" i="68"/>
  <c r="T106" i="68" s="1"/>
  <c r="J93" i="68" s="1"/>
  <c r="BX33" i="68"/>
  <c r="R105" i="68" s="1"/>
  <c r="I91" i="68" s="1"/>
  <c r="BP30" i="68"/>
  <c r="AM24" i="68"/>
  <c r="CY20" i="68"/>
  <c r="BR34" i="68"/>
  <c r="U110" i="68" s="1"/>
  <c r="AK10" i="68"/>
  <c r="AH30" i="68"/>
  <c r="DA4" i="68"/>
  <c r="CP30" i="68" a="1"/>
  <c r="CP30" i="68" s="1"/>
  <c r="K47" i="68" s="1"/>
  <c r="BR29" i="68"/>
  <c r="CV27" i="68"/>
  <c r="CI3" i="68"/>
  <c r="BW28" i="68"/>
  <c r="AL3" i="68"/>
  <c r="BW29" i="68"/>
  <c r="CZ24" i="68"/>
  <c r="CG21" i="68"/>
  <c r="CR21" i="68" s="1"/>
  <c r="AM17" i="68"/>
  <c r="AY14" i="68"/>
  <c r="I138" i="68"/>
  <c r="BP34" i="68"/>
  <c r="U108" i="68" s="1"/>
  <c r="AF30" i="68"/>
  <c r="BJ35" i="68"/>
  <c r="W102" i="68" s="1"/>
  <c r="F94" i="68" s="1"/>
  <c r="H31" i="68"/>
  <c r="AK26" i="68"/>
  <c r="AL22" i="68"/>
  <c r="CI22" i="68"/>
  <c r="CT22" i="68" s="1"/>
  <c r="CV20" i="68"/>
  <c r="BB19" i="68"/>
  <c r="J143" i="68" s="1"/>
  <c r="AL17" i="68"/>
  <c r="CH15" i="68"/>
  <c r="CS15" i="68" s="1"/>
  <c r="AK15" i="68"/>
  <c r="AL7" i="68"/>
  <c r="BB7" i="68" s="1"/>
  <c r="J131" i="68" s="1"/>
  <c r="AE30" i="68"/>
  <c r="AM4" i="68"/>
  <c r="CM30" i="68" a="1"/>
  <c r="CM30" i="68" s="1"/>
  <c r="K44" i="68" s="1"/>
  <c r="CU22" i="68"/>
  <c r="CG22" i="68"/>
  <c r="CR22" i="68" s="1"/>
  <c r="AK22" i="68"/>
  <c r="CU20" i="68"/>
  <c r="AK17" i="68"/>
  <c r="CX8" i="68"/>
  <c r="CZ7" i="68"/>
  <c r="CN30" i="68" a="1"/>
  <c r="CN30" i="68" s="1"/>
  <c r="K45" i="68" s="1"/>
  <c r="DA30" i="68"/>
  <c r="DA33" i="68" s="1"/>
  <c r="CO28" i="68"/>
  <c r="BK28" i="68"/>
  <c r="CZ30" i="68"/>
  <c r="CZ33" i="68" s="1"/>
  <c r="CN28" i="68"/>
  <c r="BJ28" i="68"/>
  <c r="CH23" i="68"/>
  <c r="CS23" i="68" s="1"/>
  <c r="BK32" i="68"/>
  <c r="Q103" i="68" s="1"/>
  <c r="G96" i="68" s="1"/>
  <c r="AM11" i="68"/>
  <c r="BB11" i="68" s="1"/>
  <c r="J135" i="68" s="1"/>
  <c r="CI8" i="68"/>
  <c r="CT8" i="68" s="1"/>
  <c r="CY7" i="68"/>
  <c r="CP28" i="68"/>
  <c r="DA6" i="68"/>
  <c r="BT28" i="68"/>
  <c r="BT29" i="68"/>
  <c r="CG16" i="68"/>
  <c r="CR16" i="68" s="1"/>
  <c r="AY9" i="68"/>
  <c r="CX7" i="68"/>
  <c r="CO29" i="68" a="1"/>
  <c r="CO29" i="68" s="1"/>
  <c r="C46" i="68" s="1"/>
  <c r="CZ6" i="68"/>
  <c r="BS29" i="68"/>
  <c r="BB6" i="68"/>
  <c r="J130" i="68" s="1"/>
  <c r="BY29" i="68"/>
  <c r="BY28" i="68"/>
  <c r="CZ21" i="68"/>
  <c r="BM34" i="68"/>
  <c r="U105" i="68" s="1"/>
  <c r="I92" i="68" s="1"/>
  <c r="CL28" i="68"/>
  <c r="CH14" i="68"/>
  <c r="CS14" i="68" s="1"/>
  <c r="AK14" i="68"/>
  <c r="BB14" i="68" s="1"/>
  <c r="J138" i="68" s="1"/>
  <c r="CH8" i="68"/>
  <c r="CS8" i="68" s="1"/>
  <c r="CO30" i="68" a="1"/>
  <c r="CO30" i="68" s="1"/>
  <c r="K46" i="68" s="1"/>
  <c r="CH3" i="68"/>
  <c r="BK30" i="68"/>
  <c r="BK33" i="68"/>
  <c r="S103" i="68" s="1"/>
  <c r="G90" i="68" s="1"/>
  <c r="CX27" i="68"/>
  <c r="O31" i="68"/>
  <c r="BQ35" i="68"/>
  <c r="W109" i="68" s="1"/>
  <c r="CX14" i="68"/>
  <c r="BN34" i="68"/>
  <c r="U106" i="68" s="1"/>
  <c r="J92" i="68" s="1"/>
  <c r="AL4" i="68"/>
  <c r="BL30" i="68"/>
  <c r="CH20" i="68"/>
  <c r="CS20" i="68" s="1"/>
  <c r="M31" i="68"/>
  <c r="BO35" i="68"/>
  <c r="W107" i="68" s="1"/>
  <c r="K94" i="68" s="1"/>
  <c r="BO32" i="68"/>
  <c r="Q107" i="68" s="1"/>
  <c r="K96" i="68" s="1"/>
  <c r="CX13" i="68"/>
  <c r="BW33" i="68"/>
  <c r="R104" i="68" s="1"/>
  <c r="H91" i="68" s="1"/>
  <c r="AL24" i="68"/>
  <c r="AK20" i="68"/>
  <c r="AG30" i="68"/>
  <c r="BV33" i="68"/>
  <c r="R103" i="68" s="1"/>
  <c r="G91" i="68" s="1"/>
  <c r="CY30" i="68"/>
  <c r="CY33" i="68" s="1"/>
  <c r="CM28" i="68"/>
  <c r="CE32" i="68"/>
  <c r="P112" i="68" s="1"/>
  <c r="BJ32" i="68"/>
  <c r="Q102" i="68" s="1"/>
  <c r="F96" i="68" s="1"/>
  <c r="CG20" i="68"/>
  <c r="CR20" i="68" s="1"/>
  <c r="CX30" i="68"/>
  <c r="CX33" i="68" s="1"/>
  <c r="CW30" i="68"/>
  <c r="CW33" i="68" s="1"/>
  <c r="DA23" i="68"/>
  <c r="AA31" i="68"/>
  <c r="BX35" i="68"/>
  <c r="V105" i="68" s="1"/>
  <c r="I95" i="68" s="1"/>
  <c r="CE30" i="68"/>
  <c r="CE33" i="68"/>
  <c r="R112" i="68" s="1"/>
  <c r="BJ33" i="68"/>
  <c r="S102" i="68" s="1"/>
  <c r="F90" i="68" s="1"/>
  <c r="BJ30" i="68"/>
  <c r="CK29" i="68" a="1"/>
  <c r="CK29" i="68" s="1"/>
  <c r="C42" i="68" s="1"/>
  <c r="AY18" i="68"/>
  <c r="CH7" i="68"/>
  <c r="CS7" i="68" s="1"/>
  <c r="CM29" i="68" a="1"/>
  <c r="CM29" i="68" s="1"/>
  <c r="C44" i="68" s="1"/>
  <c r="AY19" i="68"/>
  <c r="BA13" i="68"/>
  <c r="CN29" i="68" a="1"/>
  <c r="CN29" i="68" s="1"/>
  <c r="C45" i="68" s="1"/>
  <c r="BM32" i="68"/>
  <c r="Q105" i="68" s="1"/>
  <c r="I96" i="68" s="1"/>
  <c r="BV29" i="68"/>
  <c r="AY13" i="68"/>
  <c r="BL32" i="68"/>
  <c r="Q104" i="68" s="1"/>
  <c r="H96" i="68" s="1"/>
  <c r="AK3" i="68"/>
  <c r="CP29" i="68" a="1"/>
  <c r="CP29" i="68" s="1"/>
  <c r="C47" i="68" s="1"/>
  <c r="H30" i="52"/>
  <c r="H29" i="52"/>
  <c r="H28" i="52"/>
  <c r="BB22" i="68" l="1"/>
  <c r="J146" i="68" s="1"/>
  <c r="BB8" i="68"/>
  <c r="J132" i="68" s="1"/>
  <c r="AX34" i="68"/>
  <c r="J59" i="68" s="1"/>
  <c r="AX40" i="68"/>
  <c r="CZ28" i="68"/>
  <c r="CY29" i="68"/>
  <c r="BB4" i="68"/>
  <c r="J128" i="68" s="1"/>
  <c r="BB15" i="68"/>
  <c r="J139" i="68" s="1"/>
  <c r="BB10" i="68"/>
  <c r="J134" i="68" s="1"/>
  <c r="DA29" i="68"/>
  <c r="BB23" i="68"/>
  <c r="J147" i="68" s="1"/>
  <c r="AY40" i="68"/>
  <c r="BA40" i="68"/>
  <c r="AZ40" i="68"/>
  <c r="BB21" i="68"/>
  <c r="J145" i="68" s="1"/>
  <c r="BA34" i="68"/>
  <c r="J62" i="68" s="1"/>
  <c r="AZ34" i="68"/>
  <c r="J61" i="68" s="1"/>
  <c r="AY34" i="68"/>
  <c r="J60" i="68" s="1"/>
  <c r="BA39" i="68"/>
  <c r="BA32" i="68"/>
  <c r="F62" i="68" s="1"/>
  <c r="AY32" i="68"/>
  <c r="F60" i="68" s="1"/>
  <c r="AZ32" i="68"/>
  <c r="F61" i="68" s="1"/>
  <c r="AX32" i="68"/>
  <c r="F59" i="68" s="1"/>
  <c r="AZ39" i="68"/>
  <c r="AX39" i="68"/>
  <c r="AY39" i="68"/>
  <c r="BA42" i="68"/>
  <c r="H155" i="68" s="1"/>
  <c r="BB27" i="68"/>
  <c r="J151" i="68" s="1"/>
  <c r="CJ31" i="68" a="1"/>
  <c r="CJ31" i="68" s="1"/>
  <c r="G41" i="68" s="1"/>
  <c r="CY28" i="68"/>
  <c r="CY31" i="68" s="1"/>
  <c r="CY32" i="68" s="1"/>
  <c r="Q32" i="68"/>
  <c r="Q33" i="68"/>
  <c r="CG29" i="68" a="1"/>
  <c r="CG29" i="68" s="1"/>
  <c r="C38" i="68" s="1"/>
  <c r="CO31" i="68" a="1"/>
  <c r="CO31" i="68" s="1"/>
  <c r="G46" i="68" s="1"/>
  <c r="CU28" i="68"/>
  <c r="CS30" i="68"/>
  <c r="CS33" i="68" s="1"/>
  <c r="J35" i="68" s="1"/>
  <c r="CH29" i="68" a="1"/>
  <c r="CH29" i="68" s="1"/>
  <c r="C39" i="68" s="1"/>
  <c r="CS3" i="68"/>
  <c r="CH30" i="68" a="1"/>
  <c r="CH30" i="68" s="1"/>
  <c r="K39" i="68" s="1"/>
  <c r="CH28" i="68"/>
  <c r="AY38" i="68"/>
  <c r="AZ38" i="68"/>
  <c r="BA38" i="68"/>
  <c r="AX38" i="68"/>
  <c r="CM31" i="68" a="1"/>
  <c r="CM31" i="68" s="1"/>
  <c r="G44" i="68" s="1"/>
  <c r="CX28" i="68"/>
  <c r="CX29" i="68"/>
  <c r="CR30" i="68"/>
  <c r="CR33" i="68" s="1"/>
  <c r="I35" i="68" s="1"/>
  <c r="AX33" i="68"/>
  <c r="H59" i="68" s="1"/>
  <c r="AY33" i="68"/>
  <c r="H60" i="68" s="1"/>
  <c r="AZ33" i="68"/>
  <c r="H61" i="68" s="1"/>
  <c r="BA33" i="68"/>
  <c r="H62" i="68" s="1"/>
  <c r="BB3" i="68"/>
  <c r="J127" i="68" s="1"/>
  <c r="CG28" i="68"/>
  <c r="CU29" i="68"/>
  <c r="CN31" i="68" a="1"/>
  <c r="CN31" i="68" s="1"/>
  <c r="G45" i="68" s="1"/>
  <c r="BB24" i="68"/>
  <c r="J148" i="68" s="1"/>
  <c r="N32" i="68"/>
  <c r="N33" i="68"/>
  <c r="CI29" i="68" a="1"/>
  <c r="CI29" i="68" s="1"/>
  <c r="C40" i="68" s="1"/>
  <c r="CI30" i="68" a="1"/>
  <c r="CI30" i="68" s="1"/>
  <c r="K40" i="68" s="1"/>
  <c r="CT3" i="68"/>
  <c r="CI28" i="68"/>
  <c r="CT30" i="68"/>
  <c r="CT33" i="68" s="1"/>
  <c r="K35" i="68" s="1"/>
  <c r="CZ29" i="68"/>
  <c r="CZ31" i="68" s="1"/>
  <c r="CZ32" i="68" s="1"/>
  <c r="O32" i="68"/>
  <c r="O33" i="68"/>
  <c r="CP31" i="68" a="1"/>
  <c r="CP31" i="68" s="1"/>
  <c r="G47" i="68" s="1"/>
  <c r="CW28" i="68"/>
  <c r="CL31" i="68" a="1"/>
  <c r="CL31" i="68" s="1"/>
  <c r="G43" i="68" s="1"/>
  <c r="CW29" i="68"/>
  <c r="R33" i="68"/>
  <c r="R32" i="68"/>
  <c r="CR28" i="68"/>
  <c r="CR29" i="68"/>
  <c r="CG31" i="68" a="1"/>
  <c r="CG31" i="68" s="1"/>
  <c r="G38" i="68" s="1"/>
  <c r="M33" i="68"/>
  <c r="M32" i="68"/>
  <c r="CG30" i="68" a="1"/>
  <c r="CG30" i="68" s="1"/>
  <c r="K38" i="68" s="1"/>
  <c r="DA28" i="68"/>
  <c r="DA31" i="68" s="1"/>
  <c r="DA32" i="68" s="1"/>
  <c r="P32" i="68"/>
  <c r="P33" i="68"/>
  <c r="BB17" i="68"/>
  <c r="J141" i="68" s="1"/>
  <c r="BA35" i="68"/>
  <c r="D62" i="68" s="1"/>
  <c r="CV28" i="68"/>
  <c r="CK31" i="68" a="1"/>
  <c r="CK31" i="68" s="1"/>
  <c r="G42" i="68" s="1"/>
  <c r="CV29" i="68"/>
  <c r="L32" i="68"/>
  <c r="L33" i="68"/>
  <c r="AX28" i="68"/>
  <c r="BA36" i="68"/>
  <c r="I155" i="68" s="1"/>
  <c r="R35" i="52"/>
  <c r="Q35" i="52"/>
  <c r="P35" i="52"/>
  <c r="O35" i="52"/>
  <c r="N35" i="52"/>
  <c r="M30" i="52"/>
  <c r="M29" i="52"/>
  <c r="L30" i="52"/>
  <c r="L29" i="52"/>
  <c r="L28" i="52"/>
  <c r="I30" i="52"/>
  <c r="R29" i="52"/>
  <c r="R28" i="52"/>
  <c r="Q30" i="52"/>
  <c r="Q29" i="52"/>
  <c r="Q28" i="52"/>
  <c r="P30" i="52"/>
  <c r="P29" i="52"/>
  <c r="P28" i="52"/>
  <c r="O30" i="52"/>
  <c r="O29" i="52"/>
  <c r="O28" i="52"/>
  <c r="N30" i="52"/>
  <c r="N29" i="52"/>
  <c r="N28" i="52"/>
  <c r="M28" i="52"/>
  <c r="K30" i="52"/>
  <c r="K29" i="52"/>
  <c r="K28" i="52"/>
  <c r="J30" i="52"/>
  <c r="J29" i="52"/>
  <c r="J28" i="52"/>
  <c r="I29" i="52"/>
  <c r="I28" i="52"/>
  <c r="B61" i="52"/>
  <c r="B60" i="52"/>
  <c r="B59" i="52"/>
  <c r="BC27" i="52"/>
  <c r="K151" i="52" s="1"/>
  <c r="AZ27" i="52"/>
  <c r="H151" i="52" s="1"/>
  <c r="AX27" i="52"/>
  <c r="I151" i="52" s="1"/>
  <c r="AT27" i="52"/>
  <c r="AS27" i="52"/>
  <c r="AR27" i="52"/>
  <c r="AQ27" i="52"/>
  <c r="AP27" i="52"/>
  <c r="AO27" i="52"/>
  <c r="BC26" i="52"/>
  <c r="K150" i="52" s="1"/>
  <c r="AZ26" i="52"/>
  <c r="BA26" i="52" s="1"/>
  <c r="AX26" i="52"/>
  <c r="AY26" i="52" s="1"/>
  <c r="AT26" i="52"/>
  <c r="AS26" i="52"/>
  <c r="AR26" i="52"/>
  <c r="AQ26" i="52"/>
  <c r="AP26" i="52"/>
  <c r="AO26" i="52"/>
  <c r="BC25" i="52"/>
  <c r="K149" i="52" s="1"/>
  <c r="AZ25" i="52"/>
  <c r="BA25" i="52" s="1"/>
  <c r="AX25" i="52"/>
  <c r="AY25" i="52" s="1"/>
  <c r="AT25" i="52"/>
  <c r="AS25" i="52"/>
  <c r="AR25" i="52"/>
  <c r="AQ25" i="52"/>
  <c r="AP25" i="52"/>
  <c r="AO25" i="52"/>
  <c r="BC24" i="52"/>
  <c r="K148" i="52" s="1"/>
  <c r="AZ24" i="52"/>
  <c r="H148" i="52" s="1"/>
  <c r="AX24" i="52"/>
  <c r="I148" i="52" s="1"/>
  <c r="AT24" i="52"/>
  <c r="AS24" i="52"/>
  <c r="AR24" i="52"/>
  <c r="AQ24" i="52"/>
  <c r="AP24" i="52"/>
  <c r="AO24" i="52"/>
  <c r="BC23" i="52"/>
  <c r="K147" i="52" s="1"/>
  <c r="AZ23" i="52"/>
  <c r="BA23" i="52" s="1"/>
  <c r="AX23" i="52"/>
  <c r="I147" i="52" s="1"/>
  <c r="AT23" i="52"/>
  <c r="AS23" i="52"/>
  <c r="AR23" i="52"/>
  <c r="AQ23" i="52"/>
  <c r="AP23" i="52"/>
  <c r="AO23" i="52"/>
  <c r="BC22" i="52"/>
  <c r="K146" i="52" s="1"/>
  <c r="AZ22" i="52"/>
  <c r="H146" i="52" s="1"/>
  <c r="AX22" i="52"/>
  <c r="I146" i="52" s="1"/>
  <c r="AT22" i="52"/>
  <c r="AS22" i="52"/>
  <c r="AR22" i="52"/>
  <c r="AQ22" i="52"/>
  <c r="AP22" i="52"/>
  <c r="AO22" i="52"/>
  <c r="BC21" i="52"/>
  <c r="K145" i="52" s="1"/>
  <c r="AZ21" i="52"/>
  <c r="H145" i="52" s="1"/>
  <c r="AX21" i="52"/>
  <c r="I145" i="52" s="1"/>
  <c r="AT21" i="52"/>
  <c r="AS21" i="52"/>
  <c r="AR21" i="52"/>
  <c r="AQ21" i="52"/>
  <c r="AP21" i="52"/>
  <c r="AO21" i="52"/>
  <c r="BC20" i="52"/>
  <c r="K144" i="52" s="1"/>
  <c r="AZ20" i="52"/>
  <c r="BA20" i="52" s="1"/>
  <c r="AX20" i="52"/>
  <c r="AY20" i="52" s="1"/>
  <c r="AT20" i="52"/>
  <c r="AS20" i="52"/>
  <c r="AR20" i="52"/>
  <c r="AQ20" i="52"/>
  <c r="AP20" i="52"/>
  <c r="AO20" i="52"/>
  <c r="BC19" i="52"/>
  <c r="K143" i="52" s="1"/>
  <c r="AZ19" i="52"/>
  <c r="H143" i="52" s="1"/>
  <c r="AX19" i="52"/>
  <c r="I143" i="52" s="1"/>
  <c r="AT19" i="52"/>
  <c r="AS19" i="52"/>
  <c r="AR19" i="52"/>
  <c r="AQ19" i="52"/>
  <c r="AP19" i="52"/>
  <c r="AO19" i="52"/>
  <c r="BC18" i="52"/>
  <c r="K142" i="52" s="1"/>
  <c r="AZ18" i="52"/>
  <c r="BA18" i="52" s="1"/>
  <c r="AX18" i="52"/>
  <c r="I142" i="52" s="1"/>
  <c r="AT18" i="52"/>
  <c r="AS18" i="52"/>
  <c r="AR18" i="52"/>
  <c r="AQ18" i="52"/>
  <c r="AP18" i="52"/>
  <c r="AO18" i="52"/>
  <c r="BC17" i="52"/>
  <c r="K141" i="52" s="1"/>
  <c r="AZ17" i="52"/>
  <c r="H141" i="52" s="1"/>
  <c r="AX17" i="52"/>
  <c r="I141" i="52" s="1"/>
  <c r="AT17" i="52"/>
  <c r="AS17" i="52"/>
  <c r="AR17" i="52"/>
  <c r="AQ17" i="52"/>
  <c r="AP17" i="52"/>
  <c r="AO17" i="52"/>
  <c r="BC16" i="52"/>
  <c r="K140" i="52" s="1"/>
  <c r="AZ16" i="52"/>
  <c r="H140" i="52" s="1"/>
  <c r="AX16" i="52"/>
  <c r="AY16" i="52" s="1"/>
  <c r="AT16" i="52"/>
  <c r="AS16" i="52"/>
  <c r="AR16" i="52"/>
  <c r="AQ16" i="52"/>
  <c r="AP16" i="52"/>
  <c r="AO16" i="52"/>
  <c r="BC15" i="52"/>
  <c r="K139" i="52" s="1"/>
  <c r="AZ15" i="52"/>
  <c r="BA15" i="52" s="1"/>
  <c r="AX15" i="52"/>
  <c r="I139" i="52" s="1"/>
  <c r="AT15" i="52"/>
  <c r="AS15" i="52"/>
  <c r="AR15" i="52"/>
  <c r="AQ15" i="52"/>
  <c r="AP15" i="52"/>
  <c r="AO15" i="52"/>
  <c r="BC14" i="52"/>
  <c r="K138" i="52" s="1"/>
  <c r="AZ14" i="52"/>
  <c r="H138" i="52" s="1"/>
  <c r="AX14" i="52"/>
  <c r="I138" i="52" s="1"/>
  <c r="AT14" i="52"/>
  <c r="AS14" i="52"/>
  <c r="AR14" i="52"/>
  <c r="AQ14" i="52"/>
  <c r="AP14" i="52"/>
  <c r="AO14" i="52"/>
  <c r="BC13" i="52"/>
  <c r="K137" i="52" s="1"/>
  <c r="AZ13" i="52"/>
  <c r="H137" i="52" s="1"/>
  <c r="AX13" i="52"/>
  <c r="I137" i="52" s="1"/>
  <c r="AT13" i="52"/>
  <c r="AS13" i="52"/>
  <c r="AR13" i="52"/>
  <c r="AQ13" i="52"/>
  <c r="AP13" i="52"/>
  <c r="AO13" i="52"/>
  <c r="BC12" i="52"/>
  <c r="K136" i="52" s="1"/>
  <c r="AZ12" i="52"/>
  <c r="H136" i="52" s="1"/>
  <c r="AX12" i="52"/>
  <c r="I136" i="52" s="1"/>
  <c r="AT12" i="52"/>
  <c r="AS12" i="52"/>
  <c r="AR12" i="52"/>
  <c r="AQ12" i="52"/>
  <c r="AP12" i="52"/>
  <c r="AO12" i="52"/>
  <c r="BC11" i="52"/>
  <c r="K135" i="52" s="1"/>
  <c r="AZ11" i="52"/>
  <c r="H135" i="52" s="1"/>
  <c r="AX11" i="52"/>
  <c r="AY11" i="52" s="1"/>
  <c r="AT11" i="52"/>
  <c r="AS11" i="52"/>
  <c r="AR11" i="52"/>
  <c r="AQ11" i="52"/>
  <c r="AP11" i="52"/>
  <c r="AO11" i="52"/>
  <c r="BC10" i="52"/>
  <c r="K134" i="52" s="1"/>
  <c r="AZ10" i="52"/>
  <c r="BA10" i="52" s="1"/>
  <c r="AX10" i="52"/>
  <c r="AY10" i="52" s="1"/>
  <c r="AT10" i="52"/>
  <c r="AS10" i="52"/>
  <c r="AR10" i="52"/>
  <c r="AQ10" i="52"/>
  <c r="AP10" i="52"/>
  <c r="AO10" i="52"/>
  <c r="BC9" i="52"/>
  <c r="K133" i="52" s="1"/>
  <c r="AZ9" i="52"/>
  <c r="H133" i="52" s="1"/>
  <c r="AX9" i="52"/>
  <c r="AY9" i="52" s="1"/>
  <c r="AT9" i="52"/>
  <c r="AS9" i="52"/>
  <c r="AR9" i="52"/>
  <c r="AQ9" i="52"/>
  <c r="AP9" i="52"/>
  <c r="AO9" i="52"/>
  <c r="BC8" i="52"/>
  <c r="K132" i="52" s="1"/>
  <c r="AZ8" i="52"/>
  <c r="H132" i="52" s="1"/>
  <c r="AX8" i="52"/>
  <c r="I132" i="52" s="1"/>
  <c r="AT8" i="52"/>
  <c r="AS8" i="52"/>
  <c r="AR8" i="52"/>
  <c r="AQ8" i="52"/>
  <c r="AP8" i="52"/>
  <c r="AO8" i="52"/>
  <c r="BC7" i="52"/>
  <c r="K131" i="52" s="1"/>
  <c r="AZ7" i="52"/>
  <c r="H131" i="52" s="1"/>
  <c r="AX7" i="52"/>
  <c r="I131" i="52" s="1"/>
  <c r="AT7" i="52"/>
  <c r="AS7" i="52"/>
  <c r="AR7" i="52"/>
  <c r="AQ7" i="52"/>
  <c r="AP7" i="52"/>
  <c r="AO7" i="52"/>
  <c r="BC6" i="52"/>
  <c r="K130" i="52" s="1"/>
  <c r="AZ6" i="52"/>
  <c r="H130" i="52" s="1"/>
  <c r="AX6" i="52"/>
  <c r="AY6" i="52" s="1"/>
  <c r="AT6" i="52"/>
  <c r="AS6" i="52"/>
  <c r="AR6" i="52"/>
  <c r="AQ6" i="52"/>
  <c r="AP6" i="52"/>
  <c r="AO6" i="52"/>
  <c r="R30" i="52"/>
  <c r="BC5" i="52"/>
  <c r="K129" i="52" s="1"/>
  <c r="AZ5" i="52"/>
  <c r="BA5" i="52" s="1"/>
  <c r="AX5" i="52"/>
  <c r="AY5" i="52" s="1"/>
  <c r="AT5" i="52"/>
  <c r="AS5" i="52"/>
  <c r="AR5" i="52"/>
  <c r="AQ5" i="52"/>
  <c r="AP5" i="52"/>
  <c r="AO5" i="52"/>
  <c r="CG4" i="52"/>
  <c r="BC4" i="52"/>
  <c r="K128" i="52" s="1"/>
  <c r="AZ4" i="52"/>
  <c r="H128" i="52" s="1"/>
  <c r="AX4" i="52"/>
  <c r="I128" i="52" s="1"/>
  <c r="AT4" i="52"/>
  <c r="AS4" i="52"/>
  <c r="AR4" i="52"/>
  <c r="AQ4" i="52"/>
  <c r="AP4" i="52"/>
  <c r="AO4" i="52"/>
  <c r="BC3" i="52"/>
  <c r="K127" i="52" s="1"/>
  <c r="AZ3" i="52"/>
  <c r="BA3" i="52" s="1"/>
  <c r="AX3" i="52"/>
  <c r="AY3" i="52" s="1"/>
  <c r="AT3" i="52"/>
  <c r="AS3" i="52"/>
  <c r="AR3" i="52"/>
  <c r="AQ3" i="52"/>
  <c r="AP3" i="52"/>
  <c r="AO3" i="52"/>
  <c r="I32" i="68" l="1"/>
  <c r="AZ35" i="68"/>
  <c r="I154" i="68" s="1"/>
  <c r="AZ41" i="68"/>
  <c r="H154" i="68" s="1"/>
  <c r="AY41" i="68"/>
  <c r="H153" i="68" s="1"/>
  <c r="AX35" i="68"/>
  <c r="I152" i="68" s="1"/>
  <c r="AX41" i="68"/>
  <c r="H152" i="68" s="1"/>
  <c r="AY35" i="68"/>
  <c r="CW31" i="68"/>
  <c r="CW32" i="68" s="1"/>
  <c r="CV31" i="68"/>
  <c r="CV32" i="68" s="1"/>
  <c r="CX31" i="68"/>
  <c r="CX32" i="68" s="1"/>
  <c r="CU31" i="68"/>
  <c r="CU32" i="68" s="1"/>
  <c r="CS28" i="68"/>
  <c r="CS29" i="68"/>
  <c r="CH31" i="68" a="1"/>
  <c r="CH31" i="68" s="1"/>
  <c r="G39" i="68" s="1"/>
  <c r="D60" i="68"/>
  <c r="I153" i="68"/>
  <c r="CT28" i="68"/>
  <c r="CT29" i="68"/>
  <c r="CI31" i="68" a="1"/>
  <c r="CI31" i="68" s="1"/>
  <c r="G40" i="68" s="1"/>
  <c r="CR31" i="68"/>
  <c r="CR32" i="68" s="1"/>
  <c r="I33" i="68" s="1"/>
  <c r="AZ28" i="68"/>
  <c r="D56" i="68"/>
  <c r="CG10" i="52"/>
  <c r="CG18" i="52"/>
  <c r="CG20" i="52"/>
  <c r="CR20" i="52" s="1"/>
  <c r="CG22" i="52"/>
  <c r="CR22" i="52" s="1"/>
  <c r="CG24" i="52"/>
  <c r="CR24" i="52" s="1"/>
  <c r="CG26" i="52"/>
  <c r="CR26" i="52" s="1"/>
  <c r="CS26" i="52"/>
  <c r="CG8" i="52"/>
  <c r="CR8" i="52" s="1"/>
  <c r="CS8" i="52"/>
  <c r="CG16" i="52"/>
  <c r="CR16" i="52" s="1"/>
  <c r="CS16" i="52"/>
  <c r="CG6" i="52"/>
  <c r="CR6" i="52" s="1"/>
  <c r="CS6" i="52"/>
  <c r="CG14" i="52"/>
  <c r="CR14" i="52" s="1"/>
  <c r="CS14" i="52"/>
  <c r="CG12" i="52"/>
  <c r="CR12" i="52" s="1"/>
  <c r="CS12" i="52"/>
  <c r="CG3" i="52"/>
  <c r="CG5" i="52"/>
  <c r="CG7" i="52"/>
  <c r="CG9" i="52"/>
  <c r="CR9" i="52" s="1"/>
  <c r="CS9" i="52"/>
  <c r="CG11" i="52"/>
  <c r="CR11" i="52" s="1"/>
  <c r="CG13" i="52"/>
  <c r="CR13" i="52" s="1"/>
  <c r="CG15" i="52"/>
  <c r="CR15" i="52" s="1"/>
  <c r="CS15" i="52"/>
  <c r="CG17" i="52"/>
  <c r="CR17" i="52" s="1"/>
  <c r="CS17" i="52"/>
  <c r="CG19" i="52"/>
  <c r="CR19" i="52" s="1"/>
  <c r="CS19" i="52"/>
  <c r="CG21" i="52"/>
  <c r="CR21" i="52" s="1"/>
  <c r="CG23" i="52"/>
  <c r="CG25" i="52"/>
  <c r="CR25" i="52" s="1"/>
  <c r="CS25" i="52"/>
  <c r="CG27" i="52"/>
  <c r="CR27" i="52" s="1"/>
  <c r="CP29" i="52" a="1"/>
  <c r="CP29" i="52" s="1"/>
  <c r="C47" i="52" s="1"/>
  <c r="CO29" i="52" a="1"/>
  <c r="CO29" i="52" s="1"/>
  <c r="C46" i="52" s="1"/>
  <c r="CN29" i="52" a="1"/>
  <c r="CN29" i="52" s="1"/>
  <c r="C45" i="52" s="1"/>
  <c r="CM29" i="52" a="1"/>
  <c r="CM29" i="52" s="1"/>
  <c r="C44" i="52" s="1"/>
  <c r="CL29" i="52" a="1"/>
  <c r="CL29" i="52" s="1"/>
  <c r="C43" i="52" s="1"/>
  <c r="CK29" i="52" a="1"/>
  <c r="CK29" i="52" s="1"/>
  <c r="C42" i="52" s="1"/>
  <c r="CP30" i="52" a="1"/>
  <c r="CP30" i="52" s="1"/>
  <c r="K47" i="52" s="1"/>
  <c r="CO30" i="52" a="1"/>
  <c r="CO30" i="52" s="1"/>
  <c r="K46" i="52" s="1"/>
  <c r="CW18" i="52"/>
  <c r="CN30" i="52" a="1"/>
  <c r="CN30" i="52" s="1"/>
  <c r="K45" i="52" s="1"/>
  <c r="CM30" i="52" a="1"/>
  <c r="CM30" i="52" s="1"/>
  <c r="K44" i="52" s="1"/>
  <c r="CK30" i="52" a="1"/>
  <c r="CK30" i="52" s="1"/>
  <c r="K42" i="52" s="1"/>
  <c r="CL30" i="52" a="1"/>
  <c r="CL30" i="52" s="1"/>
  <c r="K43" i="52" s="1"/>
  <c r="AL17" i="52"/>
  <c r="AM17" i="52"/>
  <c r="CZ4" i="52"/>
  <c r="AK18" i="52"/>
  <c r="AM11" i="52"/>
  <c r="AM14" i="52"/>
  <c r="AM15" i="52"/>
  <c r="CR18" i="52"/>
  <c r="CT11" i="52"/>
  <c r="AL16" i="52"/>
  <c r="AK17" i="52"/>
  <c r="AK22" i="52"/>
  <c r="AN11" i="52"/>
  <c r="AL18" i="52"/>
  <c r="AN14" i="52"/>
  <c r="AN16" i="52"/>
  <c r="AN27" i="52"/>
  <c r="CW19" i="52"/>
  <c r="CU16" i="52"/>
  <c r="AN15" i="52"/>
  <c r="AL22" i="52"/>
  <c r="CT25" i="52"/>
  <c r="AN20" i="52"/>
  <c r="AM25" i="52"/>
  <c r="AN25" i="52"/>
  <c r="CT17" i="52"/>
  <c r="AN23" i="52"/>
  <c r="CZ18" i="52"/>
  <c r="AN19" i="52"/>
  <c r="CU20" i="52"/>
  <c r="CS22" i="52"/>
  <c r="AK25" i="52"/>
  <c r="CT23" i="52"/>
  <c r="AL26" i="52"/>
  <c r="AL27" i="52"/>
  <c r="AN17" i="52"/>
  <c r="AN18" i="52"/>
  <c r="CU21" i="52"/>
  <c r="CU23" i="52"/>
  <c r="AM26" i="52"/>
  <c r="AM27" i="52"/>
  <c r="CS20" i="52"/>
  <c r="DA27" i="52"/>
  <c r="CT20" i="52"/>
  <c r="CR23" i="52"/>
  <c r="CR4" i="52"/>
  <c r="DA4" i="52"/>
  <c r="CR10" i="52"/>
  <c r="AK27" i="52"/>
  <c r="CR5" i="52"/>
  <c r="AK7" i="52"/>
  <c r="AK11" i="52"/>
  <c r="AK16" i="52"/>
  <c r="CZ27" i="52"/>
  <c r="CZ20" i="52"/>
  <c r="CW4" i="52"/>
  <c r="CU12" i="52"/>
  <c r="CU13" i="52"/>
  <c r="AK14" i="52"/>
  <c r="AK15" i="52"/>
  <c r="AM23" i="52"/>
  <c r="CX25" i="52"/>
  <c r="CZ23" i="52"/>
  <c r="AN26" i="52"/>
  <c r="CW27" i="52"/>
  <c r="CX4" i="52"/>
  <c r="AN12" i="52"/>
  <c r="AN13" i="52"/>
  <c r="AL14" i="52"/>
  <c r="CT15" i="52"/>
  <c r="CY23" i="52"/>
  <c r="DA3" i="52"/>
  <c r="CY22" i="52"/>
  <c r="CY27" i="52"/>
  <c r="CU17" i="52"/>
  <c r="CX27" i="52"/>
  <c r="AK12" i="52"/>
  <c r="AL13" i="52"/>
  <c r="CU14" i="52"/>
  <c r="CU15" i="52"/>
  <c r="AM22" i="52"/>
  <c r="CS23" i="52"/>
  <c r="CX23" i="52"/>
  <c r="CZ3" i="52"/>
  <c r="CW20" i="52"/>
  <c r="CA32" i="52"/>
  <c r="P108" i="52" s="1"/>
  <c r="AL23" i="52"/>
  <c r="CW23" i="52"/>
  <c r="CY3" i="52"/>
  <c r="CW25" i="52"/>
  <c r="AK19" i="52"/>
  <c r="AK20" i="52"/>
  <c r="CX20" i="52"/>
  <c r="AM24" i="52"/>
  <c r="CY16" i="52"/>
  <c r="CX3" i="52"/>
  <c r="CU25" i="52"/>
  <c r="CT12" i="52"/>
  <c r="CY4" i="52"/>
  <c r="AL19" i="52"/>
  <c r="AL20" i="52"/>
  <c r="AN24" i="52"/>
  <c r="AL25" i="52"/>
  <c r="CT26" i="52"/>
  <c r="AK13" i="52"/>
  <c r="CU11" i="52"/>
  <c r="AM19" i="52"/>
  <c r="AM20" i="52"/>
  <c r="CU26" i="52"/>
  <c r="CY19" i="52"/>
  <c r="CW16" i="52"/>
  <c r="CB32" i="52"/>
  <c r="P109" i="52" s="1"/>
  <c r="CW21" i="52"/>
  <c r="CD32" i="52"/>
  <c r="P111" i="52" s="1"/>
  <c r="CZ25" i="52"/>
  <c r="CT16" i="52"/>
  <c r="CZ22" i="52"/>
  <c r="CT13" i="52"/>
  <c r="CZ24" i="52"/>
  <c r="CY15" i="52"/>
  <c r="CT22" i="52"/>
  <c r="CW6" i="52"/>
  <c r="AM13" i="52"/>
  <c r="CU22" i="52"/>
  <c r="CX24" i="52"/>
  <c r="CW3" i="52"/>
  <c r="DA26" i="52"/>
  <c r="CX12" i="52"/>
  <c r="CV24" i="52"/>
  <c r="CC29" i="52"/>
  <c r="CY6" i="52"/>
  <c r="CC34" i="52"/>
  <c r="T110" i="52" s="1"/>
  <c r="CU19" i="52"/>
  <c r="CY26" i="52"/>
  <c r="DA23" i="52"/>
  <c r="DA8" i="52"/>
  <c r="CY5" i="52"/>
  <c r="CV25" i="52"/>
  <c r="DA15" i="52"/>
  <c r="CY21" i="52"/>
  <c r="CA29" i="52"/>
  <c r="CW24" i="52"/>
  <c r="CT19" i="52"/>
  <c r="CZ26" i="52"/>
  <c r="CE29" i="52"/>
  <c r="CE34" i="52"/>
  <c r="T112" i="52" s="1"/>
  <c r="CS21" i="52"/>
  <c r="AL24" i="52"/>
  <c r="CT27" i="52"/>
  <c r="CW26" i="52"/>
  <c r="CX17" i="52"/>
  <c r="CW5" i="52"/>
  <c r="CY25" i="52"/>
  <c r="CV19" i="52"/>
  <c r="AM16" i="52"/>
  <c r="CY24" i="52"/>
  <c r="CV27" i="52"/>
  <c r="CA34" i="52"/>
  <c r="T108" i="52" s="1"/>
  <c r="CX21" i="52"/>
  <c r="CB34" i="52"/>
  <c r="T109" i="52" s="1"/>
  <c r="CD34" i="52"/>
  <c r="T111" i="52" s="1"/>
  <c r="DA20" i="52"/>
  <c r="DA11" i="52"/>
  <c r="AL21" i="52"/>
  <c r="CU24" i="52"/>
  <c r="AK26" i="52"/>
  <c r="CU27" i="52"/>
  <c r="CV26" i="52"/>
  <c r="CY20" i="52"/>
  <c r="CW17" i="52"/>
  <c r="CY14" i="52"/>
  <c r="CW22" i="52"/>
  <c r="CX6" i="52"/>
  <c r="CZ12" i="52"/>
  <c r="AK24" i="52"/>
  <c r="CX26" i="52"/>
  <c r="CX5" i="52"/>
  <c r="AL12" i="52"/>
  <c r="CS18" i="52"/>
  <c r="AM21" i="52"/>
  <c r="CV17" i="52"/>
  <c r="CV22" i="52"/>
  <c r="CZ21" i="52"/>
  <c r="DA12" i="52"/>
  <c r="AN22" i="52"/>
  <c r="DA5" i="52"/>
  <c r="CD29" i="52"/>
  <c r="AM7" i="52"/>
  <c r="AM9" i="52"/>
  <c r="AM12" i="52"/>
  <c r="AL15" i="52"/>
  <c r="AN21" i="52"/>
  <c r="AK23" i="52"/>
  <c r="CV23" i="52"/>
  <c r="CC32" i="52"/>
  <c r="P110" i="52" s="1"/>
  <c r="CE32" i="52"/>
  <c r="P112" i="52" s="1"/>
  <c r="AN7" i="52"/>
  <c r="CT18" i="52"/>
  <c r="BZ32" i="52"/>
  <c r="P107" i="52" s="1"/>
  <c r="K97" i="52" s="1"/>
  <c r="DA25" i="52"/>
  <c r="CZ16" i="52"/>
  <c r="CS27" i="52"/>
  <c r="CS24" i="52"/>
  <c r="CU18" i="52"/>
  <c r="CS11" i="52"/>
  <c r="CV21" i="52"/>
  <c r="CT21" i="52"/>
  <c r="BV30" i="52"/>
  <c r="CS4" i="52"/>
  <c r="AM18" i="52"/>
  <c r="AK21" i="52"/>
  <c r="CT6" i="52"/>
  <c r="CT10" i="52"/>
  <c r="AL11" i="52"/>
  <c r="BW30" i="52"/>
  <c r="BX29" i="52"/>
  <c r="CU4" i="52"/>
  <c r="AM6" i="52"/>
  <c r="AM8" i="52"/>
  <c r="BX34" i="52"/>
  <c r="T105" i="52" s="1"/>
  <c r="I93" i="52" s="1"/>
  <c r="CT24" i="52"/>
  <c r="CT14" i="52"/>
  <c r="AN6" i="52"/>
  <c r="CU9" i="52"/>
  <c r="AN5" i="52"/>
  <c r="AL7" i="52"/>
  <c r="AK9" i="52"/>
  <c r="CV20" i="52"/>
  <c r="CV5" i="52"/>
  <c r="CY18" i="52"/>
  <c r="CX19" i="52"/>
  <c r="CX18" i="52"/>
  <c r="CX16" i="52"/>
  <c r="DA19" i="52"/>
  <c r="DA13" i="52"/>
  <c r="CZ8" i="52"/>
  <c r="CZ6" i="52"/>
  <c r="CZ13" i="52"/>
  <c r="DA6" i="52"/>
  <c r="CZ5" i="52"/>
  <c r="CZ7" i="52"/>
  <c r="CY12" i="52"/>
  <c r="CY17" i="52"/>
  <c r="CX22" i="52"/>
  <c r="CW8" i="52"/>
  <c r="CW7" i="52"/>
  <c r="CW15" i="52"/>
  <c r="CV4" i="52"/>
  <c r="CW14" i="52"/>
  <c r="DA22" i="52"/>
  <c r="BT34" i="52"/>
  <c r="U112" i="52" s="1"/>
  <c r="DA21" i="52"/>
  <c r="DA24" i="52"/>
  <c r="CX14" i="52"/>
  <c r="CZ11" i="52"/>
  <c r="CX11" i="52"/>
  <c r="CW13" i="52"/>
  <c r="DA10" i="52"/>
  <c r="CY7" i="52"/>
  <c r="AY23" i="52"/>
  <c r="CV18" i="52"/>
  <c r="CZ15" i="52"/>
  <c r="CV13" i="52"/>
  <c r="CZ10" i="52"/>
  <c r="CX7" i="52"/>
  <c r="CV14" i="52"/>
  <c r="DA14" i="52"/>
  <c r="CY11" i="52"/>
  <c r="CV16" i="52"/>
  <c r="DA16" i="52"/>
  <c r="CY10" i="52"/>
  <c r="AY22" i="52"/>
  <c r="BR33" i="52"/>
  <c r="S110" i="52" s="1"/>
  <c r="BO34" i="52"/>
  <c r="U107" i="52" s="1"/>
  <c r="K92" i="52" s="1"/>
  <c r="CX15" i="52"/>
  <c r="CX10" i="52"/>
  <c r="DA18" i="52"/>
  <c r="CX13" i="52"/>
  <c r="CZ19" i="52"/>
  <c r="CW10" i="52"/>
  <c r="CZ9" i="52"/>
  <c r="CV15" i="52"/>
  <c r="CV10" i="52"/>
  <c r="BQ34" i="52"/>
  <c r="U109" i="52" s="1"/>
  <c r="BL35" i="52"/>
  <c r="W104" i="52" s="1"/>
  <c r="H94" i="52" s="1"/>
  <c r="DA9" i="52"/>
  <c r="DA17" i="52"/>
  <c r="BS33" i="52"/>
  <c r="S111" i="52" s="1"/>
  <c r="CY9" i="52"/>
  <c r="CZ14" i="52"/>
  <c r="CY8" i="52"/>
  <c r="AY19" i="52"/>
  <c r="BT33" i="52"/>
  <c r="S112" i="52" s="1"/>
  <c r="DA7" i="52"/>
  <c r="BA17" i="52"/>
  <c r="BS32" i="52"/>
  <c r="Q111" i="52" s="1"/>
  <c r="CZ17" i="52"/>
  <c r="CY13" i="52"/>
  <c r="CW12" i="52"/>
  <c r="CW11" i="52"/>
  <c r="CV12" i="52"/>
  <c r="CV11" i="52"/>
  <c r="CV6" i="52"/>
  <c r="AY18" i="52"/>
  <c r="CM28" i="52"/>
  <c r="BP34" i="52"/>
  <c r="U108" i="52" s="1"/>
  <c r="BP32" i="52"/>
  <c r="Q108" i="52" s="1"/>
  <c r="N31" i="52"/>
  <c r="N33" i="52" s="1"/>
  <c r="CL28" i="52"/>
  <c r="CW9" i="52"/>
  <c r="CX30" i="52"/>
  <c r="BP28" i="52"/>
  <c r="BO32" i="52"/>
  <c r="Q107" i="52" s="1"/>
  <c r="K96" i="52" s="1"/>
  <c r="CV9" i="52"/>
  <c r="CW30" i="52"/>
  <c r="BO28" i="52"/>
  <c r="CV8" i="52"/>
  <c r="DA30" i="52"/>
  <c r="BT32" i="52"/>
  <c r="Q112" i="52" s="1"/>
  <c r="CP28" i="52"/>
  <c r="AY17" i="52"/>
  <c r="BS34" i="52"/>
  <c r="U111" i="52" s="1"/>
  <c r="BA16" i="52"/>
  <c r="CN28" i="52"/>
  <c r="CZ30" i="52"/>
  <c r="CO28" i="52"/>
  <c r="BR32" i="52"/>
  <c r="Q110" i="52" s="1"/>
  <c r="BR34" i="52"/>
  <c r="U110" i="52" s="1"/>
  <c r="CX9" i="52"/>
  <c r="CY30" i="52"/>
  <c r="CX8" i="52"/>
  <c r="BQ33" i="52"/>
  <c r="S109" i="52" s="1"/>
  <c r="BQ32" i="52"/>
  <c r="Q109" i="52" s="1"/>
  <c r="AY15" i="52"/>
  <c r="BA12" i="52"/>
  <c r="BA11" i="52"/>
  <c r="AY13" i="52"/>
  <c r="AY12" i="52"/>
  <c r="BA33" i="52" s="1"/>
  <c r="BA13" i="52"/>
  <c r="BA4" i="52"/>
  <c r="BX32" i="52"/>
  <c r="P105" i="52" s="1"/>
  <c r="I97" i="52" s="1"/>
  <c r="BY32" i="52"/>
  <c r="P106" i="52" s="1"/>
  <c r="J97" i="52" s="1"/>
  <c r="BY29" i="52"/>
  <c r="BW32" i="52"/>
  <c r="P104" i="52" s="1"/>
  <c r="H97" i="52" s="1"/>
  <c r="CT5" i="52"/>
  <c r="AK5" i="52"/>
  <c r="CU5" i="52"/>
  <c r="CU7" i="52"/>
  <c r="CT9" i="52"/>
  <c r="CU10" i="52"/>
  <c r="BK29" i="52"/>
  <c r="AK6" i="52"/>
  <c r="AL4" i="52"/>
  <c r="CT7" i="52"/>
  <c r="CT8" i="52"/>
  <c r="CS10" i="52"/>
  <c r="CK28" i="52"/>
  <c r="BJ29" i="52"/>
  <c r="AM4" i="52"/>
  <c r="AN4" i="52"/>
  <c r="CS7" i="52"/>
  <c r="BN34" i="52"/>
  <c r="U106" i="52" s="1"/>
  <c r="J92" i="52" s="1"/>
  <c r="AN10" i="52"/>
  <c r="CV3" i="52"/>
  <c r="CV30" i="52"/>
  <c r="BN29" i="52"/>
  <c r="AL6" i="52"/>
  <c r="AL9" i="52"/>
  <c r="BL29" i="52"/>
  <c r="AY7" i="52"/>
  <c r="AN9" i="52"/>
  <c r="CV7" i="52"/>
  <c r="BM32" i="52"/>
  <c r="Q105" i="52" s="1"/>
  <c r="I96" i="52" s="1"/>
  <c r="CU6" i="52"/>
  <c r="BA7" i="52"/>
  <c r="BJ32" i="52"/>
  <c r="Q102" i="52" s="1"/>
  <c r="F96" i="52" s="1"/>
  <c r="AL3" i="52"/>
  <c r="I31" i="52"/>
  <c r="BM29" i="52"/>
  <c r="AL8" i="52"/>
  <c r="CS5" i="52"/>
  <c r="CU8" i="52"/>
  <c r="AK8" i="52"/>
  <c r="BJ34" i="52"/>
  <c r="U102" i="52" s="1"/>
  <c r="F92" i="52" s="1"/>
  <c r="AK10" i="52"/>
  <c r="BN32" i="52"/>
  <c r="Q106" i="52" s="1"/>
  <c r="J96" i="52" s="1"/>
  <c r="BA6" i="52"/>
  <c r="AL10" i="52"/>
  <c r="AN8" i="52"/>
  <c r="AM10" i="52"/>
  <c r="BA9" i="52"/>
  <c r="BQ28" i="52"/>
  <c r="BO29" i="52"/>
  <c r="BX30" i="52"/>
  <c r="J31" i="52"/>
  <c r="J33" i="52" s="1"/>
  <c r="BK32" i="52"/>
  <c r="Q103" i="52" s="1"/>
  <c r="G96" i="52" s="1"/>
  <c r="BV33" i="52"/>
  <c r="R103" i="52" s="1"/>
  <c r="G91" i="52" s="1"/>
  <c r="BM35" i="52"/>
  <c r="W105" i="52" s="1"/>
  <c r="I94" i="52" s="1"/>
  <c r="H129" i="52"/>
  <c r="H134" i="52"/>
  <c r="H139" i="52"/>
  <c r="H144" i="52"/>
  <c r="H149" i="52"/>
  <c r="AM5" i="52"/>
  <c r="AY8" i="52"/>
  <c r="BA22" i="52"/>
  <c r="BR28" i="52"/>
  <c r="BP29" i="52"/>
  <c r="BY30" i="52"/>
  <c r="K31" i="52"/>
  <c r="K33" i="52" s="1"/>
  <c r="BL32" i="52"/>
  <c r="Q104" i="52" s="1"/>
  <c r="H96" i="52" s="1"/>
  <c r="BW33" i="52"/>
  <c r="R104" i="52" s="1"/>
  <c r="H91" i="52" s="1"/>
  <c r="BN35" i="52"/>
  <c r="W106" i="52" s="1"/>
  <c r="J94" i="52" s="1"/>
  <c r="I129" i="52"/>
  <c r="I134" i="52"/>
  <c r="I144" i="52"/>
  <c r="I149" i="52"/>
  <c r="AK4" i="52"/>
  <c r="AY21" i="52"/>
  <c r="BS28" i="52"/>
  <c r="BQ29" i="52"/>
  <c r="BZ30" i="52"/>
  <c r="L31" i="52"/>
  <c r="L33" i="52" s="1"/>
  <c r="BX33" i="52"/>
  <c r="R105" i="52" s="1"/>
  <c r="I91" i="52" s="1"/>
  <c r="BO35" i="52"/>
  <c r="W107" i="52" s="1"/>
  <c r="K94" i="52" s="1"/>
  <c r="AL5" i="52"/>
  <c r="BA8" i="52"/>
  <c r="AY14" i="52"/>
  <c r="BT28" i="52"/>
  <c r="BR29" i="52"/>
  <c r="CA30" i="52"/>
  <c r="M31" i="52"/>
  <c r="M33" i="52" s="1"/>
  <c r="BY33" i="52"/>
  <c r="R106" i="52" s="1"/>
  <c r="J91" i="52" s="1"/>
  <c r="BP35" i="52"/>
  <c r="W108" i="52" s="1"/>
  <c r="BA21" i="52"/>
  <c r="BA40" i="52" s="1"/>
  <c r="AY27" i="52"/>
  <c r="BV28" i="52"/>
  <c r="BS29" i="52"/>
  <c r="CB30" i="52"/>
  <c r="BZ33" i="52"/>
  <c r="R107" i="52" s="1"/>
  <c r="K91" i="52" s="1"/>
  <c r="BV34" i="52"/>
  <c r="T103" i="52" s="1"/>
  <c r="G93" i="52" s="1"/>
  <c r="BQ35" i="52"/>
  <c r="W109" i="52" s="1"/>
  <c r="H150" i="52"/>
  <c r="AK3" i="52"/>
  <c r="BA14" i="52"/>
  <c r="BW28" i="52"/>
  <c r="BT29" i="52"/>
  <c r="CC30" i="52"/>
  <c r="O31" i="52"/>
  <c r="O33" i="52" s="1"/>
  <c r="CA33" i="52"/>
  <c r="R108" i="52" s="1"/>
  <c r="BW34" i="52"/>
  <c r="T104" i="52" s="1"/>
  <c r="H93" i="52" s="1"/>
  <c r="BR35" i="52"/>
  <c r="W110" i="52" s="1"/>
  <c r="I130" i="52"/>
  <c r="I135" i="52"/>
  <c r="I140" i="52"/>
  <c r="I150" i="52"/>
  <c r="BA27" i="52"/>
  <c r="BX28" i="52"/>
  <c r="BV29" i="52"/>
  <c r="CD30" i="52"/>
  <c r="P31" i="52"/>
  <c r="P33" i="52" s="1"/>
  <c r="CB33" i="52"/>
  <c r="R109" i="52" s="1"/>
  <c r="BS35" i="52"/>
  <c r="W111" i="52" s="1"/>
  <c r="AM3" i="52"/>
  <c r="BY28" i="52"/>
  <c r="BW29" i="52"/>
  <c r="BJ30" i="52"/>
  <c r="CE30" i="52"/>
  <c r="Q31" i="52"/>
  <c r="Q33" i="52" s="1"/>
  <c r="CC33" i="52"/>
  <c r="R110" i="52" s="1"/>
  <c r="BY34" i="52"/>
  <c r="T106" i="52" s="1"/>
  <c r="J93" i="52" s="1"/>
  <c r="BT35" i="52"/>
  <c r="W112" i="52" s="1"/>
  <c r="AN3" i="52"/>
  <c r="BZ28" i="52"/>
  <c r="BK30" i="52"/>
  <c r="R31" i="52"/>
  <c r="R33" i="52" s="1"/>
  <c r="CD33" i="52"/>
  <c r="R111" i="52" s="1"/>
  <c r="BZ34" i="52"/>
  <c r="T107" i="52" s="1"/>
  <c r="K93" i="52" s="1"/>
  <c r="BV35" i="52"/>
  <c r="V103" i="52" s="1"/>
  <c r="G95" i="52" s="1"/>
  <c r="CA28" i="52"/>
  <c r="BL30" i="52"/>
  <c r="Y31" i="52"/>
  <c r="BJ33" i="52"/>
  <c r="S102" i="52" s="1"/>
  <c r="F90" i="52" s="1"/>
  <c r="CE33" i="52"/>
  <c r="R112" i="52" s="1"/>
  <c r="BW35" i="52"/>
  <c r="V104" i="52" s="1"/>
  <c r="H95" i="52" s="1"/>
  <c r="BA19" i="52"/>
  <c r="CB28" i="52"/>
  <c r="BZ29" i="52"/>
  <c r="BM30" i="52"/>
  <c r="Z31" i="52"/>
  <c r="BV32" i="52"/>
  <c r="P103" i="52" s="1"/>
  <c r="G97" i="52" s="1"/>
  <c r="BK33" i="52"/>
  <c r="S103" i="52" s="1"/>
  <c r="G90" i="52" s="1"/>
  <c r="BX35" i="52"/>
  <c r="V105" i="52" s="1"/>
  <c r="I95" i="52" s="1"/>
  <c r="CC28" i="52"/>
  <c r="BN30" i="52"/>
  <c r="AA31" i="52"/>
  <c r="BL33" i="52"/>
  <c r="S104" i="52" s="1"/>
  <c r="H90" i="52" s="1"/>
  <c r="BY35" i="52"/>
  <c r="V106" i="52" s="1"/>
  <c r="J95" i="52" s="1"/>
  <c r="CD28" i="52"/>
  <c r="CB29" i="52"/>
  <c r="BO30" i="52"/>
  <c r="AB31" i="52"/>
  <c r="BM33" i="52"/>
  <c r="S105" i="52" s="1"/>
  <c r="I90" i="52" s="1"/>
  <c r="BZ35" i="52"/>
  <c r="V107" i="52" s="1"/>
  <c r="K95" i="52" s="1"/>
  <c r="H127" i="52"/>
  <c r="H142" i="52"/>
  <c r="H147" i="52"/>
  <c r="AY4" i="52"/>
  <c r="AY24" i="52"/>
  <c r="BJ28" i="52"/>
  <c r="CE28" i="52"/>
  <c r="BP30" i="52"/>
  <c r="AC31" i="52"/>
  <c r="BN33" i="52"/>
  <c r="S106" i="52" s="1"/>
  <c r="J90" i="52" s="1"/>
  <c r="CA35" i="52"/>
  <c r="V108" i="52" s="1"/>
  <c r="I127" i="52"/>
  <c r="BK28" i="52"/>
  <c r="BQ30" i="52"/>
  <c r="AD31" i="52"/>
  <c r="BO33" i="52"/>
  <c r="S107" i="52" s="1"/>
  <c r="K90" i="52" s="1"/>
  <c r="BK34" i="52"/>
  <c r="U103" i="52" s="1"/>
  <c r="G92" i="52" s="1"/>
  <c r="CB35" i="52"/>
  <c r="V109" i="52" s="1"/>
  <c r="BA24" i="52"/>
  <c r="BL28" i="52"/>
  <c r="BR30" i="52"/>
  <c r="AE31" i="52"/>
  <c r="BP33" i="52"/>
  <c r="S108" i="52" s="1"/>
  <c r="BL34" i="52"/>
  <c r="U104" i="52" s="1"/>
  <c r="H92" i="52" s="1"/>
  <c r="CC35" i="52"/>
  <c r="V110" i="52" s="1"/>
  <c r="BM28" i="52"/>
  <c r="BS30" i="52"/>
  <c r="AF31" i="52"/>
  <c r="BM34" i="52"/>
  <c r="U105" i="52" s="1"/>
  <c r="I92" i="52" s="1"/>
  <c r="CD35" i="52"/>
  <c r="V111" i="52" s="1"/>
  <c r="BN28" i="52"/>
  <c r="BT30" i="52"/>
  <c r="AG31" i="52"/>
  <c r="BJ35" i="52"/>
  <c r="W102" i="52" s="1"/>
  <c r="F94" i="52" s="1"/>
  <c r="CE35" i="52"/>
  <c r="V112" i="52" s="1"/>
  <c r="I133" i="52"/>
  <c r="AH31" i="52"/>
  <c r="BK35" i="52"/>
  <c r="W103" i="52" s="1"/>
  <c r="G94" i="52" s="1"/>
  <c r="D61" i="68" l="1"/>
  <c r="D59" i="68"/>
  <c r="BA32" i="52"/>
  <c r="AZ32" i="52"/>
  <c r="BA35" i="52"/>
  <c r="D62" i="52" s="1"/>
  <c r="BA39" i="52"/>
  <c r="BA38" i="52"/>
  <c r="CS31" i="68"/>
  <c r="CS32" i="68" s="1"/>
  <c r="J33" i="68" s="1"/>
  <c r="CT31" i="68"/>
  <c r="CT32" i="68" s="1"/>
  <c r="K33" i="68" s="1"/>
  <c r="K32" i="68"/>
  <c r="J32" i="68"/>
  <c r="CH29" i="52" a="1"/>
  <c r="CH29" i="52" s="1"/>
  <c r="C39" i="52" s="1"/>
  <c r="CG30" i="52" a="1"/>
  <c r="CG30" i="52" s="1"/>
  <c r="K38" i="52" s="1"/>
  <c r="CG29" i="52" a="1"/>
  <c r="CG29" i="52" s="1"/>
  <c r="C38" i="52" s="1"/>
  <c r="CJ29" i="52" a="1"/>
  <c r="CJ29" i="52" s="1"/>
  <c r="C41" i="52" s="1"/>
  <c r="CT4" i="52"/>
  <c r="CI29" i="52" a="1"/>
  <c r="CI29" i="52" s="1"/>
  <c r="C40" i="52" s="1"/>
  <c r="CH30" i="52" a="1"/>
  <c r="CH30" i="52" s="1"/>
  <c r="K39" i="52" s="1"/>
  <c r="CO31" i="52" a="1"/>
  <c r="CO31" i="52" s="1"/>
  <c r="G46" i="52" s="1"/>
  <c r="CJ30" i="52" a="1"/>
  <c r="CJ30" i="52" s="1"/>
  <c r="K41" i="52" s="1"/>
  <c r="CP31" i="52" a="1"/>
  <c r="CP31" i="52" s="1"/>
  <c r="G47" i="52" s="1"/>
  <c r="CN31" i="52" a="1"/>
  <c r="CN31" i="52" s="1"/>
  <c r="G45" i="52" s="1"/>
  <c r="CR3" i="52"/>
  <c r="CI30" i="52" a="1"/>
  <c r="CI30" i="52" s="1"/>
  <c r="K40" i="52" s="1"/>
  <c r="BB17" i="52"/>
  <c r="J141" i="52" s="1"/>
  <c r="CL31" i="52" a="1"/>
  <c r="CL31" i="52" s="1"/>
  <c r="G43" i="52" s="1"/>
  <c r="CK31" i="52" a="1"/>
  <c r="CK31" i="52" s="1"/>
  <c r="G42" i="52" s="1"/>
  <c r="CM31" i="52" a="1"/>
  <c r="CM31" i="52" s="1"/>
  <c r="G44" i="52" s="1"/>
  <c r="BB25" i="52"/>
  <c r="J149" i="52" s="1"/>
  <c r="BB14" i="52"/>
  <c r="J138" i="52" s="1"/>
  <c r="BB16" i="52"/>
  <c r="J140" i="52" s="1"/>
  <c r="BB11" i="52"/>
  <c r="J135" i="52" s="1"/>
  <c r="BB20" i="52"/>
  <c r="J144" i="52" s="1"/>
  <c r="BB15" i="52"/>
  <c r="J139" i="52" s="1"/>
  <c r="BB23" i="52"/>
  <c r="J147" i="52" s="1"/>
  <c r="BB27" i="52"/>
  <c r="J151" i="52" s="1"/>
  <c r="BB18" i="52"/>
  <c r="J142" i="52" s="1"/>
  <c r="BB22" i="52"/>
  <c r="J146" i="52" s="1"/>
  <c r="BB24" i="52"/>
  <c r="J148" i="52" s="1"/>
  <c r="BB26" i="52"/>
  <c r="J150" i="52" s="1"/>
  <c r="BB19" i="52"/>
  <c r="J143" i="52" s="1"/>
  <c r="BB13" i="52"/>
  <c r="J137" i="52" s="1"/>
  <c r="BB7" i="52"/>
  <c r="J131" i="52" s="1"/>
  <c r="BB21" i="52"/>
  <c r="J145" i="52" s="1"/>
  <c r="BB12" i="52"/>
  <c r="J136" i="52" s="1"/>
  <c r="CR7" i="52"/>
  <c r="CS13" i="52"/>
  <c r="BB6" i="52"/>
  <c r="J130" i="52" s="1"/>
  <c r="AX33" i="52"/>
  <c r="H59" i="52" s="1"/>
  <c r="BB9" i="52"/>
  <c r="J133" i="52" s="1"/>
  <c r="H62" i="52"/>
  <c r="BB4" i="52"/>
  <c r="J128" i="52" s="1"/>
  <c r="BB10" i="52"/>
  <c r="J134" i="52" s="1"/>
  <c r="BB8" i="52"/>
  <c r="J132" i="52" s="1"/>
  <c r="AZ38" i="52"/>
  <c r="BB3" i="52"/>
  <c r="J127" i="52" s="1"/>
  <c r="F62" i="52"/>
  <c r="CH28" i="52"/>
  <c r="CS3" i="52"/>
  <c r="CS30" i="52"/>
  <c r="AY38" i="52"/>
  <c r="AX38" i="52"/>
  <c r="CR30" i="52"/>
  <c r="CR33" i="52" s="1"/>
  <c r="I35" i="52" s="1"/>
  <c r="CG28" i="52"/>
  <c r="BB5" i="52"/>
  <c r="J129" i="52" s="1"/>
  <c r="CI28" i="52"/>
  <c r="CT30" i="52"/>
  <c r="CT3" i="52"/>
  <c r="CU3" i="52"/>
  <c r="CJ31" i="52" s="1" a="1"/>
  <c r="CJ31" i="52" s="1"/>
  <c r="G41" i="52" s="1"/>
  <c r="CU30" i="52"/>
  <c r="CJ28" i="52"/>
  <c r="CY33" i="52"/>
  <c r="CV33" i="52"/>
  <c r="M35" i="52" s="1"/>
  <c r="CX33" i="52"/>
  <c r="AY40" i="52"/>
  <c r="AX40" i="52"/>
  <c r="BA42" i="52"/>
  <c r="H155" i="52" s="1"/>
  <c r="AZ40" i="52"/>
  <c r="CX29" i="52"/>
  <c r="BA36" i="52"/>
  <c r="I155" i="52" s="1"/>
  <c r="BA34" i="52"/>
  <c r="J62" i="52" s="1"/>
  <c r="AZ34" i="52"/>
  <c r="J61" i="52" s="1"/>
  <c r="AY34" i="52"/>
  <c r="J60" i="52" s="1"/>
  <c r="AX34" i="52"/>
  <c r="J59" i="52" s="1"/>
  <c r="AZ39" i="52"/>
  <c r="AY39" i="52"/>
  <c r="AX39" i="52"/>
  <c r="CX28" i="52"/>
  <c r="DA33" i="52"/>
  <c r="DA28" i="52"/>
  <c r="R32" i="52" s="1"/>
  <c r="DA29" i="52"/>
  <c r="AY33" i="52"/>
  <c r="H60" i="52" s="1"/>
  <c r="AZ33" i="52"/>
  <c r="H61" i="52" s="1"/>
  <c r="AX32" i="52"/>
  <c r="AY32" i="52"/>
  <c r="CZ33" i="52"/>
  <c r="CZ28" i="52"/>
  <c r="Q32" i="52" s="1"/>
  <c r="CZ29" i="52"/>
  <c r="CV29" i="52"/>
  <c r="AX28" i="52"/>
  <c r="CW33" i="52"/>
  <c r="CW28" i="52"/>
  <c r="N32" i="52" s="1"/>
  <c r="CW29" i="52"/>
  <c r="CY29" i="52"/>
  <c r="CV28" i="52"/>
  <c r="M32" i="52" s="1"/>
  <c r="CY28" i="52"/>
  <c r="P32" i="52" s="1"/>
  <c r="CI31" i="52" l="1" a="1"/>
  <c r="CI31" i="52" s="1"/>
  <c r="G40" i="52" s="1"/>
  <c r="CG31" i="52" a="1"/>
  <c r="CG31" i="52" s="1"/>
  <c r="G38" i="52" s="1"/>
  <c r="CH31" i="52" a="1"/>
  <c r="CH31" i="52" s="1"/>
  <c r="G39" i="52" s="1"/>
  <c r="CX31" i="52"/>
  <c r="CX32" i="52" s="1"/>
  <c r="O32" i="52"/>
  <c r="AY41" i="52"/>
  <c r="H153" i="52" s="1"/>
  <c r="AZ41" i="52"/>
  <c r="H154" i="52" s="1"/>
  <c r="AX41" i="52"/>
  <c r="H152" i="52" s="1"/>
  <c r="CR29" i="52"/>
  <c r="CR28" i="52"/>
  <c r="CZ31" i="52"/>
  <c r="CZ32" i="52" s="1"/>
  <c r="CV31" i="52"/>
  <c r="CV32" i="52" s="1"/>
  <c r="DA31" i="52"/>
  <c r="DA32" i="52" s="1"/>
  <c r="F60" i="52"/>
  <c r="AY35" i="52"/>
  <c r="F61" i="52"/>
  <c r="AZ35" i="52"/>
  <c r="F59" i="52"/>
  <c r="AX35" i="52"/>
  <c r="CY31" i="52"/>
  <c r="CY32" i="52" s="1"/>
  <c r="CW31" i="52"/>
  <c r="CW32" i="52" s="1"/>
  <c r="CS29" i="52"/>
  <c r="CS33" i="52"/>
  <c r="J35" i="52" s="1"/>
  <c r="CS28" i="52"/>
  <c r="CU29" i="52"/>
  <c r="CU33" i="52"/>
  <c r="L35" i="52" s="1"/>
  <c r="CU28" i="52"/>
  <c r="CT29" i="52"/>
  <c r="CT33" i="52"/>
  <c r="K35" i="52" s="1"/>
  <c r="CT28" i="52"/>
  <c r="AZ28" i="52"/>
  <c r="D56" i="52"/>
  <c r="CR31" i="52" l="1"/>
  <c r="CR32" i="52" s="1"/>
  <c r="I33" i="52" s="1"/>
  <c r="I32" i="52"/>
  <c r="CU31" i="52"/>
  <c r="CU32" i="52" s="1"/>
  <c r="L32" i="52"/>
  <c r="I152" i="52"/>
  <c r="D59" i="52"/>
  <c r="I153" i="52"/>
  <c r="D60" i="52"/>
  <c r="CS31" i="52"/>
  <c r="CS32" i="52" s="1"/>
  <c r="J32" i="52"/>
  <c r="I154" i="52"/>
  <c r="D61" i="52"/>
  <c r="CT31" i="52"/>
  <c r="CT32" i="52" s="1"/>
  <c r="K32" i="52"/>
  <c r="B45" i="41" l="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H31" i="41" l="1"/>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BB3" i="41" l="1"/>
  <c r="J111" i="41" s="1"/>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Z42" i="41" l="1"/>
  <c r="H138" i="41" s="1"/>
  <c r="F44" i="41"/>
  <c r="AY36" i="41"/>
  <c r="F45" i="41"/>
  <c r="AZ36" i="41"/>
  <c r="AY42" i="41"/>
  <c r="H137" i="41" s="1"/>
  <c r="AX42" i="41"/>
  <c r="H136" i="41" s="1"/>
  <c r="D40" i="41"/>
  <c r="AZ28" i="41"/>
  <c r="AX36" i="41"/>
  <c r="F43" i="41"/>
  <c r="D43" i="41" l="1"/>
  <c r="I136" i="41"/>
  <c r="I138" i="41"/>
  <c r="D45" i="41"/>
  <c r="I137" i="41"/>
  <c r="D4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<sst xmlns="http://schemas.openxmlformats.org/spreadsheetml/2006/main" count="7631" uniqueCount="303">
  <si>
    <t>MARINE STEWARDSHIP COUNCIL</t>
  </si>
  <si>
    <t>Fishery Name:</t>
  </si>
  <si>
    <t>FIP provider:</t>
  </si>
  <si>
    <t>Pre-assessment/full assessment undertaken by:</t>
  </si>
  <si>
    <t>Action plan undertaken by:</t>
  </si>
  <si>
    <t>BMT undertaken by:</t>
  </si>
  <si>
    <t>Unit of Assessment 1</t>
  </si>
  <si>
    <t>Species</t>
  </si>
  <si>
    <t>Gear</t>
  </si>
  <si>
    <t>Area</t>
  </si>
  <si>
    <t>Unit of Assessment 2</t>
  </si>
  <si>
    <t>Unit of Assessment 3</t>
  </si>
  <si>
    <t>Scheme documents:</t>
  </si>
  <si>
    <t>Unit of Assessment 4</t>
  </si>
  <si>
    <r>
      <rPr>
        <sz val="11"/>
        <color rgb="FF000000"/>
        <rFont val="Meta Offc Pro"/>
      </rPr>
      <t xml:space="preserve">MSC Guidance for using the Benchmarking and Tracking Tool (BMT) v2.0 </t>
    </r>
    <r>
      <rPr>
        <i/>
        <sz val="11"/>
        <color rgb="FF000000"/>
        <rFont val="Meta Offc Pro"/>
      </rPr>
      <t>(2014)</t>
    </r>
  </si>
  <si>
    <t>Versions issued</t>
  </si>
  <si>
    <t>Unit of Assessment 5</t>
  </si>
  <si>
    <t xml:space="preserve">Version No. </t>
  </si>
  <si>
    <t>Date</t>
  </si>
  <si>
    <t>Description of Amendment</t>
  </si>
  <si>
    <t>v1.0</t>
  </si>
  <si>
    <t>n/a</t>
  </si>
  <si>
    <t>v2.0</t>
  </si>
  <si>
    <t>v2.1</t>
  </si>
  <si>
    <t>Unit of Assessment 6</t>
  </si>
  <si>
    <t>v3.0 (Beta)</t>
  </si>
  <si>
    <t>v3.1</t>
  </si>
  <si>
    <t>v4.0</t>
  </si>
  <si>
    <t>CAB NAME AND LOGO</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</si>
  <si>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</si>
  <si>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</si>
  <si>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</si>
  <si>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</si>
  <si>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</si>
  <si>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</si>
  <si>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</si>
  <si>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</si>
  <si>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</si>
  <si>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</si>
  <si>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</si>
  <si>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</si>
  <si>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</si>
  <si>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</si>
  <si>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</si>
  <si>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</si>
  <si>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</si>
  <si>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</si>
  <si>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</si>
  <si>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</si>
  <si>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</si>
  <si>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</si>
  <si>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</si>
  <si>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</si>
  <si>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</si>
  <si>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</si>
  <si>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</si>
  <si>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</si>
  <si>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</si>
  <si>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</si>
  <si>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</si>
  <si>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</si>
  <si>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</si>
  <si>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</si>
  <si>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</si>
  <si>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</si>
  <si>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</si>
  <si>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</si>
  <si>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</si>
  <si>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</si>
  <si>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</si>
  <si>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</si>
  <si>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</si>
  <si>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</si>
  <si>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</si>
  <si>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</si>
  <si>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</si>
  <si>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</si>
  <si>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</si>
  <si>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</si>
  <si>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</si>
  <si>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</si>
  <si>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</si>
  <si>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</si>
  <si>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</si>
  <si>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</si>
  <si>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</si>
  <si>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</si>
  <si>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</si>
  <si>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</si>
  <si>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</si>
  <si>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</si>
  <si>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</si>
  <si>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</si>
  <si>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</si>
  <si>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</si>
  <si>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</si>
  <si>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</si>
  <si>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</si>
  <si>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</si>
  <si>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</si>
  <si>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</si>
  <si>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</si>
  <si>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</si>
  <si>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</si>
  <si>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</si>
  <si>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</si>
  <si>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</si>
  <si>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</si>
  <si>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</si>
  <si>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</si>
  <si>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</si>
  <si>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</si>
  <si>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</si>
  <si>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</si>
  <si>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</si>
  <si>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</si>
  <si>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</si>
  <si>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</si>
  <si>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</si>
  <si>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</si>
  <si>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</si>
  <si>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</si>
  <si>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</si>
  <si>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</si>
  <si>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</si>
  <si>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</si>
  <si>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</si>
  <si>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</si>
  <si>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</si>
  <si>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</si>
  <si>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</si>
  <si>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</si>
  <si>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</si>
  <si>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</si>
  <si>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</si>
  <si>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</si>
  <si>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</si>
  <si>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</si>
  <si>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</si>
  <si>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</si>
  <si>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</si>
  <si>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</si>
  <si>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</si>
  <si>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</si>
  <si>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</si>
  <si>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</si>
  <si>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</si>
  <si>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</si>
  <si>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</si>
  <si>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</si>
  <si>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</si>
  <si>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</si>
  <si>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</si>
  <si>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</si>
  <si>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</si>
  <si>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</si>
  <si>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</si>
  <si>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</si>
  <si>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</si>
  <si>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</si>
  <si>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</si>
  <si>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</si>
  <si>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</si>
  <si>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</si>
  <si>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</si>
  <si>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</si>
  <si>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</si>
  <si>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</si>
  <si>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</si>
  <si>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</si>
  <si>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</si>
  <si>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</si>
  <si>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</si>
  <si>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</si>
  <si>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</si>
  <si>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</si>
  <si>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</si>
  <si>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</si>
  <si>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</si>
  <si>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</si>
  <si>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</si>
  <si>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</si>
  <si>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</si>
  <si>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</si>
  <si>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</si>
  <si>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</si>
  <si>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</si>
  <si>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</si>
  <si>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</si>
  <si>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</si>
  <si>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</si>
  <si>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</si>
  <si>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</si>
  <si>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</si>
  <si>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</si>
  <si>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</si>
  <si>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</si>
  <si>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</si>
  <si>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</si>
  <si>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</si>
  <si>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</si>
  <si>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</si>
  <si>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</si>
  <si>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</si>
  <si>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</si>
  <si>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</si>
  <si>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</si>
  <si>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</si>
  <si>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</si>
  <si>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</si>
  <si>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</si>
  <si>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</si>
  <si>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</si>
  <si>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</si>
  <si>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</si>
  <si>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</si>
  <si>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</si>
  <si>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</si>
  <si>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</si>
  <si>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</si>
  <si>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</si>
  <si>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</si>
  <si>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</si>
  <si>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</si>
  <si>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</si>
  <si>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</si>
  <si>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3.2.4 Monitoring and management performance evaluation</t>
  </si>
  <si>
    <r>
      <t>2.1.2 Management strategy</t>
    </r>
    <r>
      <rPr>
        <sz val="10"/>
        <rFont val="Meta Offc Pro"/>
        <family val="2"/>
      </rPr>
      <t xml:space="preserve"> </t>
    </r>
  </si>
  <si>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</si>
  <si>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</si>
  <si>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</si>
  <si>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</si>
  <si>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</si>
  <si>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</si>
  <si>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</si>
  <si>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</si>
  <si>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</si>
  <si>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</si>
  <si>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</si>
  <si>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</si>
  <si>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</si>
  <si>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</si>
  <si>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EXPECTED CHANGES</t>
  </si>
  <si>
    <t>Change1</t>
  </si>
  <si>
    <t>Change2</t>
  </si>
  <si>
    <t>Change3</t>
  </si>
  <si>
    <t>Change4</t>
  </si>
  <si>
    <t>Change5</t>
  </si>
  <si>
    <t>Change6</t>
  </si>
  <si>
    <t>Change7</t>
  </si>
  <si>
    <t>Change8</t>
  </si>
  <si>
    <t>Change9</t>
  </si>
  <si>
    <t>Change10</t>
  </si>
  <si>
    <t>Pre-A Year 0</t>
  </si>
  <si>
    <t>Actual 1</t>
  </si>
  <si>
    <t>Actual 2</t>
  </si>
  <si>
    <t>AT OR ABOVE EXPECTED</t>
  </si>
  <si>
    <t>AtOrAbove1</t>
  </si>
  <si>
    <t>AtOrAbove2</t>
  </si>
  <si>
    <t>AtOrAbove3</t>
  </si>
  <si>
    <t>AtOrAbove4</t>
  </si>
  <si>
    <t>AtOrAbove5</t>
  </si>
  <si>
    <t>AtOrAbove6</t>
  </si>
  <si>
    <t>AtOrAbove7</t>
  </si>
  <si>
    <t>AtOrAbove8</t>
  </si>
  <si>
    <t>AtOrAbove9</t>
  </si>
  <si>
    <t>AtOrAbove10</t>
  </si>
  <si>
    <t>Achieved</t>
  </si>
  <si>
    <t>Not Achieved</t>
  </si>
  <si>
    <t>Percentage</t>
  </si>
  <si>
    <t xml:space="preserve">Determination </t>
  </si>
  <si>
    <t>Overall Progress Determination</t>
  </si>
  <si>
    <t>Yes</t>
  </si>
  <si>
    <t>No</t>
  </si>
  <si>
    <t>New IAP needed?</t>
  </si>
  <si>
    <t>New IAP</t>
  </si>
  <si>
    <t>1 = Expected, 1.1 = Expeceted but new IAP, 0 = No changed expected, 0.1 = No change but new IAP</t>
  </si>
  <si>
    <t>Progress verification completed by the CAB?</t>
  </si>
  <si>
    <t>New Improvement Action Plan needed?</t>
  </si>
  <si>
    <t>Expected TOTAL</t>
  </si>
  <si>
    <t>Where</t>
  </si>
  <si>
    <t>IPA triggers</t>
  </si>
  <si>
    <t>2.1.1</t>
  </si>
  <si>
    <t>2.1.2</t>
  </si>
  <si>
    <t>2.1.3</t>
  </si>
  <si>
    <t>Expected score changes / Achieved  score changes</t>
  </si>
  <si>
    <t>Progress Verification List</t>
  </si>
  <si>
    <t>Performance Indicator (PI)</t>
  </si>
  <si>
    <t>PI with an expected score change</t>
  </si>
  <si>
    <t>PI that achieved the score change</t>
  </si>
  <si>
    <t>PI that trigger a new IAP</t>
  </si>
  <si>
    <t>v5.0</t>
  </si>
  <si>
    <r>
      <t xml:space="preserve">MSC Fisheries Standard v3.1 </t>
    </r>
    <r>
      <rPr>
        <i/>
        <sz val="11"/>
        <color rgb="FF000000"/>
        <rFont val="Meta Offc Pro"/>
      </rPr>
      <t>(22 July 2024)</t>
    </r>
  </si>
  <si>
    <r>
      <t xml:space="preserve">MSC Fisheries Certification Process and Guidance v3.1 </t>
    </r>
    <r>
      <rPr>
        <i/>
        <sz val="11"/>
        <color rgb="FF000000"/>
        <rFont val="Meta Offc Pro"/>
      </rPr>
      <t>(22 July 2024)</t>
    </r>
  </si>
  <si>
    <r>
      <t xml:space="preserve">MSC Pre-Assesment Reporting template v4.2 </t>
    </r>
    <r>
      <rPr>
        <i/>
        <sz val="11"/>
        <color rgb="FF000000"/>
        <rFont val="Meta Offc Pro"/>
      </rPr>
      <t>(29 August 2024)</t>
    </r>
  </si>
  <si>
    <t xml:space="preserve">The Marine Stewardship Council’s “Benchmarking and Tracking Tool (BMT) for Default Assessment Tree” and its content is copyright of “Marine Stewardship Council” - © “Marine Stewardship Council” 2024.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</si>
  <si>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r>
      <t xml:space="preserve">MSC Improvement Program, Science and Standards
</t>
    </r>
    <r>
      <rPr>
        <b/>
        <sz val="12"/>
        <rFont val="Meta Offc Pro"/>
        <family val="2"/>
      </rPr>
      <t xml:space="preserve">Benchmarking and Tracking Tool (BMT) for Default Assessment Tree
</t>
    </r>
    <r>
      <rPr>
        <b/>
        <sz val="11"/>
        <rFont val="Meta Offc Pro"/>
        <family val="2"/>
      </rPr>
      <t xml:space="preserve">
v5.0 (Issued 29 October 2024)</t>
    </r>
  </si>
  <si>
    <t>Date of BMT creation:</t>
  </si>
  <si>
    <t>Updated to reflect updates to the MSC Fisheries Standard v3.0.</t>
  </si>
  <si>
    <t>Fixed formula error calculating overall BMT index in dashboard Actual BMT index summary table.</t>
  </si>
  <si>
    <t>Multiple UoAs and years included.</t>
  </si>
  <si>
    <t>Updated to reflect updates to the MSC Improvement Program Requirements and Guidance v3.0 and the MSC Fisheries Standard v3.1. Additional formula added to calculate Overall Progress Determination.</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</si>
  <si>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or expedited audit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</si>
</sst>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b/>
      <sz val="12"/>
      <name val="Meta Offc Pro"/>
      <family val="2"/>
    </font>
    <font>
      <u/>
      <sz val="11"/>
      <name val="Meta Offc Pro"/>
      <family val="2"/>
    </font>
    <font>
      <sz val="12"/>
      <name val="Meta Offc Pro"/>
      <family val="2"/>
    </font>
    <font>
      <sz val="12"/>
      <color theme="1"/>
      <name val="Arial"/>
      <family val="2"/>
    </font>
    <font>
      <sz val="11"/>
      <color rgb="FF000000"/>
      <name val="Meta Offc Pro"/>
    </font>
    <font>
      <i/>
      <sz val="11"/>
      <color rgb="FF000000"/>
      <name val="Meta Offc Pro"/>
    </font>
    <font>
      <sz val="11"/>
      <color rgb="FF000000"/>
      <name val="Meta Offc Pro"/>
      <family val="2"/>
    </font>
    <font>
      <sz val="10"/>
      <color theme="1"/>
      <name val="Arial"/>
      <family val="2"/>
    </font>
    <font>
      <b/>
      <sz val="10"/>
      <color theme="1"/>
      <name val="Meta Offc Pro"/>
    </font>
    <font>
      <b/>
      <sz val="8"/>
      <color theme="0"/>
      <name val="Meta Offc Pro"/>
      <family val="2"/>
    </font>
    <font>
      <b/>
      <sz val="10"/>
      <color theme="0"/>
      <name val="Meta Offc Pro"/>
    </font>
    <font>
      <b/>
      <sz val="11"/>
      <color theme="9"/>
      <name val="Meta Offc Pro"/>
    </font>
    <font>
      <sz val="10"/>
      <color theme="9"/>
      <name val="Meta Offc Pro"/>
    </font>
    <font>
      <sz val="10"/>
      <color theme="1"/>
      <name val="Meta Offc Pro"/>
    </font>
    <font>
      <b/>
      <sz val="12"/>
      <color theme="0"/>
      <name val="Meta Offc Pro"/>
    </font>
    <font>
      <sz val="10"/>
      <name val="Meta Offc Pro"/>
    </font>
    <font>
      <b/>
      <sz val="10"/>
      <name val="Meta Offc Pro"/>
    </font>
    <font>
      <b/>
      <sz val="9"/>
      <color rgb="FFFFFFFF"/>
      <name val="Meta Offc Pro"/>
    </font>
    <font>
      <sz val="9"/>
      <name val="Meta Offc Pro"/>
    </font>
    <font>
      <sz val="9"/>
      <color rgb="FFFFFFFF"/>
      <name val="Meta Offc Pro"/>
    </font>
    <font>
      <sz val="9"/>
      <color theme="0"/>
      <name val="Meta Offc Pro"/>
    </font>
    <font>
      <sz val="9"/>
      <color rgb="FFFF0000"/>
      <name val="Meta Offc Pro"/>
    </font>
    <font>
      <sz val="11"/>
      <name val="Meta Offc Pro"/>
    </font>
    <font>
      <b/>
      <sz val="11"/>
      <color theme="1"/>
      <name val="Meta Offc Pro"/>
    </font>
    <font>
      <b/>
      <sz val="8"/>
      <color theme="0"/>
      <name val="Meta Offc Pro"/>
    </font>
    <font>
      <sz val="10"/>
      <color theme="0" tint="-0.499984740745262"/>
      <name val="Meta Offc Pro"/>
    </font>
    <font>
      <b/>
      <sz val="16"/>
      <color theme="1"/>
      <name val="Meta Offc Pro"/>
    </font>
    <font>
      <sz val="11"/>
      <color theme="1"/>
      <name val="Meta Offc Pro"/>
    </font>
    <font>
      <b/>
      <sz val="14"/>
      <color theme="9"/>
      <name val="Meta Offc Pro"/>
    </font>
    <font>
      <sz val="14"/>
      <color theme="1"/>
      <name val="Meta Offc Pro"/>
    </font>
    <font>
      <b/>
      <sz val="14"/>
      <name val="Meta Offc Pro"/>
    </font>
    <font>
      <sz val="12"/>
      <color theme="9"/>
      <name val="Meta Offc Pro"/>
    </font>
    <font>
      <sz val="12"/>
      <color theme="0"/>
      <name val="Meta Offc Pro"/>
    </font>
    <font>
      <b/>
      <sz val="14"/>
      <color theme="1"/>
      <name val="Meta Offc Pro"/>
    </font>
    <font>
      <b/>
      <sz val="14"/>
      <color theme="0"/>
      <name val="Meta Offc Pro"/>
    </font>
    <font>
      <sz val="12"/>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90">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2"/>
      </left>
      <right/>
      <top style="medium">
        <color theme="9"/>
      </top>
      <bottom/>
      <diagonal/>
    </border>
    <border>
      <left/>
      <right style="medium">
        <color theme="2"/>
      </right>
      <top style="medium">
        <color theme="9"/>
      </top>
      <bottom/>
      <diagonal/>
    </border>
    <border>
      <left style="medium">
        <color theme="2"/>
      </left>
      <right/>
      <top/>
      <bottom style="medium">
        <color theme="9"/>
      </bottom>
      <diagonal/>
    </border>
    <border>
      <left/>
      <right style="medium">
        <color theme="2"/>
      </right>
      <top/>
      <bottom style="medium">
        <color theme="9"/>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4">
    <xf numFmtId="0" fontId="0" fillId="0" borderId="0"/>
    <xf numFmtId="0" fontId="1" fillId="0" borderId="0"/>
    <xf numFmtId="0" fontId="28" fillId="0" borderId="0" applyNumberFormat="0" applyFill="0" applyBorder="0" applyAlignment="0" applyProtection="0"/>
    <xf numFmtId="9" fontId="49" fillId="0" borderId="0" applyFont="0" applyFill="0" applyBorder="0" applyAlignment="0" applyProtection="0"/>
  </cellStyleXfs>
  <cellXfs count="670">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4" fillId="8" borderId="71"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7" xfId="0" applyFont="1" applyFill="1" applyBorder="1" applyAlignment="1">
      <alignment vertical="center"/>
    </xf>
    <xf numFmtId="0" fontId="19" fillId="2" borderId="0" xfId="0" applyFont="1" applyFill="1" applyAlignment="1">
      <alignment vertical="center"/>
    </xf>
    <xf numFmtId="0" fontId="22" fillId="8" borderId="78"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6" xfId="0" applyFont="1" applyFill="1" applyBorder="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9" xfId="0" applyFont="1" applyFill="1" applyBorder="1" applyAlignment="1">
      <alignment vertical="center"/>
    </xf>
    <xf numFmtId="0" fontId="21" fillId="8" borderId="80" xfId="0" applyFont="1" applyFill="1" applyBorder="1" applyAlignment="1">
      <alignment vertical="center"/>
    </xf>
    <xf numFmtId="0" fontId="21" fillId="8" borderId="79" xfId="0" applyFont="1" applyFill="1" applyBorder="1" applyAlignment="1">
      <alignment vertical="top"/>
    </xf>
    <xf numFmtId="0" fontId="21" fillId="8" borderId="80"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1"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15" fontId="33"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6" fillId="0" borderId="0" xfId="1" applyFont="1" applyAlignment="1">
      <alignment vertical="top" wrapText="1"/>
    </xf>
    <xf numFmtId="0" fontId="33" fillId="5" borderId="23" xfId="1" applyFont="1" applyFill="1" applyBorder="1" applyAlignment="1">
      <alignment horizontal="left" vertical="center" wrapText="1"/>
    </xf>
    <xf numFmtId="0" fontId="35" fillId="5" borderId="0" xfId="1" applyFont="1" applyFill="1" applyAlignment="1">
      <alignment horizontal="center" vertical="top" wrapText="1"/>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40" fillId="2" borderId="19" xfId="0" applyFont="1" applyFill="1" applyBorder="1" applyAlignment="1">
      <alignment vertical="center"/>
    </xf>
    <xf numFmtId="0" fontId="39" fillId="0" borderId="5" xfId="0" applyFont="1" applyBorder="1"/>
    <xf numFmtId="0" fontId="39" fillId="2" borderId="4" xfId="0" applyFont="1" applyFill="1" applyBorder="1" applyAlignment="1">
      <alignment vertical="center"/>
    </xf>
    <xf numFmtId="0" fontId="39" fillId="2" borderId="49" xfId="0" applyFont="1" applyFill="1" applyBorder="1" applyAlignment="1">
      <alignment vertical="center"/>
    </xf>
    <xf numFmtId="0" fontId="43" fillId="5" borderId="25" xfId="1" applyFont="1" applyFill="1" applyBorder="1"/>
    <xf numFmtId="0" fontId="7" fillId="0" borderId="5" xfId="0" applyFont="1" applyBorder="1"/>
    <xf numFmtId="0" fontId="44" fillId="2" borderId="19" xfId="0" applyFont="1" applyFill="1" applyBorder="1" applyAlignment="1">
      <alignment vertical="center"/>
    </xf>
    <xf numFmtId="0" fontId="7" fillId="0" borderId="20" xfId="0" applyFont="1" applyBorder="1"/>
    <xf numFmtId="0" fontId="44" fillId="2" borderId="21" xfId="0" applyFont="1" applyFill="1" applyBorder="1" applyAlignment="1">
      <alignment horizontal="left" vertical="center"/>
    </xf>
    <xf numFmtId="0" fontId="33" fillId="2" borderId="21" xfId="0" applyFont="1" applyFill="1" applyBorder="1" applyAlignment="1">
      <alignment horizontal="left" vertical="center"/>
    </xf>
    <xf numFmtId="0" fontId="44" fillId="2" borderId="21" xfId="0" applyFont="1" applyFill="1" applyBorder="1" applyAlignment="1">
      <alignment vertical="center"/>
    </xf>
    <xf numFmtId="0" fontId="44" fillId="2" borderId="20" xfId="0" applyFont="1" applyFill="1" applyBorder="1" applyAlignment="1">
      <alignment vertical="center"/>
    </xf>
    <xf numFmtId="0" fontId="44" fillId="2" borderId="20" xfId="0" applyFont="1" applyFill="1" applyBorder="1" applyAlignment="1">
      <alignment horizontal="left" vertical="center"/>
    </xf>
    <xf numFmtId="15" fontId="4" fillId="5" borderId="23" xfId="1" applyNumberFormat="1" applyFont="1" applyFill="1" applyBorder="1" applyAlignment="1">
      <alignment horizontal="left" vertical="center"/>
    </xf>
    <xf numFmtId="0" fontId="33" fillId="5" borderId="26" xfId="1" applyFont="1" applyFill="1" applyBorder="1"/>
    <xf numFmtId="0" fontId="33" fillId="5" borderId="27" xfId="1" applyFont="1" applyFill="1" applyBorder="1"/>
    <xf numFmtId="0" fontId="50" fillId="0" borderId="0" xfId="0" applyFont="1"/>
    <xf numFmtId="2" fontId="51" fillId="8" borderId="3" xfId="0" applyNumberFormat="1" applyFont="1" applyFill="1" applyBorder="1" applyAlignment="1">
      <alignment vertical="center" wrapText="1"/>
    </xf>
    <xf numFmtId="0" fontId="56" fillId="8" borderId="73" xfId="0" applyFont="1" applyFill="1" applyBorder="1" applyAlignment="1">
      <alignment vertical="center"/>
    </xf>
    <xf numFmtId="0" fontId="54" fillId="0" borderId="22" xfId="0" quotePrefix="1" applyFont="1" applyBorder="1" applyAlignment="1">
      <alignment vertical="center" wrapText="1"/>
    </xf>
    <xf numFmtId="0" fontId="38" fillId="22" borderId="30" xfId="2" applyFont="1" applyFill="1" applyBorder="1" applyAlignment="1">
      <alignment vertical="top" wrapText="1"/>
    </xf>
    <xf numFmtId="49" fontId="38" fillId="22" borderId="30" xfId="2" applyNumberFormat="1" applyFont="1" applyFill="1" applyBorder="1" applyAlignment="1">
      <alignment vertical="top" wrapText="1"/>
    </xf>
    <xf numFmtId="0" fontId="38" fillId="22" borderId="29" xfId="2" applyFont="1" applyFill="1" applyBorder="1" applyAlignment="1">
      <alignment vertical="top"/>
    </xf>
    <xf numFmtId="49" fontId="38" fillId="22" borderId="29" xfId="2" applyNumberFormat="1" applyFont="1" applyFill="1" applyBorder="1" applyAlignment="1">
      <alignment vertical="top"/>
    </xf>
    <xf numFmtId="0" fontId="38" fillId="22" borderId="30" xfId="2" applyFont="1" applyFill="1" applyBorder="1" applyAlignment="1">
      <alignment vertical="top"/>
    </xf>
    <xf numFmtId="0" fontId="52" fillId="8" borderId="3" xfId="0" applyFont="1" applyFill="1" applyBorder="1" applyAlignment="1">
      <alignment vertical="center" wrapText="1"/>
    </xf>
    <xf numFmtId="0" fontId="52" fillId="8" borderId="22" xfId="0" applyFont="1" applyFill="1" applyBorder="1" applyAlignment="1">
      <alignment vertical="center" wrapText="1"/>
    </xf>
    <xf numFmtId="0" fontId="16" fillId="5" borderId="3" xfId="0" applyFont="1" applyFill="1" applyBorder="1" applyAlignment="1">
      <alignment vertical="center" wrapText="1"/>
    </xf>
    <xf numFmtId="0" fontId="16" fillId="5" borderId="22" xfId="0" applyFont="1" applyFill="1" applyBorder="1" applyAlignment="1">
      <alignment vertical="center" wrapText="1"/>
    </xf>
    <xf numFmtId="0" fontId="53" fillId="5" borderId="22" xfId="0" applyFont="1" applyFill="1" applyBorder="1" applyAlignment="1">
      <alignment vertical="center" wrapText="1"/>
    </xf>
    <xf numFmtId="0" fontId="54" fillId="5" borderId="22" xfId="0" applyFont="1" applyFill="1" applyBorder="1" applyAlignment="1">
      <alignment vertical="center" wrapText="1"/>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xf numFmtId="0" fontId="4" fillId="0" borderId="51" xfId="1" applyFont="1" applyBorder="1"/>
    <xf numFmtId="0" fontId="4" fillId="0" borderId="52" xfId="1" applyFont="1" applyBorder="1"/>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4" fillId="5" borderId="51" xfId="1" applyFont="1" applyFill="1" applyBorder="1"/>
    <xf numFmtId="0" fontId="4" fillId="5" borderId="52" xfId="1" applyFont="1" applyFill="1" applyBorder="1"/>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8" fillId="5" borderId="29" xfId="1" applyFont="1" applyFill="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32" fillId="5" borderId="25" xfId="1" applyFont="1" applyFill="1" applyBorder="1" applyAlignment="1">
      <alignment horizontal="center" vertical="top"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39" fillId="2" borderId="4" xfId="0" applyFont="1" applyFill="1" applyBorder="1" applyAlignment="1">
      <alignment horizontal="center" vertical="center"/>
    </xf>
    <xf numFmtId="0" fontId="39" fillId="2" borderId="4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xf numFmtId="0" fontId="2" fillId="0" borderId="51" xfId="0" applyFont="1" applyBorder="1"/>
    <xf numFmtId="0" fontId="2" fillId="0" borderId="52" xfId="0" applyFont="1" applyBorder="1"/>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9" fillId="2" borderId="4"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52" fillId="8" borderId="4"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49" xfId="0" applyFont="1" applyFill="1" applyBorder="1" applyAlignment="1">
      <alignment horizontal="center" vertical="center" wrapText="1"/>
    </xf>
    <xf numFmtId="0" fontId="21" fillId="8" borderId="73" xfId="0" applyFont="1" applyFill="1" applyBorder="1" applyAlignment="1">
      <alignment horizontal="center" vertical="center"/>
    </xf>
    <xf numFmtId="0" fontId="21" fillId="8" borderId="88" xfId="0" applyFont="1" applyFill="1" applyBorder="1" applyAlignment="1">
      <alignment horizontal="center" vertical="center"/>
    </xf>
    <xf numFmtId="0" fontId="21" fillId="8" borderId="89"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17" xfId="0" applyFont="1" applyFill="1" applyBorder="1" applyAlignment="1">
      <alignment horizontal="center" vertical="center"/>
    </xf>
    <xf numFmtId="0" fontId="44" fillId="2" borderId="18"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49" xfId="0" applyFont="1" applyFill="1" applyBorder="1" applyAlignment="1">
      <alignment horizontal="center" vertical="center"/>
    </xf>
    <xf numFmtId="0" fontId="44" fillId="2" borderId="84" xfId="0" applyFont="1" applyFill="1" applyBorder="1" applyAlignment="1">
      <alignment horizontal="center" vertical="center"/>
    </xf>
    <xf numFmtId="0" fontId="44" fillId="2" borderId="85" xfId="0" applyFont="1" applyFill="1" applyBorder="1" applyAlignment="1">
      <alignment horizontal="center" vertical="center"/>
    </xf>
    <xf numFmtId="0" fontId="44" fillId="2" borderId="58" xfId="0" applyFont="1" applyFill="1" applyBorder="1" applyAlignment="1">
      <alignment horizontal="center" vertical="center"/>
    </xf>
    <xf numFmtId="0" fontId="44" fillId="2" borderId="74" xfId="0" applyFont="1" applyFill="1" applyBorder="1" applyAlignment="1">
      <alignment horizontal="center" vertical="center"/>
    </xf>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44" fillId="2" borderId="84" xfId="0" applyFont="1" applyFill="1" applyBorder="1" applyAlignment="1">
      <alignment horizontal="center" vertical="center" wrapText="1"/>
    </xf>
    <xf numFmtId="0" fontId="44" fillId="2" borderId="85"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4" fillId="2" borderId="74" xfId="0" applyFont="1" applyFill="1" applyBorder="1" applyAlignment="1">
      <alignment horizontal="center" vertical="center" wrapText="1"/>
    </xf>
    <xf numFmtId="0" fontId="45" fillId="0" borderId="86" xfId="0" applyFont="1" applyBorder="1" applyAlignment="1">
      <alignment horizontal="center" vertical="center" wrapText="1"/>
    </xf>
    <xf numFmtId="0" fontId="45" fillId="0" borderId="87"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57" xfId="0" applyFont="1" applyBorder="1" applyAlignment="1">
      <alignment horizontal="center" vertical="center" wrapText="1"/>
    </xf>
    <xf numFmtId="0" fontId="33" fillId="28" borderId="4" xfId="0" applyFont="1" applyFill="1" applyBorder="1" applyAlignment="1">
      <alignment horizontal="center" vertical="center" wrapText="1"/>
    </xf>
    <xf numFmtId="0" fontId="33" fillId="28" borderId="5" xfId="0" applyFont="1" applyFill="1" applyBorder="1" applyAlignment="1">
      <alignment horizontal="center" vertical="center" wrapText="1"/>
    </xf>
    <xf numFmtId="0" fontId="33" fillId="28" borderId="49" xfId="0" applyFont="1" applyFill="1" applyBorder="1" applyAlignment="1">
      <alignment horizontal="center" vertical="center" wrapText="1"/>
    </xf>
    <xf numFmtId="0" fontId="16" fillId="28" borderId="3" xfId="0" applyFont="1" applyFill="1" applyBorder="1" applyAlignment="1">
      <alignment vertical="center" wrapText="1"/>
    </xf>
    <xf numFmtId="0" fontId="16" fillId="28" borderId="22" xfId="0" applyFont="1" applyFill="1" applyBorder="1" applyAlignment="1">
      <alignment vertical="center" wrapText="1"/>
    </xf>
    <xf numFmtId="0" fontId="33" fillId="28" borderId="64" xfId="0" applyFont="1" applyFill="1" applyBorder="1" applyAlignment="1">
      <alignment horizontal="center" vertical="center" wrapText="1"/>
    </xf>
    <xf numFmtId="0" fontId="7" fillId="28" borderId="4" xfId="0" applyFont="1" applyFill="1" applyBorder="1" applyAlignment="1">
      <alignment horizontal="center" vertical="center"/>
    </xf>
    <xf numFmtId="0" fontId="7" fillId="28" borderId="49" xfId="0" applyFont="1" applyFill="1" applyBorder="1" applyAlignment="1">
      <alignment horizontal="center" vertical="center"/>
    </xf>
    <xf numFmtId="0" fontId="7" fillId="28" borderId="4" xfId="0" applyFont="1" applyFill="1" applyBorder="1" applyAlignment="1">
      <alignment vertical="center"/>
    </xf>
    <xf numFmtId="0" fontId="7" fillId="28" borderId="5" xfId="0" applyFont="1" applyFill="1" applyBorder="1"/>
    <xf numFmtId="0" fontId="7" fillId="28" borderId="49" xfId="0" applyFont="1" applyFill="1" applyBorder="1" applyAlignment="1">
      <alignment vertical="center"/>
    </xf>
    <xf numFmtId="0" fontId="33" fillId="28" borderId="65" xfId="0" applyFont="1" applyFill="1" applyBorder="1" applyAlignment="1">
      <alignment horizontal="center" vertical="center" wrapText="1"/>
    </xf>
    <xf numFmtId="0" fontId="33" fillId="28" borderId="22" xfId="0" applyFont="1" applyFill="1" applyBorder="1" applyAlignment="1">
      <alignment horizontal="center" vertical="center" wrapText="1"/>
    </xf>
    <xf numFmtId="0" fontId="7" fillId="28" borderId="4" xfId="0" applyFont="1" applyFill="1" applyBorder="1" applyAlignment="1">
      <alignment horizontal="center" vertical="center" wrapText="1"/>
    </xf>
    <xf numFmtId="0" fontId="7" fillId="28" borderId="49" xfId="0" applyFont="1" applyFill="1" applyBorder="1" applyAlignment="1">
      <alignment horizontal="center" vertical="center" wrapText="1"/>
    </xf>
    <xf numFmtId="0" fontId="53" fillId="28" borderId="22" xfId="0" applyFont="1" applyFill="1" applyBorder="1" applyAlignment="1">
      <alignment vertical="center" wrapText="1"/>
    </xf>
    <xf numFmtId="0" fontId="54" fillId="28" borderId="22" xfId="0" applyFont="1" applyFill="1" applyBorder="1" applyAlignment="1">
      <alignment vertical="center" wrapText="1"/>
    </xf>
    <xf numFmtId="0" fontId="57" fillId="28" borderId="4" xfId="0" applyFont="1" applyFill="1" applyBorder="1" applyAlignment="1">
      <alignment horizontal="center" vertical="center" wrapText="1"/>
    </xf>
    <xf numFmtId="0" fontId="57" fillId="28" borderId="5" xfId="0" applyFont="1" applyFill="1" applyBorder="1" applyAlignment="1">
      <alignment horizontal="center" vertical="center" wrapText="1"/>
    </xf>
    <xf numFmtId="0" fontId="57" fillId="28" borderId="49" xfId="0" applyFont="1" applyFill="1" applyBorder="1" applyAlignment="1">
      <alignment horizontal="center" vertical="center" wrapText="1"/>
    </xf>
    <xf numFmtId="0" fontId="53" fillId="28" borderId="3" xfId="0" applyFont="1" applyFill="1" applyBorder="1" applyAlignment="1">
      <alignment vertical="center" wrapText="1"/>
    </xf>
    <xf numFmtId="0" fontId="55" fillId="0" borderId="0" xfId="0" applyFont="1"/>
    <xf numFmtId="0" fontId="55" fillId="0" borderId="0" xfId="0" applyFont="1" applyAlignment="1">
      <alignment horizontal="left"/>
    </xf>
    <xf numFmtId="0" fontId="55" fillId="0" borderId="0" xfId="0" applyFont="1" applyAlignment="1">
      <alignment horizontal="center"/>
    </xf>
    <xf numFmtId="0" fontId="52" fillId="0" borderId="0" xfId="0" applyFont="1"/>
    <xf numFmtId="0" fontId="52" fillId="0" borderId="0" xfId="0" applyFont="1" applyAlignment="1">
      <alignment vertical="center" wrapText="1"/>
    </xf>
    <xf numFmtId="0" fontId="55" fillId="14" borderId="0" xfId="0" applyFont="1" applyFill="1"/>
    <xf numFmtId="0" fontId="55" fillId="14" borderId="0" xfId="0" applyFont="1" applyFill="1" applyAlignment="1">
      <alignment horizontal="left"/>
    </xf>
    <xf numFmtId="0" fontId="52" fillId="14" borderId="0" xfId="0" applyFont="1" applyFill="1"/>
    <xf numFmtId="0" fontId="57" fillId="14" borderId="0" xfId="0" applyFont="1" applyFill="1" applyAlignment="1">
      <alignment vertical="center"/>
    </xf>
    <xf numFmtId="0" fontId="58" fillId="14" borderId="0" xfId="0" applyFont="1" applyFill="1" applyAlignment="1">
      <alignment vertical="center" wrapText="1"/>
    </xf>
    <xf numFmtId="0" fontId="57" fillId="14" borderId="0" xfId="0" applyFont="1" applyFill="1" applyAlignment="1">
      <alignment horizontal="left"/>
    </xf>
    <xf numFmtId="0" fontId="55" fillId="16" borderId="0" xfId="0" applyFont="1" applyFill="1"/>
    <xf numFmtId="2" fontId="55" fillId="16" borderId="0" xfId="0" applyNumberFormat="1" applyFont="1" applyFill="1"/>
    <xf numFmtId="2" fontId="52" fillId="16" borderId="0" xfId="0" applyNumberFormat="1" applyFont="1" applyFill="1"/>
    <xf numFmtId="0" fontId="52" fillId="16" borderId="0" xfId="0" applyFont="1" applyFill="1"/>
    <xf numFmtId="2" fontId="55" fillId="0" borderId="0" xfId="0" applyNumberFormat="1" applyFont="1"/>
    <xf numFmtId="2" fontId="52" fillId="0" borderId="0" xfId="0" applyNumberFormat="1" applyFont="1"/>
    <xf numFmtId="0" fontId="59" fillId="8" borderId="3" xfId="0" applyFont="1" applyFill="1" applyBorder="1" applyAlignment="1">
      <alignment horizontal="center" vertical="center" wrapText="1"/>
    </xf>
    <xf numFmtId="0" fontId="59" fillId="8" borderId="4" xfId="0" applyFont="1" applyFill="1" applyBorder="1" applyAlignment="1">
      <alignment horizontal="center" vertical="center"/>
    </xf>
    <xf numFmtId="0" fontId="59" fillId="8" borderId="49" xfId="0" applyFont="1" applyFill="1" applyBorder="1" applyAlignment="1">
      <alignment horizontal="center" vertical="center"/>
    </xf>
    <xf numFmtId="0" fontId="59" fillId="8" borderId="5" xfId="0" applyFont="1" applyFill="1" applyBorder="1" applyAlignment="1">
      <alignment horizontal="center" vertical="center"/>
    </xf>
    <xf numFmtId="0" fontId="60" fillId="17" borderId="3" xfId="0" applyFont="1" applyFill="1" applyBorder="1" applyAlignment="1">
      <alignment horizontal="center" vertical="center" wrapText="1"/>
    </xf>
    <xf numFmtId="0" fontId="60" fillId="17" borderId="4" xfId="0" applyFont="1" applyFill="1" applyBorder="1" applyAlignment="1">
      <alignment horizontal="center" vertical="center" wrapText="1"/>
    </xf>
    <xf numFmtId="0" fontId="60" fillId="23" borderId="4" xfId="0" applyFont="1" applyFill="1" applyBorder="1" applyAlignment="1">
      <alignment horizontal="center" vertical="center" wrapText="1"/>
    </xf>
    <xf numFmtId="0" fontId="60" fillId="24" borderId="4" xfId="0" applyFont="1" applyFill="1" applyBorder="1" applyAlignment="1">
      <alignment horizontal="center" vertical="center" wrapText="1"/>
    </xf>
    <xf numFmtId="0" fontId="61" fillId="25" borderId="4"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0" fillId="23" borderId="3" xfId="0" applyFont="1" applyFill="1" applyBorder="1" applyAlignment="1">
      <alignment horizontal="center" vertical="center" wrapText="1"/>
    </xf>
    <xf numFmtId="0" fontId="60" fillId="24" borderId="3" xfId="0" applyFont="1" applyFill="1" applyBorder="1" applyAlignment="1">
      <alignment horizontal="center" vertical="center" wrapText="1"/>
    </xf>
    <xf numFmtId="0" fontId="62" fillId="25" borderId="3" xfId="0" applyFont="1" applyFill="1" applyBorder="1" applyAlignment="1">
      <alignment horizontal="center" vertical="center" wrapText="1"/>
    </xf>
    <xf numFmtId="0" fontId="62" fillId="8" borderId="3" xfId="0" applyFont="1" applyFill="1" applyBorder="1" applyAlignment="1">
      <alignment horizontal="center" vertical="center" wrapText="1"/>
    </xf>
    <xf numFmtId="0" fontId="62" fillId="10" borderId="3" xfId="0" applyFont="1" applyFill="1" applyBorder="1" applyAlignment="1">
      <alignment horizontal="center" vertical="center" wrapText="1"/>
    </xf>
    <xf numFmtId="0" fontId="59" fillId="8" borderId="32" xfId="0" applyFont="1" applyFill="1" applyBorder="1" applyAlignment="1">
      <alignment horizontal="center" vertical="center" wrapText="1"/>
    </xf>
    <xf numFmtId="0" fontId="59" fillId="8" borderId="0" xfId="0" applyFont="1" applyFill="1" applyAlignment="1">
      <alignment horizontal="center" vertical="center"/>
    </xf>
    <xf numFmtId="0" fontId="64" fillId="28" borderId="64" xfId="0" applyFont="1" applyFill="1" applyBorder="1" applyAlignment="1">
      <alignment horizontal="center" vertical="center" wrapText="1"/>
    </xf>
    <xf numFmtId="0" fontId="57" fillId="28" borderId="4" xfId="0" applyFont="1" applyFill="1" applyBorder="1" applyAlignment="1">
      <alignment horizontal="center" vertical="center"/>
    </xf>
    <xf numFmtId="0" fontId="57" fillId="28" borderId="49" xfId="0" applyFont="1" applyFill="1" applyBorder="1" applyAlignment="1">
      <alignment horizontal="center" vertical="center"/>
    </xf>
    <xf numFmtId="0" fontId="57" fillId="28" borderId="4" xfId="0" applyFont="1" applyFill="1" applyBorder="1" applyAlignment="1">
      <alignment vertical="center"/>
    </xf>
    <xf numFmtId="0" fontId="57" fillId="28" borderId="5" xfId="0" applyFont="1" applyFill="1" applyBorder="1"/>
    <xf numFmtId="0" fontId="57" fillId="28" borderId="49" xfId="0" applyFont="1" applyFill="1" applyBorder="1" applyAlignment="1">
      <alignment vertical="center"/>
    </xf>
    <xf numFmtId="0" fontId="54" fillId="0" borderId="38" xfId="0" applyFont="1" applyBorder="1" applyAlignment="1">
      <alignment horizontal="left" vertical="center" wrapText="1"/>
    </xf>
    <xf numFmtId="0" fontId="54" fillId="0" borderId="61" xfId="0" applyFont="1" applyBorder="1" applyAlignment="1">
      <alignment horizontal="left" vertical="center" wrapText="1"/>
    </xf>
    <xf numFmtId="0" fontId="54" fillId="0" borderId="3" xfId="0" applyFont="1" applyBorder="1" applyAlignment="1">
      <alignment horizontal="left" vertical="center" wrapText="1"/>
    </xf>
    <xf numFmtId="0" fontId="54" fillId="0" borderId="39" xfId="0" applyFont="1" applyBorder="1" applyAlignment="1">
      <alignment horizontal="left" vertical="center" wrapText="1"/>
    </xf>
    <xf numFmtId="0" fontId="54" fillId="0" borderId="0" xfId="0" applyFont="1" applyAlignment="1">
      <alignment horizontal="left" vertical="center" wrapText="1"/>
    </xf>
    <xf numFmtId="0" fontId="55" fillId="15" borderId="0" xfId="0" applyFont="1" applyFill="1"/>
    <xf numFmtId="0" fontId="55" fillId="5" borderId="0" xfId="0" applyFont="1" applyFill="1"/>
    <xf numFmtId="0" fontId="64" fillId="28" borderId="65" xfId="0" applyFont="1" applyFill="1" applyBorder="1" applyAlignment="1">
      <alignment horizontal="center" vertical="center" wrapText="1"/>
    </xf>
    <xf numFmtId="0" fontId="54" fillId="0" borderId="7" xfId="0" applyFont="1" applyBorder="1" applyAlignment="1">
      <alignment horizontal="left" vertical="center" wrapText="1"/>
    </xf>
    <xf numFmtId="0" fontId="54" fillId="0" borderId="62" xfId="0" applyFont="1" applyBorder="1" applyAlignment="1">
      <alignment horizontal="left" vertical="center" wrapText="1"/>
    </xf>
    <xf numFmtId="0" fontId="55" fillId="7" borderId="0" xfId="0" applyFont="1" applyFill="1" applyAlignment="1">
      <alignment horizontal="center" vertical="top"/>
    </xf>
    <xf numFmtId="0" fontId="55" fillId="4" borderId="0" xfId="0" applyFont="1" applyFill="1" applyAlignment="1">
      <alignment horizontal="center" vertical="top"/>
    </xf>
    <xf numFmtId="0" fontId="55" fillId="11" borderId="0" xfId="0" applyFont="1" applyFill="1" applyAlignment="1">
      <alignment horizontal="center" vertical="top"/>
    </xf>
    <xf numFmtId="0" fontId="64" fillId="28" borderId="22" xfId="0" applyFont="1" applyFill="1" applyBorder="1" applyAlignment="1">
      <alignment horizontal="center" vertical="center" wrapText="1"/>
    </xf>
    <xf numFmtId="0" fontId="54" fillId="0" borderId="9" xfId="0" applyFont="1" applyBorder="1" applyAlignment="1">
      <alignment horizontal="left" vertical="center" wrapText="1"/>
    </xf>
    <xf numFmtId="0" fontId="54" fillId="0" borderId="63" xfId="0" applyFont="1" applyBorder="1" applyAlignment="1">
      <alignment horizontal="left" vertical="center" wrapText="1"/>
    </xf>
    <xf numFmtId="0" fontId="64" fillId="28" borderId="4" xfId="0" applyFont="1" applyFill="1" applyBorder="1" applyAlignment="1">
      <alignment horizontal="center" vertical="center" wrapText="1"/>
    </xf>
    <xf numFmtId="0" fontId="64" fillId="28" borderId="5" xfId="0" applyFont="1" applyFill="1" applyBorder="1" applyAlignment="1">
      <alignment horizontal="center" vertical="center" wrapText="1"/>
    </xf>
    <xf numFmtId="0" fontId="64" fillId="28" borderId="49" xfId="0" applyFont="1" applyFill="1" applyBorder="1" applyAlignment="1">
      <alignment horizontal="center" vertical="center" wrapText="1"/>
    </xf>
    <xf numFmtId="0" fontId="53" fillId="5" borderId="3" xfId="0" applyFont="1" applyFill="1" applyBorder="1" applyAlignment="1">
      <alignment vertical="center" wrapText="1"/>
    </xf>
    <xf numFmtId="2" fontId="52" fillId="8" borderId="3" xfId="0" applyNumberFormat="1" applyFont="1" applyFill="1" applyBorder="1" applyAlignment="1">
      <alignment vertical="center" wrapText="1"/>
    </xf>
    <xf numFmtId="2" fontId="50" fillId="0" borderId="0" xfId="0" applyNumberFormat="1" applyFont="1" applyAlignment="1">
      <alignment vertical="center" wrapText="1"/>
    </xf>
    <xf numFmtId="2" fontId="66" fillId="8" borderId="3" xfId="0" applyNumberFormat="1" applyFont="1" applyFill="1" applyBorder="1" applyAlignment="1">
      <alignment vertical="center" wrapText="1"/>
    </xf>
    <xf numFmtId="0" fontId="67" fillId="0" borderId="0" xfId="0" applyFont="1" applyAlignment="1">
      <alignment vertical="top" wrapText="1"/>
    </xf>
    <xf numFmtId="0" fontId="68" fillId="0" borderId="0" xfId="0" applyFont="1" applyAlignment="1">
      <alignment horizontal="left" wrapText="1"/>
    </xf>
    <xf numFmtId="0" fontId="69" fillId="0" borderId="0" xfId="0" applyFont="1"/>
    <xf numFmtId="0" fontId="70" fillId="0" borderId="50" xfId="0" applyFont="1" applyBorder="1" applyAlignment="1">
      <alignment horizontal="left" vertical="top"/>
    </xf>
    <xf numFmtId="0" fontId="55" fillId="0" borderId="51" xfId="0" applyFont="1" applyBorder="1" applyAlignment="1">
      <alignment horizontal="left" vertical="top"/>
    </xf>
    <xf numFmtId="0" fontId="55" fillId="0" borderId="52" xfId="0" applyFont="1" applyBorder="1" applyAlignment="1">
      <alignment horizontal="left" vertical="top"/>
    </xf>
    <xf numFmtId="0" fontId="70" fillId="0" borderId="29" xfId="0" applyFont="1" applyBorder="1" applyAlignment="1">
      <alignment horizontal="left" vertical="top"/>
    </xf>
    <xf numFmtId="0" fontId="70" fillId="0" borderId="30" xfId="0" applyFont="1" applyBorder="1" applyAlignment="1">
      <alignment horizontal="left" vertical="top"/>
    </xf>
    <xf numFmtId="0" fontId="70" fillId="0" borderId="31" xfId="0" applyFont="1" applyBorder="1" applyAlignment="1">
      <alignment horizontal="left" vertical="top"/>
    </xf>
    <xf numFmtId="0" fontId="71" fillId="0" borderId="50" xfId="0" applyFont="1" applyBorder="1" applyAlignment="1">
      <alignment horizontal="center" vertical="top"/>
    </xf>
    <xf numFmtId="0" fontId="55" fillId="0" borderId="51" xfId="0" applyFont="1" applyBorder="1" applyAlignment="1">
      <alignment horizontal="center" vertical="top"/>
    </xf>
    <xf numFmtId="0" fontId="55" fillId="0" borderId="52" xfId="0" applyFont="1" applyBorder="1" applyAlignment="1">
      <alignment horizontal="center" vertical="top"/>
    </xf>
    <xf numFmtId="0" fontId="55" fillId="0" borderId="50" xfId="0" applyFont="1" applyBorder="1"/>
    <xf numFmtId="0" fontId="55" fillId="0" borderId="51" xfId="0" applyFont="1" applyBorder="1"/>
    <xf numFmtId="0" fontId="55" fillId="0" borderId="52" xfId="0" applyFont="1" applyBorder="1"/>
    <xf numFmtId="0" fontId="55" fillId="0" borderId="50" xfId="0" applyFont="1" applyBorder="1" applyAlignment="1">
      <alignment horizontal="left"/>
    </xf>
    <xf numFmtId="0" fontId="72" fillId="0" borderId="0" xfId="0" applyFont="1" applyAlignment="1">
      <alignment horizontal="left" vertical="top"/>
    </xf>
    <xf numFmtId="0" fontId="70" fillId="0" borderId="0" xfId="0" applyFont="1" applyAlignment="1">
      <alignment horizontal="left" vertical="top"/>
    </xf>
    <xf numFmtId="0" fontId="54" fillId="0" borderId="0" xfId="0" applyFont="1" applyAlignment="1">
      <alignment horizontal="left" vertical="top"/>
    </xf>
    <xf numFmtId="0" fontId="73" fillId="0" borderId="56" xfId="0" applyFont="1" applyBorder="1" applyAlignment="1">
      <alignment vertical="center"/>
    </xf>
    <xf numFmtId="0" fontId="73" fillId="0" borderId="0" xfId="0" applyFont="1" applyAlignment="1">
      <alignment horizontal="left" vertical="center"/>
    </xf>
    <xf numFmtId="0" fontId="73" fillId="0" borderId="0" xfId="0" applyFont="1" applyAlignment="1">
      <alignment horizontal="left" vertical="top"/>
    </xf>
    <xf numFmtId="0" fontId="56" fillId="8" borderId="14" xfId="0" applyFont="1" applyFill="1" applyBorder="1" applyAlignment="1">
      <alignment horizontal="left" vertical="top"/>
    </xf>
    <xf numFmtId="0" fontId="56" fillId="8" borderId="59" xfId="0" applyFont="1" applyFill="1" applyBorder="1" applyAlignment="1">
      <alignment horizontal="left" vertical="top"/>
    </xf>
    <xf numFmtId="0" fontId="56" fillId="8" borderId="79" xfId="0" applyFont="1" applyFill="1" applyBorder="1" applyAlignment="1">
      <alignment vertical="center"/>
    </xf>
    <xf numFmtId="0" fontId="56" fillId="8" borderId="80" xfId="0" applyFont="1" applyFill="1" applyBorder="1" applyAlignment="1">
      <alignment vertical="center"/>
    </xf>
    <xf numFmtId="0" fontId="56" fillId="8" borderId="79" xfId="0" applyFont="1" applyFill="1" applyBorder="1" applyAlignment="1">
      <alignment vertical="top"/>
    </xf>
    <xf numFmtId="0" fontId="56" fillId="8" borderId="80" xfId="0" applyFont="1" applyFill="1" applyBorder="1" applyAlignment="1">
      <alignment vertical="top"/>
    </xf>
    <xf numFmtId="0" fontId="56" fillId="8" borderId="26" xfId="0" applyFont="1" applyFill="1" applyBorder="1" applyAlignment="1">
      <alignment vertical="top"/>
    </xf>
    <xf numFmtId="0" fontId="56" fillId="8" borderId="68" xfId="0" applyFont="1" applyFill="1" applyBorder="1" applyAlignment="1">
      <alignment vertical="top"/>
    </xf>
    <xf numFmtId="0" fontId="56" fillId="8" borderId="11" xfId="0" applyFont="1" applyFill="1" applyBorder="1" applyAlignment="1">
      <alignment vertical="top"/>
    </xf>
    <xf numFmtId="0" fontId="56" fillId="8" borderId="66" xfId="0" applyFont="1" applyFill="1" applyBorder="1" applyAlignment="1">
      <alignment vertical="center"/>
    </xf>
    <xf numFmtId="0" fontId="56" fillId="8" borderId="67" xfId="0" applyFont="1" applyFill="1" applyBorder="1" applyAlignment="1">
      <alignment vertical="center"/>
    </xf>
    <xf numFmtId="0" fontId="74" fillId="8" borderId="66" xfId="0" applyFont="1" applyFill="1" applyBorder="1" applyAlignment="1">
      <alignment vertical="top"/>
    </xf>
    <xf numFmtId="0" fontId="74" fillId="8" borderId="67" xfId="0" applyFont="1" applyFill="1" applyBorder="1" applyAlignment="1">
      <alignment vertical="top"/>
    </xf>
    <xf numFmtId="0" fontId="74" fillId="8" borderId="0" xfId="0" applyFont="1" applyFill="1" applyAlignment="1">
      <alignment vertical="top"/>
    </xf>
    <xf numFmtId="0" fontId="74" fillId="9" borderId="45" xfId="0" applyFont="1" applyFill="1" applyBorder="1" applyAlignment="1">
      <alignment vertical="top"/>
    </xf>
    <xf numFmtId="0" fontId="74" fillId="9" borderId="46" xfId="0" applyFont="1" applyFill="1" applyBorder="1" applyAlignment="1">
      <alignment vertical="top"/>
    </xf>
    <xf numFmtId="0" fontId="73" fillId="2" borderId="15" xfId="0" applyFont="1" applyFill="1" applyBorder="1" applyAlignment="1">
      <alignment vertical="top"/>
    </xf>
    <xf numFmtId="0" fontId="74" fillId="3" borderId="45" xfId="0" applyFont="1" applyFill="1" applyBorder="1" applyAlignment="1">
      <alignment vertical="top"/>
    </xf>
    <xf numFmtId="0" fontId="74" fillId="3" borderId="46" xfId="0" applyFont="1" applyFill="1" applyBorder="1" applyAlignment="1">
      <alignment vertical="top"/>
    </xf>
    <xf numFmtId="0" fontId="74" fillId="11" borderId="45" xfId="0" applyFont="1" applyFill="1" applyBorder="1" applyAlignment="1">
      <alignment vertical="top"/>
    </xf>
    <xf numFmtId="0" fontId="74" fillId="11" borderId="46" xfId="0" applyFont="1" applyFill="1" applyBorder="1" applyAlignment="1">
      <alignment vertical="top"/>
    </xf>
    <xf numFmtId="0" fontId="56" fillId="8" borderId="47" xfId="0" applyFont="1" applyFill="1" applyBorder="1" applyAlignment="1">
      <alignment vertical="top"/>
    </xf>
    <xf numFmtId="0" fontId="56" fillId="8" borderId="48" xfId="0" applyFont="1" applyFill="1" applyBorder="1" applyAlignment="1">
      <alignment vertical="top"/>
    </xf>
    <xf numFmtId="2" fontId="56" fillId="8" borderId="66" xfId="0" applyNumberFormat="1" applyFont="1" applyFill="1" applyBorder="1" applyAlignment="1">
      <alignment vertical="top"/>
    </xf>
    <xf numFmtId="2" fontId="56" fillId="8" borderId="67" xfId="0" applyNumberFormat="1" applyFont="1" applyFill="1" applyBorder="1" applyAlignment="1">
      <alignment vertical="top"/>
    </xf>
    <xf numFmtId="2" fontId="56" fillId="8" borderId="0" xfId="0" applyNumberFormat="1" applyFont="1" applyFill="1" applyAlignment="1">
      <alignment vertical="top"/>
    </xf>
    <xf numFmtId="0" fontId="75" fillId="0" borderId="0" xfId="0" applyFont="1"/>
    <xf numFmtId="0" fontId="57" fillId="0" borderId="0" xfId="0" applyFont="1"/>
    <xf numFmtId="0" fontId="56" fillId="8" borderId="33" xfId="0" applyFont="1" applyFill="1" applyBorder="1" applyAlignment="1">
      <alignment vertical="center"/>
    </xf>
    <xf numFmtId="0" fontId="56" fillId="8" borderId="60" xfId="0" applyFont="1" applyFill="1" applyBorder="1" applyAlignment="1">
      <alignment vertical="center"/>
    </xf>
    <xf numFmtId="0" fontId="56" fillId="8" borderId="73" xfId="0" applyFont="1" applyFill="1" applyBorder="1" applyAlignment="1">
      <alignment horizontal="center" vertical="center"/>
    </xf>
    <xf numFmtId="0" fontId="56" fillId="8" borderId="88" xfId="0" applyFont="1" applyFill="1" applyBorder="1" applyAlignment="1">
      <alignment horizontal="center" vertical="center"/>
    </xf>
    <xf numFmtId="0" fontId="56" fillId="8" borderId="89" xfId="0" applyFont="1" applyFill="1" applyBorder="1" applyAlignment="1">
      <alignment horizontal="center" vertical="center"/>
    </xf>
    <xf numFmtId="0" fontId="74" fillId="8" borderId="36" xfId="0" applyFont="1" applyFill="1" applyBorder="1" applyAlignment="1">
      <alignment vertical="top"/>
    </xf>
    <xf numFmtId="0" fontId="74" fillId="8" borderId="78" xfId="0" applyFont="1" applyFill="1" applyBorder="1" applyAlignment="1">
      <alignment vertical="top"/>
    </xf>
    <xf numFmtId="0" fontId="74" fillId="8" borderId="12" xfId="0" applyFont="1" applyFill="1" applyBorder="1" applyAlignment="1">
      <alignment vertical="top"/>
    </xf>
    <xf numFmtId="0" fontId="56" fillId="8" borderId="13" xfId="0" applyFont="1" applyFill="1" applyBorder="1" applyAlignment="1">
      <alignment horizontal="center" vertical="center"/>
    </xf>
    <xf numFmtId="0" fontId="56" fillId="8" borderId="37" xfId="0" applyFont="1" applyFill="1" applyBorder="1" applyAlignment="1">
      <alignment horizontal="center" vertical="center"/>
    </xf>
    <xf numFmtId="0" fontId="70" fillId="2" borderId="69" xfId="0" applyFont="1" applyFill="1" applyBorder="1" applyAlignment="1">
      <alignment vertical="center"/>
    </xf>
    <xf numFmtId="0" fontId="70" fillId="2" borderId="0" xfId="0" applyFont="1" applyFill="1" applyAlignment="1">
      <alignment vertical="center"/>
    </xf>
    <xf numFmtId="0" fontId="70" fillId="2" borderId="70" xfId="0" applyFont="1" applyFill="1" applyBorder="1" applyAlignment="1">
      <alignment vertical="center"/>
    </xf>
    <xf numFmtId="2" fontId="73" fillId="0" borderId="8" xfId="0" applyNumberFormat="1" applyFont="1" applyBorder="1" applyAlignment="1">
      <alignment horizontal="center" vertical="center" wrapText="1"/>
    </xf>
    <xf numFmtId="0" fontId="70" fillId="2" borderId="71" xfId="0" applyFont="1" applyFill="1" applyBorder="1" applyAlignment="1">
      <alignment vertical="center"/>
    </xf>
    <xf numFmtId="0" fontId="70" fillId="2" borderId="30" xfId="0" applyFont="1" applyFill="1" applyBorder="1" applyAlignment="1">
      <alignment vertical="center"/>
    </xf>
    <xf numFmtId="0" fontId="70" fillId="2" borderId="72" xfId="0" applyFont="1" applyFill="1" applyBorder="1" applyAlignment="1">
      <alignment vertical="center"/>
    </xf>
    <xf numFmtId="0" fontId="73" fillId="10" borderId="8" xfId="0" applyFont="1" applyFill="1" applyBorder="1" applyAlignment="1">
      <alignment horizontal="center" vertical="center"/>
    </xf>
    <xf numFmtId="2" fontId="73" fillId="10" borderId="8" xfId="0" applyNumberFormat="1" applyFont="1" applyFill="1" applyBorder="1" applyAlignment="1">
      <alignment horizontal="center" vertical="center" wrapText="1"/>
    </xf>
    <xf numFmtId="2" fontId="73" fillId="2" borderId="8" xfId="0" applyNumberFormat="1" applyFont="1" applyFill="1" applyBorder="1" applyAlignment="1">
      <alignment horizontal="center" vertical="center" wrapText="1"/>
    </xf>
    <xf numFmtId="0" fontId="70" fillId="2" borderId="77" xfId="0" applyFont="1" applyFill="1" applyBorder="1" applyAlignment="1">
      <alignment vertical="center"/>
    </xf>
    <xf numFmtId="0" fontId="76" fillId="8" borderId="69" xfId="0" applyFont="1" applyFill="1" applyBorder="1" applyAlignment="1">
      <alignment vertical="center"/>
    </xf>
    <xf numFmtId="0" fontId="76" fillId="8" borderId="0" xfId="0" applyFont="1" applyFill="1" applyAlignment="1">
      <alignment vertical="center"/>
    </xf>
    <xf numFmtId="0" fontId="76" fillId="8" borderId="24" xfId="0" applyFont="1" applyFill="1" applyBorder="1" applyAlignment="1">
      <alignment vertical="center"/>
    </xf>
    <xf numFmtId="2" fontId="73" fillId="0" borderId="75" xfId="0" applyNumberFormat="1" applyFont="1" applyBorder="1" applyAlignment="1">
      <alignment horizontal="center" vertical="center" wrapText="1"/>
    </xf>
    <xf numFmtId="0" fontId="76" fillId="8" borderId="71" xfId="0" applyFont="1" applyFill="1" applyBorder="1" applyAlignment="1">
      <alignment vertical="center"/>
    </xf>
    <xf numFmtId="0" fontId="76" fillId="8" borderId="76" xfId="0" applyFont="1" applyFill="1" applyBorder="1" applyAlignment="1">
      <alignment vertical="center"/>
    </xf>
    <xf numFmtId="0" fontId="73" fillId="10" borderId="75" xfId="0" applyFont="1" applyFill="1" applyBorder="1" applyAlignment="1">
      <alignment horizontal="center" vertical="center"/>
    </xf>
    <xf numFmtId="2" fontId="74" fillId="10" borderId="8" xfId="0" applyNumberFormat="1" applyFont="1" applyFill="1" applyBorder="1" applyAlignment="1">
      <alignment horizontal="center" vertical="center"/>
    </xf>
    <xf numFmtId="0" fontId="50" fillId="14" borderId="0" xfId="0" applyFont="1" applyFill="1"/>
    <xf numFmtId="0" fontId="50" fillId="0" borderId="23" xfId="0" applyFont="1" applyBorder="1"/>
    <xf numFmtId="0" fontId="50" fillId="0" borderId="23" xfId="0" applyFont="1" applyBorder="1" applyAlignment="1">
      <alignment horizontal="left"/>
    </xf>
    <xf numFmtId="0" fontId="55" fillId="15" borderId="23" xfId="0" applyFont="1" applyFill="1" applyBorder="1" applyAlignment="1">
      <alignment horizontal="center"/>
    </xf>
    <xf numFmtId="2" fontId="55" fillId="20" borderId="23" xfId="0" applyNumberFormat="1" applyFont="1" applyFill="1" applyBorder="1" applyAlignment="1">
      <alignment horizontal="center"/>
    </xf>
    <xf numFmtId="0" fontId="55" fillId="15" borderId="23" xfId="0" applyFont="1" applyFill="1" applyBorder="1"/>
    <xf numFmtId="2" fontId="55" fillId="21" borderId="23" xfId="0" applyNumberFormat="1" applyFont="1" applyFill="1" applyBorder="1" applyAlignment="1">
      <alignment horizontal="center"/>
    </xf>
    <xf numFmtId="0" fontId="55" fillId="21" borderId="23" xfId="0" applyFont="1" applyFill="1" applyBorder="1"/>
    <xf numFmtId="0" fontId="56" fillId="8" borderId="10" xfId="0" applyFont="1" applyFill="1" applyBorder="1" applyAlignment="1">
      <alignment horizontal="center" vertical="center" wrapText="1"/>
    </xf>
    <xf numFmtId="0" fontId="56" fillId="8" borderId="19" xfId="0" applyFont="1" applyFill="1" applyBorder="1" applyAlignment="1">
      <alignment horizontal="center" vertical="center" wrapText="1"/>
    </xf>
    <xf numFmtId="0" fontId="55" fillId="0" borderId="21" xfId="0" applyFont="1" applyBorder="1" applyAlignment="1">
      <alignment vertical="center" wrapText="1"/>
    </xf>
    <xf numFmtId="0" fontId="56" fillId="8" borderId="19" xfId="0" applyFont="1" applyFill="1" applyBorder="1" applyAlignment="1">
      <alignment horizontal="left" vertical="center" wrapText="1"/>
    </xf>
    <xf numFmtId="0" fontId="56" fillId="8" borderId="20" xfId="0" applyFont="1" applyFill="1" applyBorder="1" applyAlignment="1">
      <alignment horizontal="left" vertical="center" wrapText="1"/>
    </xf>
    <xf numFmtId="0" fontId="56" fillId="8" borderId="21" xfId="0" applyFont="1" applyFill="1" applyBorder="1" applyAlignment="1">
      <alignment horizontal="left" vertical="center" wrapText="1"/>
    </xf>
    <xf numFmtId="0" fontId="77" fillId="2" borderId="16" xfId="0" applyFont="1" applyFill="1" applyBorder="1" applyAlignment="1">
      <alignment horizontal="center" vertical="center"/>
    </xf>
    <xf numFmtId="0" fontId="77" fillId="2" borderId="4" xfId="0" applyFont="1" applyFill="1" applyBorder="1" applyAlignment="1">
      <alignment horizontal="center" vertical="center"/>
    </xf>
    <xf numFmtId="0" fontId="77" fillId="2" borderId="49" xfId="0" applyFont="1" applyFill="1" applyBorder="1" applyAlignment="1">
      <alignment horizontal="center" vertical="center"/>
    </xf>
    <xf numFmtId="0" fontId="77" fillId="2" borderId="19" xfId="0" applyFont="1" applyFill="1" applyBorder="1" applyAlignment="1">
      <alignment vertical="center"/>
    </xf>
    <xf numFmtId="0" fontId="57" fillId="0" borderId="20" xfId="0" applyFont="1" applyBorder="1"/>
    <xf numFmtId="0" fontId="77" fillId="2" borderId="21" xfId="0" applyFont="1" applyFill="1" applyBorder="1" applyAlignment="1">
      <alignment vertical="center"/>
    </xf>
    <xf numFmtId="0" fontId="73" fillId="2" borderId="10" xfId="0" applyFont="1" applyFill="1" applyBorder="1" applyAlignment="1">
      <alignment vertical="center"/>
    </xf>
    <xf numFmtId="0" fontId="77" fillId="2" borderId="17" xfId="0" applyFont="1" applyFill="1" applyBorder="1" applyAlignment="1">
      <alignment horizontal="center" vertical="center"/>
    </xf>
    <xf numFmtId="0" fontId="77" fillId="2" borderId="21" xfId="0" applyFont="1" applyFill="1" applyBorder="1" applyAlignment="1">
      <alignment horizontal="left" vertical="center"/>
    </xf>
    <xf numFmtId="0" fontId="77" fillId="2" borderId="84" xfId="0" applyFont="1" applyFill="1" applyBorder="1" applyAlignment="1">
      <alignment horizontal="center" vertical="center"/>
    </xf>
    <xf numFmtId="0" fontId="77" fillId="2" borderId="85" xfId="0" applyFont="1" applyFill="1" applyBorder="1" applyAlignment="1">
      <alignment horizontal="center" vertical="center"/>
    </xf>
    <xf numFmtId="0" fontId="77" fillId="2" borderId="58" xfId="0" applyFont="1" applyFill="1" applyBorder="1" applyAlignment="1">
      <alignment horizontal="center" vertical="center"/>
    </xf>
    <xf numFmtId="0" fontId="77" fillId="2" borderId="74" xfId="0" applyFont="1" applyFill="1" applyBorder="1" applyAlignment="1">
      <alignment horizontal="center" vertical="center"/>
    </xf>
    <xf numFmtId="0" fontId="77" fillId="2" borderId="18" xfId="0" applyFont="1" applyFill="1" applyBorder="1" applyAlignment="1">
      <alignment horizontal="center" vertical="center"/>
    </xf>
    <xf numFmtId="0" fontId="57" fillId="0" borderId="5" xfId="0" applyFont="1" applyBorder="1"/>
    <xf numFmtId="0" fontId="77" fillId="2" borderId="84" xfId="0" applyFont="1" applyFill="1" applyBorder="1" applyAlignment="1">
      <alignment horizontal="center" vertical="center" wrapText="1"/>
    </xf>
    <xf numFmtId="0" fontId="77" fillId="2" borderId="85" xfId="0" applyFont="1" applyFill="1" applyBorder="1" applyAlignment="1">
      <alignment horizontal="center" vertical="center" wrapText="1"/>
    </xf>
    <xf numFmtId="0" fontId="77" fillId="2" borderId="58" xfId="0" applyFont="1" applyFill="1" applyBorder="1" applyAlignment="1">
      <alignment horizontal="center" vertical="center" wrapText="1"/>
    </xf>
    <xf numFmtId="0" fontId="77" fillId="2" borderId="74" xfId="0" applyFont="1" applyFill="1" applyBorder="1" applyAlignment="1">
      <alignment horizontal="center" vertical="center" wrapText="1"/>
    </xf>
    <xf numFmtId="0" fontId="64" fillId="2" borderId="21" xfId="0" applyFont="1" applyFill="1" applyBorder="1" applyAlignment="1">
      <alignment horizontal="left" vertical="center"/>
    </xf>
    <xf numFmtId="0" fontId="77" fillId="2" borderId="20" xfId="0" applyFont="1" applyFill="1" applyBorder="1" applyAlignment="1">
      <alignment vertical="center"/>
    </xf>
    <xf numFmtId="0" fontId="77" fillId="2" borderId="20" xfId="0" applyFont="1" applyFill="1" applyBorder="1" applyAlignment="1">
      <alignment horizontal="left" vertical="center"/>
    </xf>
    <xf numFmtId="1" fontId="73" fillId="2" borderId="10" xfId="0" applyNumberFormat="1" applyFont="1" applyFill="1" applyBorder="1" applyAlignment="1">
      <alignment vertical="center" wrapText="1"/>
    </xf>
    <xf numFmtId="0" fontId="56" fillId="8" borderId="10" xfId="0" applyFont="1" applyFill="1" applyBorder="1"/>
    <xf numFmtId="0" fontId="56" fillId="8" borderId="19" xfId="0" applyFont="1" applyFill="1" applyBorder="1"/>
    <xf numFmtId="0" fontId="56" fillId="8" borderId="19" xfId="0" applyFont="1" applyFill="1" applyBorder="1" applyAlignment="1">
      <alignment vertical="center"/>
    </xf>
    <xf numFmtId="0" fontId="56" fillId="8" borderId="20" xfId="0" applyFont="1" applyFill="1" applyBorder="1" applyAlignment="1">
      <alignment vertical="center"/>
    </xf>
    <xf numFmtId="0" fontId="56" fillId="8" borderId="20" xfId="0" applyFont="1" applyFill="1" applyBorder="1" applyAlignment="1">
      <alignment horizontal="left" vertical="center"/>
    </xf>
    <xf numFmtId="0" fontId="56" fillId="8" borderId="21" xfId="0" applyFont="1" applyFill="1" applyBorder="1" applyAlignment="1">
      <alignment horizontal="left" vertical="center"/>
    </xf>
    <xf numFmtId="2" fontId="56" fillId="8" borderId="10" xfId="0" applyNumberFormat="1" applyFont="1" applyFill="1" applyBorder="1" applyAlignment="1">
      <alignment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xf>
    <xf numFmtId="0" fontId="55" fillId="0" borderId="27" xfId="0" applyFont="1" applyBorder="1" applyAlignment="1">
      <alignment horizontal="left" vertical="top"/>
    </xf>
    <xf numFmtId="0" fontId="55" fillId="0" borderId="28" xfId="0" applyFont="1" applyBorder="1" applyAlignment="1">
      <alignment horizontal="left" vertical="top"/>
    </xf>
    <xf numFmtId="0" fontId="55" fillId="0" borderId="0" xfId="0" applyFont="1" applyAlignment="1">
      <alignment horizontal="left" vertical="top"/>
    </xf>
    <xf numFmtId="0" fontId="55" fillId="0" borderId="24" xfId="0" applyFont="1" applyBorder="1" applyAlignment="1">
      <alignment horizontal="left" vertical="top"/>
    </xf>
    <xf numFmtId="0" fontId="55" fillId="0" borderId="29" xfId="0" applyFont="1" applyBorder="1" applyAlignment="1">
      <alignment horizontal="left" vertical="top"/>
    </xf>
    <xf numFmtId="0" fontId="55" fillId="0" borderId="30" xfId="0" applyFont="1" applyBorder="1" applyAlignment="1">
      <alignment horizontal="left" vertical="top"/>
    </xf>
    <xf numFmtId="0" fontId="55" fillId="0" borderId="31" xfId="0" applyFont="1" applyBorder="1" applyAlignment="1">
      <alignment horizontal="left" vertical="top"/>
    </xf>
    <xf numFmtId="0" fontId="55" fillId="0" borderId="0" xfId="0" quotePrefix="1" applyFont="1"/>
    <xf numFmtId="0" fontId="55" fillId="28" borderId="31" xfId="0" applyFont="1" applyFill="1" applyBorder="1" applyAlignment="1">
      <alignment horizontal="left" wrapText="1"/>
    </xf>
    <xf numFmtId="0" fontId="55" fillId="28" borderId="81" xfId="0" applyFont="1" applyFill="1" applyBorder="1" applyAlignment="1">
      <alignment horizontal="left" wrapText="1"/>
    </xf>
    <xf numFmtId="0" fontId="55" fillId="28" borderId="52" xfId="0" applyFont="1" applyFill="1" applyBorder="1" applyAlignment="1">
      <alignment horizontal="left" wrapText="1"/>
    </xf>
    <xf numFmtId="0" fontId="55" fillId="28" borderId="23" xfId="0" applyFont="1" applyFill="1" applyBorder="1" applyAlignment="1">
      <alignment horizontal="left" wrapText="1"/>
    </xf>
    <xf numFmtId="0" fontId="2" fillId="14" borderId="0" xfId="0" applyFont="1" applyFill="1" applyBorder="1"/>
    <xf numFmtId="0" fontId="2" fillId="0" borderId="0" xfId="0" applyFont="1" applyBorder="1"/>
    <xf numFmtId="0" fontId="2" fillId="14" borderId="0" xfId="0" applyFont="1" applyFill="1" applyBorder="1" applyAlignment="1">
      <alignment horizontal="left"/>
    </xf>
    <xf numFmtId="0" fontId="6" fillId="14" borderId="0" xfId="0" applyFont="1" applyFill="1" applyBorder="1"/>
    <xf numFmtId="0" fontId="6" fillId="0" borderId="0" xfId="0" applyFont="1" applyBorder="1"/>
    <xf numFmtId="0" fontId="2" fillId="0" borderId="0" xfId="0" applyFont="1" applyBorder="1" applyAlignment="1">
      <alignment horizontal="left"/>
    </xf>
    <xf numFmtId="0" fontId="6" fillId="0" borderId="0" xfId="0" applyFont="1" applyBorder="1" applyAlignment="1">
      <alignment vertical="center" wrapText="1"/>
    </xf>
    <xf numFmtId="0" fontId="7" fillId="14" borderId="0" xfId="0" applyFont="1" applyFill="1" applyBorder="1" applyAlignment="1">
      <alignment vertical="center"/>
    </xf>
    <xf numFmtId="0" fontId="8" fillId="14" borderId="0" xfId="0" applyFont="1" applyFill="1" applyBorder="1" applyAlignment="1">
      <alignment vertical="center" wrapText="1"/>
    </xf>
    <xf numFmtId="0" fontId="7" fillId="14" borderId="0" xfId="0" applyFont="1" applyFill="1" applyBorder="1" applyAlignment="1">
      <alignment horizontal="left"/>
    </xf>
    <xf numFmtId="0" fontId="2" fillId="16" borderId="0" xfId="0" applyFont="1" applyFill="1" applyBorder="1"/>
    <xf numFmtId="2" fontId="2" fillId="16" borderId="0" xfId="0" applyNumberFormat="1" applyFont="1" applyFill="1" applyBorder="1"/>
    <xf numFmtId="2" fontId="6" fillId="16" borderId="0" xfId="0" applyNumberFormat="1" applyFont="1" applyFill="1" applyBorder="1"/>
    <xf numFmtId="0" fontId="6" fillId="16" borderId="0" xfId="0" applyFont="1" applyFill="1" applyBorder="1"/>
    <xf numFmtId="2" fontId="2" fillId="0" borderId="0" xfId="0" applyNumberFormat="1" applyFont="1" applyBorder="1"/>
    <xf numFmtId="2" fontId="6" fillId="0" borderId="0" xfId="0" applyNumberFormat="1" applyFont="1" applyBorder="1"/>
    <xf numFmtId="0" fontId="9" fillId="8" borderId="0" xfId="0" applyFont="1" applyFill="1" applyBorder="1" applyAlignment="1">
      <alignment horizontal="center" vertical="center"/>
    </xf>
    <xf numFmtId="0" fontId="13" fillId="13" borderId="0"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27" borderId="0" xfId="0" applyFont="1" applyFill="1" applyBorder="1" applyAlignment="1">
      <alignment horizontal="center" vertical="center" wrapText="1"/>
    </xf>
    <xf numFmtId="2" fontId="69" fillId="17" borderId="0" xfId="0" applyNumberFormat="1" applyFont="1" applyFill="1" applyBorder="1" applyAlignment="1">
      <alignment vertical="center"/>
    </xf>
    <xf numFmtId="0" fontId="2" fillId="0" borderId="0" xfId="0" quotePrefix="1" applyFont="1" applyBorder="1"/>
    <xf numFmtId="0" fontId="2" fillId="15" borderId="0" xfId="0" applyFont="1" applyFill="1" applyBorder="1"/>
    <xf numFmtId="0" fontId="2" fillId="7" borderId="0" xfId="0" applyFont="1" applyFill="1" applyBorder="1" applyAlignment="1">
      <alignment horizontal="center" vertical="top"/>
    </xf>
    <xf numFmtId="0" fontId="2" fillId="4" borderId="0" xfId="0" applyFont="1" applyFill="1" applyBorder="1" applyAlignment="1">
      <alignment horizontal="center" vertical="top"/>
    </xf>
    <xf numFmtId="0" fontId="2" fillId="11" borderId="0" xfId="0" applyFont="1" applyFill="1" applyBorder="1" applyAlignment="1">
      <alignment horizontal="center" vertical="top"/>
    </xf>
    <xf numFmtId="2" fontId="69" fillId="19" borderId="0" xfId="0" applyNumberFormat="1" applyFont="1" applyFill="1" applyBorder="1" applyAlignment="1">
      <alignment vertical="center"/>
    </xf>
    <xf numFmtId="2" fontId="69" fillId="18" borderId="0" xfId="0" applyNumberFormat="1" applyFont="1" applyFill="1" applyBorder="1" applyAlignment="1">
      <alignment vertical="center"/>
    </xf>
    <xf numFmtId="2" fontId="4" fillId="0" borderId="0" xfId="0" applyNumberFormat="1" applyFont="1" applyBorder="1" applyAlignment="1">
      <alignment vertical="center"/>
    </xf>
    <xf numFmtId="2" fontId="4" fillId="0" borderId="0" xfId="0" applyNumberFormat="1" applyFont="1" applyBorder="1" applyAlignment="1">
      <alignment vertical="center" wrapText="1"/>
    </xf>
    <xf numFmtId="0" fontId="2" fillId="15" borderId="0" xfId="0" applyFont="1" applyFill="1" applyBorder="1" applyAlignment="1">
      <alignment horizontal="right"/>
    </xf>
    <xf numFmtId="0" fontId="2" fillId="6" borderId="0" xfId="0" applyFont="1" applyFill="1" applyBorder="1" applyAlignment="1">
      <alignment horizontal="center" vertical="top"/>
    </xf>
    <xf numFmtId="0" fontId="17" fillId="0" borderId="0" xfId="0" applyFont="1" applyBorder="1"/>
    <xf numFmtId="2" fontId="17" fillId="0" borderId="0" xfId="0" applyNumberFormat="1" applyFont="1" applyBorder="1" applyAlignment="1">
      <alignment vertical="center" wrapText="1"/>
    </xf>
    <xf numFmtId="2" fontId="4" fillId="16" borderId="0" xfId="0" applyNumberFormat="1" applyFont="1" applyFill="1" applyBorder="1" applyAlignment="1">
      <alignment vertical="center"/>
    </xf>
    <xf numFmtId="0" fontId="0" fillId="0" borderId="0" xfId="0" applyFont="1" applyBorder="1"/>
    <xf numFmtId="2" fontId="4" fillId="17" borderId="0" xfId="0" applyNumberFormat="1" applyFont="1" applyFill="1" applyBorder="1" applyAlignment="1">
      <alignment vertical="center"/>
    </xf>
    <xf numFmtId="2" fontId="5" fillId="18" borderId="0" xfId="0" applyNumberFormat="1" applyFont="1" applyFill="1" applyBorder="1" applyAlignment="1">
      <alignment vertical="center"/>
    </xf>
    <xf numFmtId="2" fontId="5" fillId="19" borderId="0" xfId="0" applyNumberFormat="1" applyFont="1" applyFill="1" applyBorder="1" applyAlignment="1">
      <alignment vertical="center"/>
    </xf>
    <xf numFmtId="2" fontId="69" fillId="18" borderId="0" xfId="0" applyNumberFormat="1" applyFont="1" applyFill="1" applyAlignment="1">
      <alignment vertical="center"/>
    </xf>
    <xf numFmtId="2" fontId="69" fillId="17" borderId="0" xfId="0" applyNumberFormat="1" applyFont="1" applyFill="1" applyAlignment="1">
      <alignment vertical="center"/>
    </xf>
    <xf numFmtId="2" fontId="69" fillId="19" borderId="0" xfId="0" applyNumberFormat="1" applyFont="1" applyFill="1" applyAlignment="1">
      <alignment vertical="center"/>
    </xf>
    <xf numFmtId="0" fontId="2" fillId="5" borderId="0" xfId="0" applyFont="1" applyFill="1" applyBorder="1"/>
    <xf numFmtId="0" fontId="55" fillId="5" borderId="0" xfId="0" applyFont="1" applyFill="1" applyBorder="1"/>
    <xf numFmtId="0" fontId="55" fillId="5" borderId="0" xfId="0" applyFont="1" applyFill="1" applyBorder="1" applyAlignment="1">
      <alignment horizontal="left"/>
    </xf>
    <xf numFmtId="1" fontId="2" fillId="5" borderId="0" xfId="0" applyNumberFormat="1" applyFont="1" applyFill="1" applyBorder="1"/>
    <xf numFmtId="2" fontId="2" fillId="5" borderId="0" xfId="3" applyNumberFormat="1" applyFont="1" applyFill="1" applyBorder="1"/>
    <xf numFmtId="0" fontId="63" fillId="13" borderId="0" xfId="0" applyFont="1" applyFill="1" applyAlignment="1">
      <alignment horizontal="center" vertical="center" wrapText="1"/>
    </xf>
    <xf numFmtId="0" fontId="63" fillId="10" borderId="0" xfId="0" applyFont="1" applyFill="1" applyAlignment="1">
      <alignment horizontal="center" vertical="center" wrapText="1"/>
    </xf>
    <xf numFmtId="0" fontId="63" fillId="27" borderId="0" xfId="0" applyFont="1" applyFill="1" applyAlignment="1">
      <alignment horizontal="center" vertical="center" wrapText="1"/>
    </xf>
    <xf numFmtId="2" fontId="69" fillId="0" borderId="0" xfId="0" applyNumberFormat="1" applyFont="1" applyAlignment="1">
      <alignment vertical="center"/>
    </xf>
    <xf numFmtId="2" fontId="69" fillId="0" borderId="0" xfId="0" applyNumberFormat="1" applyFont="1" applyAlignment="1">
      <alignment vertical="center" wrapText="1"/>
    </xf>
    <xf numFmtId="0" fontId="55" fillId="15" borderId="0" xfId="0" applyFont="1" applyFill="1" applyAlignment="1">
      <alignment horizontal="right"/>
    </xf>
    <xf numFmtId="0" fontId="55" fillId="5" borderId="0" xfId="0" applyFont="1" applyFill="1" applyAlignment="1">
      <alignment horizontal="left"/>
    </xf>
    <xf numFmtId="1" fontId="55" fillId="5" borderId="0" xfId="0" applyNumberFormat="1" applyFont="1" applyFill="1"/>
    <xf numFmtId="0" fontId="55" fillId="6" borderId="0" xfId="0" applyFont="1" applyFill="1" applyAlignment="1">
      <alignment horizontal="center" vertical="top"/>
    </xf>
    <xf numFmtId="2" fontId="55" fillId="5" borderId="0" xfId="3" applyNumberFormat="1" applyFont="1" applyFill="1"/>
    <xf numFmtId="2" fontId="69" fillId="16" borderId="0" xfId="0" applyNumberFormat="1" applyFont="1" applyFill="1" applyAlignment="1">
      <alignment vertical="center"/>
    </xf>
    <xf numFmtId="2" fontId="65" fillId="18" borderId="0" xfId="0" applyNumberFormat="1" applyFont="1" applyFill="1" applyAlignment="1">
      <alignment vertical="center"/>
    </xf>
    <xf numFmtId="2" fontId="65" fillId="19" borderId="0" xfId="0" applyNumberFormat="1" applyFont="1" applyFill="1" applyAlignment="1">
      <alignment vertical="center"/>
    </xf>
    <xf numFmtId="0" fontId="46" fillId="5" borderId="28" xfId="1" applyFont="1" applyFill="1" applyBorder="1" applyAlignment="1">
      <alignment horizontal="left" vertical="center"/>
    </xf>
    <xf numFmtId="0" fontId="46" fillId="5" borderId="28" xfId="1" applyFont="1" applyFill="1" applyBorder="1" applyAlignment="1">
      <alignment horizontal="left" vertical="center" wrapText="1"/>
    </xf>
  </cellXfs>
  <cellStyles count="4">
    <cellStyle name="Hyperlink" xfId="2" builtinId="8"/>
    <cellStyle name="Normal" xfId="0" builtinId="0"/>
    <cellStyle name="Normal 2" xfId="1" xr:uid="{15F5D65C-57D9-4EDA-B0A6-8C1B1B04C1DA}"/>
    <cellStyle name="Percent" xfId="3" builtinId="5"/>
  </cellStyles>
  <dxfs count="150">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E4-44F1-8724-687CABAC2CF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E4-44F1-8724-687CABAC2CF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E4-44F1-8724-687CABAC2CF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4-44F1-8724-687CABAC2CF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1'!$O$102:$O$107</c:f>
              <c:strCache>
                <c:ptCount val="6"/>
                <c:pt idx="0">
                  <c:v>Year 0</c:v>
                </c:pt>
                <c:pt idx="1">
                  <c:v>Year 1</c:v>
                </c:pt>
                <c:pt idx="2">
                  <c:v>Year 2</c:v>
                </c:pt>
                <c:pt idx="3">
                  <c:v>Year 3</c:v>
                </c:pt>
                <c:pt idx="4">
                  <c:v>Year 4</c:v>
                </c:pt>
                <c:pt idx="5">
                  <c:v>Year 5</c:v>
                </c:pt>
              </c:strCache>
            </c:strRef>
          </c:cat>
          <c:val>
            <c:numRef>
              <c:f>'1. BMT UoA 1'!$P$102:$P$107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5E4-44F1-8724-687CABAC2CFE}"/>
            </c:ext>
          </c:extLst>
        </c:ser>
        <c:ser>
          <c:idx val="1"/>
          <c:order val="1"/>
          <c:tx>
            <c:strRef>
              <c:f>'1. BMT UoA 1'!$Q$101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E4-44F1-8724-687CABAC2CF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1'!$O$102:$O$107</c:f>
              <c:strCache>
                <c:ptCount val="6"/>
                <c:pt idx="0">
                  <c:v>Year 0</c:v>
                </c:pt>
                <c:pt idx="1">
                  <c:v>Year 1</c:v>
                </c:pt>
                <c:pt idx="2">
                  <c:v>Year 2</c:v>
                </c:pt>
                <c:pt idx="3">
                  <c:v>Year 3</c:v>
                </c:pt>
                <c:pt idx="4">
                  <c:v>Year 4</c:v>
                </c:pt>
                <c:pt idx="5">
                  <c:v>Year 5</c:v>
                </c:pt>
              </c:strCache>
            </c:strRef>
          </c:cat>
          <c:val>
            <c:numRef>
              <c:f>'1. BMT UoA 1'!$Q$102:$Q$107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5E4-44F1-8724-687CABAC2CF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942-4133-8618-ED96AD0FFC1A}"/>
            </c:ext>
          </c:extLst>
        </c:ser>
        <c:ser>
          <c:idx val="1"/>
          <c:order val="1"/>
          <c:tx>
            <c:strRef>
              <c:f>'1. BMT UoA 1'!$B$60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942-4133-8618-ED96AD0FFC1A}"/>
            </c:ext>
          </c:extLst>
        </c:ser>
        <c:ser>
          <c:idx val="2"/>
          <c:order val="2"/>
          <c:tx>
            <c:strRef>
              <c:f>'1. BMT UoA 1'!$B$61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942-4133-8618-ED96AD0FFC1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CA-471B-B308-C9EFAB6CD7D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CA-471B-B308-C9EFAB6CD7D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CA-471B-B308-C9EFAB6CD7D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CA-471B-B308-C9EFAB6CD7D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2'!$O$102:$O$107</c:f>
              <c:strCache>
                <c:ptCount val="6"/>
                <c:pt idx="0">
                  <c:v>Year 0</c:v>
                </c:pt>
                <c:pt idx="1">
                  <c:v>Year 1</c:v>
                </c:pt>
                <c:pt idx="2">
                  <c:v>Year 2</c:v>
                </c:pt>
                <c:pt idx="3">
                  <c:v>Year 3</c:v>
                </c:pt>
                <c:pt idx="4">
                  <c:v>Year 4</c:v>
                </c:pt>
                <c:pt idx="5">
                  <c:v>Year 5</c:v>
                </c:pt>
              </c:strCache>
            </c:strRef>
          </c:cat>
          <c:val>
            <c:numRef>
              <c:f>'2. BMT UoA 2'!$P$102:$P$107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01CA-471B-B308-C9EFAB6CD7D4}"/>
            </c:ext>
          </c:extLst>
        </c:ser>
        <c:ser>
          <c:idx val="1"/>
          <c:order val="1"/>
          <c:tx>
            <c:strRef>
              <c:f>'2. BMT UoA 2'!$Q$101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CA-471B-B308-C9EFAB6CD7D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2'!$O$102:$O$107</c:f>
              <c:strCache>
                <c:ptCount val="6"/>
                <c:pt idx="0">
                  <c:v>Year 0</c:v>
                </c:pt>
                <c:pt idx="1">
                  <c:v>Year 1</c:v>
                </c:pt>
                <c:pt idx="2">
                  <c:v>Year 2</c:v>
                </c:pt>
                <c:pt idx="3">
                  <c:v>Year 3</c:v>
                </c:pt>
                <c:pt idx="4">
                  <c:v>Year 4</c:v>
                </c:pt>
                <c:pt idx="5">
                  <c:v>Year 5</c:v>
                </c:pt>
              </c:strCache>
            </c:strRef>
          </c:cat>
          <c:val>
            <c:numRef>
              <c:f>'2. BMT UoA 2'!$Q$102:$Q$107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01CA-471B-B308-C9EFAB6CD7D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B858-435C-96D6-9E3A8D7B58C4}"/>
            </c:ext>
          </c:extLst>
        </c:ser>
        <c:ser>
          <c:idx val="1"/>
          <c:order val="1"/>
          <c:tx>
            <c:strRef>
              <c:f>'2. BMT UoA 2'!$B$60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B858-435C-96D6-9E3A8D7B58C4}"/>
            </c:ext>
          </c:extLst>
        </c:ser>
        <c:ser>
          <c:idx val="2"/>
          <c:order val="2"/>
          <c:tx>
            <c:strRef>
              <c:f>'2. BMT UoA 2'!$B$61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B858-435C-96D6-9E3A8D7B58C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12-409F-9255-E0EB57E6150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12-409F-9255-E0EB57E6150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12-409F-9255-E0EB57E6150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12-409F-9255-E0EB57E6150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3'!$O$102:$O$107</c:f>
              <c:strCache>
                <c:ptCount val="6"/>
                <c:pt idx="0">
                  <c:v>Year 0</c:v>
                </c:pt>
                <c:pt idx="1">
                  <c:v>Year 1</c:v>
                </c:pt>
                <c:pt idx="2">
                  <c:v>Year 2</c:v>
                </c:pt>
                <c:pt idx="3">
                  <c:v>Year 3</c:v>
                </c:pt>
                <c:pt idx="4">
                  <c:v>Year 4</c:v>
                </c:pt>
                <c:pt idx="5">
                  <c:v>Year 5</c:v>
                </c:pt>
              </c:strCache>
            </c:strRef>
          </c:cat>
          <c:val>
            <c:numRef>
              <c:f>'3. BMT UoA 3'!$P$102:$P$107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512-409F-9255-E0EB57E61504}"/>
            </c:ext>
          </c:extLst>
        </c:ser>
        <c:ser>
          <c:idx val="1"/>
          <c:order val="1"/>
          <c:tx>
            <c:strRef>
              <c:f>'3. BMT UoA 3'!$Q$101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12-409F-9255-E0EB57E6150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3'!$O$102:$O$107</c:f>
              <c:strCache>
                <c:ptCount val="6"/>
                <c:pt idx="0">
                  <c:v>Year 0</c:v>
                </c:pt>
                <c:pt idx="1">
                  <c:v>Year 1</c:v>
                </c:pt>
                <c:pt idx="2">
                  <c:v>Year 2</c:v>
                </c:pt>
                <c:pt idx="3">
                  <c:v>Year 3</c:v>
                </c:pt>
                <c:pt idx="4">
                  <c:v>Year 4</c:v>
                </c:pt>
                <c:pt idx="5">
                  <c:v>Year 5</c:v>
                </c:pt>
              </c:strCache>
            </c:strRef>
          </c:cat>
          <c:val>
            <c:numRef>
              <c:f>'3. BMT UoA 3'!$Q$102:$Q$107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512-409F-9255-E0EB57E6150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20F-4583-BFE0-3EDE3D7687A1}"/>
            </c:ext>
          </c:extLst>
        </c:ser>
        <c:ser>
          <c:idx val="1"/>
          <c:order val="1"/>
          <c:tx>
            <c:strRef>
              <c:f>'3. BMT UoA 3'!$B$60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20F-4583-BFE0-3EDE3D7687A1}"/>
            </c:ext>
          </c:extLst>
        </c:ser>
        <c:ser>
          <c:idx val="2"/>
          <c:order val="2"/>
          <c:tx>
            <c:strRef>
              <c:f>'3. BMT UoA 3'!$B$61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20F-4583-BFE0-3EDE3D7687A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5-49DB-B6C1-36D43D24A5F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F5-49DB-B6C1-36D43D24A5F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F5-49DB-B6C1-36D43D24A5F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5-49DB-B6C1-36D43D24A5F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4'!$O$102:$O$107</c:f>
              <c:strCache>
                <c:ptCount val="6"/>
                <c:pt idx="0">
                  <c:v>Year 0</c:v>
                </c:pt>
                <c:pt idx="1">
                  <c:v>Year 1</c:v>
                </c:pt>
                <c:pt idx="2">
                  <c:v>Year 2</c:v>
                </c:pt>
                <c:pt idx="3">
                  <c:v>Year 3</c:v>
                </c:pt>
                <c:pt idx="4">
                  <c:v>Year 4</c:v>
                </c:pt>
                <c:pt idx="5">
                  <c:v>Year 5</c:v>
                </c:pt>
              </c:strCache>
            </c:strRef>
          </c:cat>
          <c:val>
            <c:numRef>
              <c:f>'4. BMT UoA 4'!$P$102:$P$107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AF5-49DB-B6C1-36D43D24A5FA}"/>
            </c:ext>
          </c:extLst>
        </c:ser>
        <c:ser>
          <c:idx val="1"/>
          <c:order val="1"/>
          <c:tx>
            <c:strRef>
              <c:f>'4. BMT UoA 4'!$Q$101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F5-49DB-B6C1-36D43D24A5F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4'!$O$102:$O$107</c:f>
              <c:strCache>
                <c:ptCount val="6"/>
                <c:pt idx="0">
                  <c:v>Year 0</c:v>
                </c:pt>
                <c:pt idx="1">
                  <c:v>Year 1</c:v>
                </c:pt>
                <c:pt idx="2">
                  <c:v>Year 2</c:v>
                </c:pt>
                <c:pt idx="3">
                  <c:v>Year 3</c:v>
                </c:pt>
                <c:pt idx="4">
                  <c:v>Year 4</c:v>
                </c:pt>
                <c:pt idx="5">
                  <c:v>Year 5</c:v>
                </c:pt>
              </c:strCache>
            </c:strRef>
          </c:cat>
          <c:val>
            <c:numRef>
              <c:f>'4. BMT UoA 4'!$Q$102:$Q$107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AF5-49DB-B6C1-36D43D24A5F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C7E-47EB-85F0-F273A59D558F}"/>
            </c:ext>
          </c:extLst>
        </c:ser>
        <c:ser>
          <c:idx val="1"/>
          <c:order val="1"/>
          <c:tx>
            <c:strRef>
              <c:f>'4. BMT UoA 4'!$B$60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C7E-47EB-85F0-F273A59D558F}"/>
            </c:ext>
          </c:extLst>
        </c:ser>
        <c:ser>
          <c:idx val="2"/>
          <c:order val="2"/>
          <c:tx>
            <c:strRef>
              <c:f>'4. BMT UoA 4'!$B$61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C7E-47EB-85F0-F273A59D558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4-4A97-BA0F-DAE6B883422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24-4A97-BA0F-DAE6B883422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24-4A97-BA0F-DAE6B883422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24-4A97-BA0F-DAE6B883422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5'!$O$102:$O$107</c:f>
              <c:strCache>
                <c:ptCount val="6"/>
                <c:pt idx="0">
                  <c:v>Year 0</c:v>
                </c:pt>
                <c:pt idx="1">
                  <c:v>Year 1</c:v>
                </c:pt>
                <c:pt idx="2">
                  <c:v>Year 2</c:v>
                </c:pt>
                <c:pt idx="3">
                  <c:v>Year 3</c:v>
                </c:pt>
                <c:pt idx="4">
                  <c:v>Year 4</c:v>
                </c:pt>
                <c:pt idx="5">
                  <c:v>Year 5</c:v>
                </c:pt>
              </c:strCache>
            </c:strRef>
          </c:cat>
          <c:val>
            <c:numRef>
              <c:f>'5. BMT UoA 5'!$P$102:$P$107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6024-4A97-BA0F-DAE6B8834222}"/>
            </c:ext>
          </c:extLst>
        </c:ser>
        <c:ser>
          <c:idx val="1"/>
          <c:order val="1"/>
          <c:tx>
            <c:strRef>
              <c:f>'5. BMT UoA 5'!$Q$101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24-4A97-BA0F-DAE6B883422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5'!$O$102:$O$107</c:f>
              <c:strCache>
                <c:ptCount val="6"/>
                <c:pt idx="0">
                  <c:v>Year 0</c:v>
                </c:pt>
                <c:pt idx="1">
                  <c:v>Year 1</c:v>
                </c:pt>
                <c:pt idx="2">
                  <c:v>Year 2</c:v>
                </c:pt>
                <c:pt idx="3">
                  <c:v>Year 3</c:v>
                </c:pt>
                <c:pt idx="4">
                  <c:v>Year 4</c:v>
                </c:pt>
                <c:pt idx="5">
                  <c:v>Year 5</c:v>
                </c:pt>
              </c:strCache>
            </c:strRef>
          </c:cat>
          <c:val>
            <c:numRef>
              <c:f>'5. BMT UoA 5'!$Q$102:$Q$107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6024-4A97-BA0F-DAE6B883422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D49-4983-B0AB-0D432EC6202B}"/>
            </c:ext>
          </c:extLst>
        </c:ser>
        <c:ser>
          <c:idx val="1"/>
          <c:order val="1"/>
          <c:tx>
            <c:strRef>
              <c:f>'5. BMT UoA 5'!$B$60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D49-4983-B0AB-0D432EC6202B}"/>
            </c:ext>
          </c:extLst>
        </c:ser>
        <c:ser>
          <c:idx val="2"/>
          <c:order val="2"/>
          <c:tx>
            <c:strRef>
              <c:f>'5. BMT UoA 5'!$B$61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D49-4983-B0AB-0D432EC6202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AC-40D0-A67C-F8D093484DA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AC-40D0-A67C-F8D093484DA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AC-40D0-A67C-F8D093484DA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AC-40D0-A67C-F8D093484DA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6'!$O$102:$O$107</c:f>
              <c:strCache>
                <c:ptCount val="6"/>
                <c:pt idx="0">
                  <c:v>Year 0</c:v>
                </c:pt>
                <c:pt idx="1">
                  <c:v>Year 1</c:v>
                </c:pt>
                <c:pt idx="2">
                  <c:v>Year 2</c:v>
                </c:pt>
                <c:pt idx="3">
                  <c:v>Year 3</c:v>
                </c:pt>
                <c:pt idx="4">
                  <c:v>Year 4</c:v>
                </c:pt>
                <c:pt idx="5">
                  <c:v>Year 5</c:v>
                </c:pt>
              </c:strCache>
            </c:strRef>
          </c:cat>
          <c:val>
            <c:numRef>
              <c:f>'6. BMT UoA 6'!$P$102:$P$107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BAC-40D0-A67C-F8D093484DA5}"/>
            </c:ext>
          </c:extLst>
        </c:ser>
        <c:ser>
          <c:idx val="1"/>
          <c:order val="1"/>
          <c:tx>
            <c:strRef>
              <c:f>'6. BMT UoA 6'!$Q$101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AC-40D0-A67C-F8D093484DA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6'!$O$102:$O$107</c:f>
              <c:strCache>
                <c:ptCount val="6"/>
                <c:pt idx="0">
                  <c:v>Year 0</c:v>
                </c:pt>
                <c:pt idx="1">
                  <c:v>Year 1</c:v>
                </c:pt>
                <c:pt idx="2">
                  <c:v>Year 2</c:v>
                </c:pt>
                <c:pt idx="3">
                  <c:v>Year 3</c:v>
                </c:pt>
                <c:pt idx="4">
                  <c:v>Year 4</c:v>
                </c:pt>
                <c:pt idx="5">
                  <c:v>Year 5</c:v>
                </c:pt>
              </c:strCache>
            </c:strRef>
          </c:cat>
          <c:val>
            <c:numRef>
              <c:f>'6. BMT UoA 6'!$Q$102:$Q$107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BAC-40D0-A67C-F8D093484DA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BB2-48B0-BFBE-199B28559650}"/>
            </c:ext>
          </c:extLst>
        </c:ser>
        <c:ser>
          <c:idx val="1"/>
          <c:order val="1"/>
          <c:tx>
            <c:strRef>
              <c:f>'6. BMT UoA 6'!$B$60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BB2-48B0-BFBE-199B28559650}"/>
            </c:ext>
          </c:extLst>
        </c:ser>
        <c:ser>
          <c:idx val="2"/>
          <c:order val="2"/>
          <c:tx>
            <c:strRef>
              <c:f>'6. BMT UoA 6'!$B$61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BB2-48B0-BFBE-199B2855965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77-4CD0-A664-231F5D9ED54F}"/>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77-4CD0-A664-231F5D9ED54F}"/>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77-4CD0-A664-231F5D9ED54F}"/>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77-4CD0-A664-231F5D9ED54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Example!$O$102:$O$107</c:f>
              <c:strCache>
                <c:ptCount val="6"/>
                <c:pt idx="0">
                  <c:v>Year 0</c:v>
                </c:pt>
                <c:pt idx="1">
                  <c:v>Year 1</c:v>
                </c:pt>
                <c:pt idx="2">
                  <c:v>Year 2</c:v>
                </c:pt>
                <c:pt idx="3">
                  <c:v>Year 3</c:v>
                </c:pt>
                <c:pt idx="4">
                  <c:v>Year 4</c:v>
                </c:pt>
                <c:pt idx="5">
                  <c:v>Year 5</c:v>
                </c:pt>
              </c:strCache>
            </c:strRef>
          </c:cat>
          <c:val>
            <c:numRef>
              <c:f>Example!$P$102:$P$107</c:f>
              <c:numCache>
                <c:formatCode>0.00</c:formatCode>
                <c:ptCount val="6"/>
                <c:pt idx="1">
                  <c:v>0.46</c:v>
                </c:pt>
                <c:pt idx="2">
                  <c:v>0.64</c:v>
                </c:pt>
                <c:pt idx="3">
                  <c:v>0.83333333333333337</c:v>
                </c:pt>
                <c:pt idx="4">
                  <c:v>0.875</c:v>
                </c:pt>
                <c:pt idx="5">
                  <c:v>0.97916666666666663</c:v>
                </c:pt>
              </c:numCache>
            </c:numRef>
          </c:val>
          <c:smooth val="0"/>
          <c:extLst>
            <c:ext xmlns:c16="http://schemas.microsoft.com/office/drawing/2014/chart" uri="{C3380CC4-5D6E-409C-BE32-E72D297353CC}">
              <c16:uniqueId val="{00000004-A677-4CD0-A664-231F5D9ED54F}"/>
            </c:ext>
          </c:extLst>
        </c:ser>
        <c:ser>
          <c:idx val="1"/>
          <c:order val="1"/>
          <c:tx>
            <c:strRef>
              <c:f>Example!$Q$101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77-4CD0-A664-231F5D9ED54F}"/>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Example!$O$102:$O$107</c:f>
              <c:strCache>
                <c:ptCount val="6"/>
                <c:pt idx="0">
                  <c:v>Year 0</c:v>
                </c:pt>
                <c:pt idx="1">
                  <c:v>Year 1</c:v>
                </c:pt>
                <c:pt idx="2">
                  <c:v>Year 2</c:v>
                </c:pt>
                <c:pt idx="3">
                  <c:v>Year 3</c:v>
                </c:pt>
                <c:pt idx="4">
                  <c:v>Year 4</c:v>
                </c:pt>
                <c:pt idx="5">
                  <c:v>Year 5</c:v>
                </c:pt>
              </c:strCache>
            </c:strRef>
          </c:cat>
          <c:val>
            <c:numRef>
              <c:f>Example!$Q$102:$Q$107</c:f>
              <c:numCache>
                <c:formatCode>0.00</c:formatCode>
                <c:ptCount val="6"/>
                <c:pt idx="0">
                  <c:v>0.46</c:v>
                </c:pt>
                <c:pt idx="1">
                  <c:v>0.46</c:v>
                </c:pt>
                <c:pt idx="2">
                  <c:v>0.72</c:v>
                </c:pt>
                <c:pt idx="3">
                  <c:v>0.83333333333333337</c:v>
                </c:pt>
                <c:pt idx="4">
                  <c:v>#N/A</c:v>
                </c:pt>
                <c:pt idx="5">
                  <c:v>#N/A</c:v>
                </c:pt>
              </c:numCache>
            </c:numRef>
          </c:val>
          <c:smooth val="0"/>
          <c:extLst>
            <c:ext xmlns:c16="http://schemas.microsoft.com/office/drawing/2014/chart" uri="{C3380CC4-5D6E-409C-BE32-E72D297353CC}">
              <c16:uniqueId val="{00000006-A677-4CD0-A664-231F5D9ED54F}"/>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Example!$D$59:$K$59</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F086-46B8-8DED-7674F683DC37}"/>
            </c:ext>
          </c:extLst>
        </c:ser>
        <c:ser>
          <c:idx val="1"/>
          <c:order val="1"/>
          <c:tx>
            <c:strRef>
              <c:f>Example!$B$60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Example!$D$60:$K$60</c:f>
              <c:numCache>
                <c:formatCode>General</c:formatCode>
                <c:ptCount val="8"/>
                <c:pt idx="0">
                  <c:v>7</c:v>
                </c:pt>
                <c:pt idx="2">
                  <c:v>3</c:v>
                </c:pt>
                <c:pt idx="4">
                  <c:v>3</c:v>
                </c:pt>
                <c:pt idx="6">
                  <c:v>1</c:v>
                </c:pt>
              </c:numCache>
            </c:numRef>
          </c:val>
          <c:extLst>
            <c:ext xmlns:c16="http://schemas.microsoft.com/office/drawing/2014/chart" uri="{C3380CC4-5D6E-409C-BE32-E72D297353CC}">
              <c16:uniqueId val="{00000001-F086-46B8-8DED-7674F683DC37}"/>
            </c:ext>
          </c:extLst>
        </c:ser>
        <c:ser>
          <c:idx val="2"/>
          <c:order val="2"/>
          <c:tx>
            <c:strRef>
              <c:f>Example!$B$61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Example!$D$61:$K$61</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F086-46B8-8DED-7674F683DC3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293581</xdr:colOff>
      <xdr:row>8</xdr:row>
      <xdr:rowOff>174205</xdr:rowOff>
    </xdr:from>
    <xdr:to>
      <xdr:col>7</xdr:col>
      <xdr:colOff>479809</xdr:colOff>
      <xdr:row>20</xdr:row>
      <xdr:rowOff>172238</xdr:rowOff>
    </xdr:to>
    <xdr:pic>
      <xdr:nvPicPr>
        <xdr:cNvPr id="3" name="Picture 2">
          <a:extLst>
            <a:ext uri="{FF2B5EF4-FFF2-40B4-BE49-F238E27FC236}">
              <a16:creationId xmlns:a16="http://schemas.microsoft.com/office/drawing/2014/main" id="{1904BE98-8ED4-4836-8B81-6062EB66064F}"/>
            </a:ext>
          </a:extLst>
        </xdr:cNvPr>
        <xdr:cNvPicPr>
          <a:picLocks noChangeAspect="1"/>
        </xdr:cNvPicPr>
      </xdr:nvPicPr>
      <xdr:blipFill>
        <a:blip xmlns:r="http://schemas.openxmlformats.org/officeDocument/2006/relationships" r:embed="rId1"/>
        <a:stretch>
          <a:fillRect/>
        </a:stretch>
      </xdr:blipFill>
      <xdr:spPr>
        <a:xfrm>
          <a:off x="1196692" y="1839316"/>
          <a:ext cx="3438275" cy="2720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2" name="Chart 1">
          <a:extLst>
            <a:ext uri="{FF2B5EF4-FFF2-40B4-BE49-F238E27FC236}">
              <a16:creationId xmlns:a16="http://schemas.microsoft.com/office/drawing/2014/main" id="{F42CC0A5-5A7A-4E8D-9B27-BF7D9AD70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4BA271C1-7827-4615-8785-28696E896079}"/>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1314535E-ABE1-43F3-BA28-C62C05D4A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C4B93170-3688-4369-B292-1F749D8F5ECA}"/>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BEC90DCA-1B29-485B-8357-134F93CE9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3FBEB4D9-0B59-4705-843E-11A4B89067D0}"/>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A3F795AD-E546-4584-BF01-0C5C227AA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4AFF3E1B-EFBB-484B-83B8-4245D047B22A}"/>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C51BFB10-B7ED-4342-8D2D-E4003E793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5852FF2B-886B-4461-87AB-51FB08372E91}"/>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6221AEC8-809B-4303-B00E-D1F0DE657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74BAAEA8-55B0-4230-8DDE-CAA6C833A49B}"/>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99</xdr:row>
      <xdr:rowOff>15546</xdr:rowOff>
    </xdr:from>
    <xdr:to>
      <xdr:col>11</xdr:col>
      <xdr:colOff>1</xdr:colOff>
      <xdr:row>121</xdr:row>
      <xdr:rowOff>172900</xdr:rowOff>
    </xdr:to>
    <xdr:graphicFrame macro="">
      <xdr:nvGraphicFramePr>
        <xdr:cNvPr id="9" name="Chart 1">
          <a:extLst>
            <a:ext uri="{FF2B5EF4-FFF2-40B4-BE49-F238E27FC236}">
              <a16:creationId xmlns:a16="http://schemas.microsoft.com/office/drawing/2014/main" id="{C697E4BE-B402-4666-B7CB-218531703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18" name="Chart 2">
          <a:extLst>
            <a:ext uri="{FF2B5EF4-FFF2-40B4-BE49-F238E27FC236}">
              <a16:creationId xmlns:a16="http://schemas.microsoft.com/office/drawing/2014/main" id="{076DF4D8-8E97-414C-84D0-842F0D84A100}"/>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49" dataDxfId="148">
  <autoFilter ref="BE2:BF6" xr:uid="{00000000-0009-0000-0100-000001000000}"/>
  <tableColumns count="2">
    <tableColumn id="1" xr3:uid="{134701B0-C2A8-4D36-BE86-3B7FE4335806}" name="Option" dataDxfId="147"/>
    <tableColumn id="2" xr3:uid="{3AEAA19C-415B-4AB8-BC5F-F5371E84ACB0}" name="Score" dataDxfId="1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BEB7B0E-AAD8-4A76-9280-636DE543A3BE}" name="List167834567910213" displayName="List167834567910213" ref="BE2:BF6" totalsRowShown="0" headerRowDxfId="145" dataDxfId="144">
  <autoFilter ref="BE2:BF6" xr:uid="{00000000-0009-0000-0100-000001000000}"/>
  <tableColumns count="2">
    <tableColumn id="1" xr3:uid="{18958D25-8A19-4E6C-B10E-A322AE0D3017}" name="Option" dataDxfId="143"/>
    <tableColumn id="2" xr3:uid="{15FE1C8B-0663-40DE-9CDD-7C0C8D06351B}" name="Score" dataDxfId="1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7684FD-99B4-4009-BC06-24223FB6D99F}" name="List1678345679102132" displayName="List1678345679102132" ref="BE2:BF6" totalsRowShown="0" headerRowDxfId="137" dataDxfId="136">
  <autoFilter ref="BE2:BF6" xr:uid="{00000000-0009-0000-0100-000001000000}"/>
  <tableColumns count="2">
    <tableColumn id="1" xr3:uid="{DE00F8AB-B396-4F41-A744-B79067968FF8}" name="Option" dataDxfId="135"/>
    <tableColumn id="2" xr3:uid="{65942E7A-A7AD-404E-A322-7AF80908C904}" name="Score" dataDxfId="13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1438A5-E20D-4791-83E0-06A0B2F37E9E}" name="List16783456791021324" displayName="List16783456791021324" ref="BE2:BF6" totalsRowShown="0" headerRowDxfId="133" dataDxfId="132">
  <autoFilter ref="BE2:BF6" xr:uid="{00000000-0009-0000-0100-000001000000}"/>
  <tableColumns count="2">
    <tableColumn id="1" xr3:uid="{9DB6BA63-2EE9-4345-A61C-97E88832C313}" name="Option" dataDxfId="131"/>
    <tableColumn id="2" xr3:uid="{ABC3E5D2-7A88-40D9-8BC2-87F0D5B40199}" name="Score" dataDxfId="1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1D8AAE-49FB-4571-9FB1-BAF9B2026658}" name="List167834567910213245" displayName="List167834567910213245" ref="BE2:BF6" totalsRowShown="0" headerRowDxfId="129" dataDxfId="128">
  <autoFilter ref="BE2:BF6" xr:uid="{00000000-0009-0000-0100-000001000000}"/>
  <tableColumns count="2">
    <tableColumn id="1" xr3:uid="{69EBDE3B-8B69-4BCF-8C04-DA93B38373D6}" name="Option" dataDxfId="127"/>
    <tableColumn id="2" xr3:uid="{6461C0BE-C4D1-4DA4-A136-229125BFA87D}" name="Score"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AC882D-61D4-4B30-881C-72299CEC7724}" name="List1678345679102132456" displayName="List1678345679102132456" ref="BE2:BF6" totalsRowShown="0" headerRowDxfId="125" dataDxfId="124">
  <autoFilter ref="BE2:BF6" xr:uid="{00000000-0009-0000-0100-000001000000}"/>
  <tableColumns count="2">
    <tableColumn id="1" xr3:uid="{4C987039-827D-41A6-9BAA-E19D67FD9B29}" name="Option" dataDxfId="123"/>
    <tableColumn id="2" xr3:uid="{5D819ACE-52E7-4A3A-9E46-89ED27CCDBED}" name="Score" dataDxfId="12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0D089B-3777-41DC-89E6-10EA21E44540}" name="List16783456791021324567" displayName="List16783456791021324567" ref="BE2:BF6" totalsRowShown="0" headerRowDxfId="121" dataDxfId="120">
  <autoFilter ref="BE2:BF6" xr:uid="{00000000-0009-0000-0100-000001000000}"/>
  <tableColumns count="2">
    <tableColumn id="1" xr3:uid="{FBB98424-1B60-42D0-A101-E577F6632C58}" name="Option" dataDxfId="119"/>
    <tableColumn id="2" xr3:uid="{9881A18C-8EF2-420C-AFEE-D45711A9C1ED}" name="Score" dataDxfId="11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8844AA-DAEF-43E8-92A6-252FA9311AE7}" name="List1678345679102133" displayName="List1678345679102133" ref="BE2:BF6" totalsRowShown="0" headerRowDxfId="141" dataDxfId="140">
  <autoFilter ref="BE2:BF6" xr:uid="{00000000-0009-0000-0100-000001000000}"/>
  <tableColumns count="2">
    <tableColumn id="1" xr3:uid="{64FC447A-4F24-4AAF-A2F0-AC8F2660970F}" name="Option" dataDxfId="139"/>
    <tableColumn id="2" xr3:uid="{8CB4756C-16A5-4102-9745-0C05F0CF812C}" name="Score" dataDxfId="138"/>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4"/>
  <sheetViews>
    <sheetView showGridLines="0" zoomScale="90" zoomScaleNormal="90" zoomScaleSheetLayoutView="55" zoomScalePageLayoutView="55" workbookViewId="0">
      <selection activeCell="D36" sqref="D36:J36"/>
    </sheetView>
  </sheetViews>
  <sheetFormatPr defaultColWidth="0" defaultRowHeight="0" customHeight="1" zeroHeight="1" x14ac:dyDescent="0.35"/>
  <cols>
    <col min="1" max="1" width="2.6328125" style="170" customWidth="1"/>
    <col min="2" max="2" width="10.6328125" style="170" customWidth="1"/>
    <col min="3" max="3" width="12.36328125" style="170" customWidth="1"/>
    <col min="4" max="4" width="10.36328125" style="170" customWidth="1"/>
    <col min="5" max="10" width="8.6328125" style="170" customWidth="1"/>
    <col min="11" max="11" width="4.6328125" style="170" customWidth="1"/>
    <col min="12" max="12" width="18.6328125" style="170" customWidth="1"/>
    <col min="13" max="13" width="19" style="170" customWidth="1"/>
    <col min="14" max="14" width="20.54296875" style="170" customWidth="1"/>
    <col min="15" max="15" width="4.6328125" style="169" customWidth="1"/>
    <col min="16" max="16" width="1.6328125" style="170" hidden="1" customWidth="1"/>
    <col min="17" max="17" width="1.54296875" style="170" hidden="1" customWidth="1"/>
    <col min="18" max="18" width="3.36328125" style="170" hidden="1" customWidth="1"/>
    <col min="19" max="16376" width="8.6328125" style="170" hidden="1"/>
    <col min="16377" max="16384" width="13.6328125" style="170" hidden="1"/>
  </cols>
  <sheetData>
    <row r="1" spans="2:15" ht="15" customHeight="1" x14ac:dyDescent="0.35">
      <c r="O1" s="170"/>
    </row>
    <row r="2" spans="2:15" ht="15" customHeight="1" thickBot="1" x14ac:dyDescent="0.4">
      <c r="B2" s="257" t="s">
        <v>0</v>
      </c>
      <c r="C2" s="258"/>
      <c r="D2" s="258"/>
      <c r="E2" s="258"/>
      <c r="F2" s="258"/>
      <c r="G2" s="258"/>
      <c r="H2" s="258"/>
      <c r="I2" s="258"/>
      <c r="J2" s="259"/>
      <c r="K2" s="171"/>
      <c r="L2" s="172"/>
      <c r="M2" s="172"/>
      <c r="N2" s="172"/>
    </row>
    <row r="3" spans="2:15" ht="15" customHeight="1" x14ac:dyDescent="0.35">
      <c r="B3" s="260"/>
      <c r="C3" s="261"/>
      <c r="D3" s="261"/>
      <c r="E3" s="261"/>
      <c r="F3" s="261"/>
      <c r="G3" s="261"/>
      <c r="H3" s="261"/>
      <c r="I3" s="261"/>
      <c r="J3" s="262"/>
      <c r="K3" s="171"/>
      <c r="L3" s="287" t="s">
        <v>1</v>
      </c>
      <c r="M3" s="288"/>
      <c r="N3" s="166"/>
    </row>
    <row r="4" spans="2:15" ht="15" customHeight="1" x14ac:dyDescent="0.35">
      <c r="B4" s="263" t="s">
        <v>296</v>
      </c>
      <c r="C4" s="264"/>
      <c r="D4" s="264"/>
      <c r="E4" s="264"/>
      <c r="F4" s="264"/>
      <c r="G4" s="264"/>
      <c r="H4" s="264"/>
      <c r="I4" s="264"/>
      <c r="J4" s="265"/>
      <c r="K4" s="191"/>
      <c r="L4" s="289" t="s">
        <v>2</v>
      </c>
      <c r="M4" s="290"/>
      <c r="N4" s="167"/>
    </row>
    <row r="5" spans="2:15" ht="36" customHeight="1" x14ac:dyDescent="0.35">
      <c r="B5" s="266"/>
      <c r="C5" s="267"/>
      <c r="D5" s="267"/>
      <c r="E5" s="267"/>
      <c r="F5" s="267"/>
      <c r="G5" s="267"/>
      <c r="H5" s="267"/>
      <c r="I5" s="267"/>
      <c r="J5" s="268"/>
      <c r="K5" s="191"/>
      <c r="L5" s="293" t="s">
        <v>3</v>
      </c>
      <c r="M5" s="294"/>
      <c r="N5" s="167"/>
    </row>
    <row r="6" spans="2:15" ht="18" customHeight="1" x14ac:dyDescent="0.35">
      <c r="B6" s="266"/>
      <c r="C6" s="267"/>
      <c r="D6" s="267"/>
      <c r="E6" s="267"/>
      <c r="F6" s="267"/>
      <c r="G6" s="267"/>
      <c r="H6" s="267"/>
      <c r="I6" s="267"/>
      <c r="J6" s="268"/>
      <c r="K6" s="191"/>
      <c r="L6" s="289" t="s">
        <v>4</v>
      </c>
      <c r="M6" s="290"/>
      <c r="N6" s="167"/>
    </row>
    <row r="7" spans="2:15" ht="18" customHeight="1" x14ac:dyDescent="0.35">
      <c r="B7" s="266"/>
      <c r="C7" s="267"/>
      <c r="D7" s="267"/>
      <c r="E7" s="267"/>
      <c r="F7" s="267"/>
      <c r="G7" s="267"/>
      <c r="H7" s="267"/>
      <c r="I7" s="267"/>
      <c r="J7" s="268"/>
      <c r="K7" s="191"/>
      <c r="L7" s="289" t="s">
        <v>5</v>
      </c>
      <c r="M7" s="290"/>
      <c r="N7" s="167"/>
    </row>
    <row r="8" spans="2:15" ht="16.5" thickBot="1" x14ac:dyDescent="0.4">
      <c r="B8" s="269"/>
      <c r="C8" s="270"/>
      <c r="D8" s="270"/>
      <c r="E8" s="270"/>
      <c r="F8" s="270"/>
      <c r="G8" s="270"/>
      <c r="H8" s="270"/>
      <c r="I8" s="270"/>
      <c r="J8" s="271"/>
      <c r="K8" s="191"/>
      <c r="L8" s="291" t="s">
        <v>297</v>
      </c>
      <c r="M8" s="292"/>
      <c r="N8" s="168"/>
    </row>
    <row r="9" spans="2:15" ht="14.5" x14ac:dyDescent="0.35">
      <c r="B9" s="272"/>
      <c r="C9" s="273"/>
      <c r="D9" s="273"/>
      <c r="E9" s="273"/>
      <c r="F9" s="273"/>
      <c r="G9" s="273"/>
      <c r="H9" s="273"/>
      <c r="I9" s="273"/>
      <c r="J9" s="274"/>
      <c r="K9" s="191"/>
      <c r="L9" s="169"/>
      <c r="M9" s="191"/>
      <c r="N9" s="191"/>
    </row>
    <row r="10" spans="2:15" ht="17.75" customHeight="1" x14ac:dyDescent="0.35">
      <c r="B10" s="275"/>
      <c r="C10" s="276"/>
      <c r="D10" s="276"/>
      <c r="E10" s="276"/>
      <c r="F10" s="276"/>
      <c r="G10" s="276"/>
      <c r="H10" s="276"/>
      <c r="I10" s="276"/>
      <c r="J10" s="277"/>
      <c r="K10" s="191"/>
      <c r="L10" s="220" t="s">
        <v>6</v>
      </c>
      <c r="M10" s="222"/>
      <c r="N10" s="144"/>
    </row>
    <row r="11" spans="2:15" ht="17.75" customHeight="1" x14ac:dyDescent="0.35">
      <c r="B11" s="275"/>
      <c r="C11" s="276"/>
      <c r="D11" s="276"/>
      <c r="E11" s="276"/>
      <c r="F11" s="276"/>
      <c r="G11" s="276"/>
      <c r="H11" s="276"/>
      <c r="I11" s="276"/>
      <c r="J11" s="277"/>
      <c r="K11" s="191"/>
      <c r="L11" s="194" t="s">
        <v>7</v>
      </c>
      <c r="M11" s="194" t="s">
        <v>8</v>
      </c>
      <c r="N11" s="142" t="s">
        <v>9</v>
      </c>
    </row>
    <row r="12" spans="2:15" ht="18.5" x14ac:dyDescent="0.35">
      <c r="B12" s="275"/>
      <c r="C12" s="276"/>
      <c r="D12" s="276"/>
      <c r="E12" s="276"/>
      <c r="F12" s="276"/>
      <c r="G12" s="276"/>
      <c r="H12" s="276"/>
      <c r="I12" s="276"/>
      <c r="J12" s="277"/>
      <c r="K12" s="191"/>
      <c r="L12" s="195"/>
      <c r="M12" s="196"/>
      <c r="N12" s="143"/>
    </row>
    <row r="13" spans="2:15" ht="14.5" x14ac:dyDescent="0.35">
      <c r="B13" s="275"/>
      <c r="C13" s="276"/>
      <c r="D13" s="276"/>
      <c r="E13" s="276"/>
      <c r="F13" s="276"/>
      <c r="G13" s="276"/>
      <c r="H13" s="276"/>
      <c r="I13" s="276"/>
      <c r="J13" s="277"/>
      <c r="K13" s="191"/>
      <c r="L13" s="169"/>
      <c r="M13" s="169"/>
      <c r="N13" s="169"/>
    </row>
    <row r="14" spans="2:15" ht="17.399999999999999" customHeight="1" x14ac:dyDescent="0.35">
      <c r="B14" s="275"/>
      <c r="C14" s="276"/>
      <c r="D14" s="276"/>
      <c r="E14" s="276"/>
      <c r="F14" s="276"/>
      <c r="G14" s="276"/>
      <c r="H14" s="276"/>
      <c r="I14" s="276"/>
      <c r="J14" s="277"/>
      <c r="K14" s="191"/>
      <c r="L14" s="220" t="s">
        <v>10</v>
      </c>
      <c r="M14" s="222"/>
      <c r="N14" s="144"/>
    </row>
    <row r="15" spans="2:15" ht="18.5" customHeight="1" x14ac:dyDescent="0.35">
      <c r="B15" s="275"/>
      <c r="C15" s="276"/>
      <c r="D15" s="276"/>
      <c r="E15" s="276"/>
      <c r="F15" s="276"/>
      <c r="G15" s="276"/>
      <c r="H15" s="276"/>
      <c r="I15" s="276"/>
      <c r="J15" s="277"/>
      <c r="K15" s="191"/>
      <c r="L15" s="194" t="s">
        <v>7</v>
      </c>
      <c r="M15" s="194" t="s">
        <v>8</v>
      </c>
      <c r="N15" s="142" t="s">
        <v>9</v>
      </c>
    </row>
    <row r="16" spans="2:15" ht="18.5" x14ac:dyDescent="0.35">
      <c r="B16" s="275"/>
      <c r="C16" s="276"/>
      <c r="D16" s="276"/>
      <c r="E16" s="276"/>
      <c r="F16" s="276"/>
      <c r="G16" s="276"/>
      <c r="H16" s="276"/>
      <c r="I16" s="276"/>
      <c r="J16" s="277"/>
      <c r="K16" s="191"/>
      <c r="L16" s="195"/>
      <c r="M16" s="196"/>
      <c r="N16" s="143"/>
    </row>
    <row r="17" spans="2:14" ht="14.5" x14ac:dyDescent="0.35">
      <c r="B17" s="275"/>
      <c r="C17" s="276"/>
      <c r="D17" s="276"/>
      <c r="E17" s="276"/>
      <c r="F17" s="276"/>
      <c r="G17" s="276"/>
      <c r="H17" s="276"/>
      <c r="I17" s="276"/>
      <c r="J17" s="277"/>
      <c r="K17" s="191"/>
      <c r="L17" s="169"/>
      <c r="M17" s="169"/>
      <c r="N17" s="169"/>
    </row>
    <row r="18" spans="2:14" ht="17.399999999999999" customHeight="1" x14ac:dyDescent="0.35">
      <c r="B18" s="275"/>
      <c r="C18" s="276"/>
      <c r="D18" s="276"/>
      <c r="E18" s="276"/>
      <c r="F18" s="276"/>
      <c r="G18" s="276"/>
      <c r="H18" s="276"/>
      <c r="I18" s="276"/>
      <c r="J18" s="277"/>
      <c r="K18" s="191"/>
      <c r="L18" s="220" t="s">
        <v>11</v>
      </c>
      <c r="M18" s="218"/>
      <c r="N18" s="144"/>
    </row>
    <row r="19" spans="2:14" ht="18.5" x14ac:dyDescent="0.35">
      <c r="B19" s="275"/>
      <c r="C19" s="276"/>
      <c r="D19" s="276"/>
      <c r="E19" s="276"/>
      <c r="F19" s="276"/>
      <c r="G19" s="276"/>
      <c r="H19" s="276"/>
      <c r="I19" s="276"/>
      <c r="J19" s="277"/>
      <c r="K19" s="191"/>
      <c r="L19" s="194" t="s">
        <v>7</v>
      </c>
      <c r="M19" s="194" t="s">
        <v>8</v>
      </c>
      <c r="N19" s="142" t="s">
        <v>9</v>
      </c>
    </row>
    <row r="20" spans="2:14" ht="18.5" x14ac:dyDescent="0.35">
      <c r="B20" s="275"/>
      <c r="C20" s="276"/>
      <c r="D20" s="276"/>
      <c r="E20" s="276"/>
      <c r="F20" s="276"/>
      <c r="G20" s="276"/>
      <c r="H20" s="276"/>
      <c r="I20" s="276"/>
      <c r="J20" s="277"/>
      <c r="K20" s="191"/>
      <c r="L20" s="195"/>
      <c r="M20" s="196"/>
      <c r="N20" s="143"/>
    </row>
    <row r="21" spans="2:14" ht="14.5" x14ac:dyDescent="0.35">
      <c r="B21" s="275"/>
      <c r="C21" s="276"/>
      <c r="D21" s="276"/>
      <c r="E21" s="276"/>
      <c r="F21" s="276"/>
      <c r="G21" s="276"/>
      <c r="H21" s="276"/>
      <c r="I21" s="276"/>
      <c r="J21" s="277"/>
      <c r="K21" s="191"/>
      <c r="L21" s="169"/>
      <c r="M21" s="169"/>
      <c r="N21" s="169"/>
    </row>
    <row r="22" spans="2:14" ht="18" customHeight="1" x14ac:dyDescent="0.35">
      <c r="B22" s="278"/>
      <c r="C22" s="279"/>
      <c r="D22" s="279"/>
      <c r="E22" s="279"/>
      <c r="F22" s="279"/>
      <c r="G22" s="279"/>
      <c r="H22" s="279"/>
      <c r="I22" s="279"/>
      <c r="J22" s="280"/>
      <c r="K22" s="191"/>
      <c r="L22" s="220" t="s">
        <v>13</v>
      </c>
      <c r="M22" s="218"/>
      <c r="N22" s="144"/>
    </row>
    <row r="23" spans="2:14" ht="18" customHeight="1" x14ac:dyDescent="0.35">
      <c r="B23" s="202" t="s">
        <v>12</v>
      </c>
      <c r="C23" s="212"/>
      <c r="D23" s="212"/>
      <c r="E23" s="212"/>
      <c r="F23" s="212"/>
      <c r="G23" s="212"/>
      <c r="H23" s="212"/>
      <c r="I23" s="212"/>
      <c r="J23" s="213"/>
      <c r="K23" s="169"/>
      <c r="L23" s="194" t="s">
        <v>7</v>
      </c>
      <c r="M23" s="194" t="s">
        <v>8</v>
      </c>
      <c r="N23" s="142" t="s">
        <v>9</v>
      </c>
    </row>
    <row r="24" spans="2:14" ht="18.5" x14ac:dyDescent="0.35">
      <c r="B24" s="668" t="s">
        <v>292</v>
      </c>
      <c r="C24" s="281"/>
      <c r="D24" s="281"/>
      <c r="E24" s="281"/>
      <c r="F24" s="281"/>
      <c r="G24" s="281"/>
      <c r="H24" s="281"/>
      <c r="I24" s="281"/>
      <c r="J24" s="282"/>
      <c r="K24" s="192"/>
      <c r="L24" s="195"/>
      <c r="M24" s="196"/>
      <c r="N24" s="143"/>
    </row>
    <row r="25" spans="2:14" ht="14.5" x14ac:dyDescent="0.35">
      <c r="B25" s="669" t="s">
        <v>293</v>
      </c>
      <c r="C25" s="283"/>
      <c r="D25" s="283"/>
      <c r="E25" s="283"/>
      <c r="F25" s="283"/>
      <c r="G25" s="283"/>
      <c r="H25" s="283"/>
      <c r="I25" s="283"/>
      <c r="J25" s="284"/>
      <c r="K25" s="193"/>
      <c r="L25" s="169"/>
      <c r="M25" s="169"/>
      <c r="N25" s="169"/>
    </row>
    <row r="26" spans="2:14" ht="16.25" customHeight="1" x14ac:dyDescent="0.35">
      <c r="B26" s="669" t="s">
        <v>294</v>
      </c>
      <c r="C26" s="285"/>
      <c r="D26" s="285"/>
      <c r="E26" s="285"/>
      <c r="F26" s="285"/>
      <c r="G26" s="285"/>
      <c r="H26" s="285"/>
      <c r="I26" s="285"/>
      <c r="J26" s="286"/>
      <c r="K26" s="173"/>
      <c r="L26" s="221" t="s">
        <v>16</v>
      </c>
      <c r="M26" s="219"/>
      <c r="N26" s="144"/>
    </row>
    <row r="27" spans="2:14" ht="18.5" x14ac:dyDescent="0.35">
      <c r="B27" s="254" t="s">
        <v>14</v>
      </c>
      <c r="C27" s="255"/>
      <c r="D27" s="255"/>
      <c r="E27" s="255"/>
      <c r="F27" s="255"/>
      <c r="G27" s="255"/>
      <c r="H27" s="255"/>
      <c r="I27" s="255"/>
      <c r="J27" s="256"/>
      <c r="K27" s="174"/>
      <c r="L27" s="194" t="s">
        <v>7</v>
      </c>
      <c r="M27" s="194" t="s">
        <v>8</v>
      </c>
      <c r="N27" s="142" t="s">
        <v>9</v>
      </c>
    </row>
    <row r="28" spans="2:14" ht="17.399999999999999" customHeight="1" x14ac:dyDescent="0.35">
      <c r="B28" s="229" t="s">
        <v>15</v>
      </c>
      <c r="C28" s="230"/>
      <c r="D28" s="230"/>
      <c r="E28" s="230"/>
      <c r="F28" s="230"/>
      <c r="G28" s="230"/>
      <c r="H28" s="230"/>
      <c r="I28" s="230"/>
      <c r="J28" s="231"/>
      <c r="K28" s="175"/>
      <c r="L28" s="195"/>
      <c r="M28" s="196"/>
      <c r="N28" s="143"/>
    </row>
    <row r="29" spans="2:14" ht="15.5" customHeight="1" x14ac:dyDescent="0.35">
      <c r="B29" s="176" t="s">
        <v>17</v>
      </c>
      <c r="C29" s="176" t="s">
        <v>18</v>
      </c>
      <c r="D29" s="232" t="s">
        <v>19</v>
      </c>
      <c r="E29" s="233"/>
      <c r="F29" s="233"/>
      <c r="G29" s="233"/>
      <c r="H29" s="233"/>
      <c r="I29" s="233"/>
      <c r="J29" s="233"/>
      <c r="K29" s="177"/>
      <c r="L29" s="169"/>
      <c r="M29" s="169"/>
      <c r="N29" s="169"/>
    </row>
    <row r="30" spans="2:14" ht="15.5" customHeight="1" x14ac:dyDescent="0.35">
      <c r="B30" s="176" t="s">
        <v>20</v>
      </c>
      <c r="C30" s="176">
        <v>2013</v>
      </c>
      <c r="D30" s="251" t="s">
        <v>21</v>
      </c>
      <c r="E30" s="252"/>
      <c r="F30" s="252"/>
      <c r="G30" s="252"/>
      <c r="H30" s="252"/>
      <c r="I30" s="252"/>
      <c r="J30" s="253"/>
      <c r="K30" s="177"/>
      <c r="L30" s="220" t="s">
        <v>24</v>
      </c>
      <c r="M30" s="218"/>
      <c r="N30" s="144"/>
    </row>
    <row r="31" spans="2:14" ht="18.5" customHeight="1" x14ac:dyDescent="0.35">
      <c r="B31" s="178" t="s">
        <v>22</v>
      </c>
      <c r="C31" s="176">
        <v>2014</v>
      </c>
      <c r="D31" s="234" t="s">
        <v>21</v>
      </c>
      <c r="E31" s="235"/>
      <c r="F31" s="235"/>
      <c r="G31" s="235"/>
      <c r="H31" s="235"/>
      <c r="I31" s="235"/>
      <c r="J31" s="236"/>
      <c r="K31" s="169"/>
      <c r="L31" s="194" t="s">
        <v>7</v>
      </c>
      <c r="M31" s="194" t="s">
        <v>8</v>
      </c>
      <c r="N31" s="142" t="s">
        <v>9</v>
      </c>
    </row>
    <row r="32" spans="2:14" ht="18.5" customHeight="1" x14ac:dyDescent="0.35">
      <c r="B32" s="178" t="s">
        <v>23</v>
      </c>
      <c r="C32" s="176">
        <v>2015</v>
      </c>
      <c r="D32" s="234" t="s">
        <v>21</v>
      </c>
      <c r="E32" s="249"/>
      <c r="F32" s="249"/>
      <c r="G32" s="249"/>
      <c r="H32" s="249"/>
      <c r="I32" s="249"/>
      <c r="J32" s="250"/>
      <c r="K32" s="169"/>
      <c r="L32" s="195"/>
      <c r="M32" s="196"/>
      <c r="N32" s="143"/>
    </row>
    <row r="33" spans="2:14" ht="18.5" customHeight="1" x14ac:dyDescent="0.35">
      <c r="B33" s="178" t="s">
        <v>25</v>
      </c>
      <c r="C33" s="179">
        <v>43708</v>
      </c>
      <c r="D33" s="234" t="s">
        <v>300</v>
      </c>
      <c r="E33" s="249"/>
      <c r="F33" s="249"/>
      <c r="G33" s="249"/>
      <c r="H33" s="249"/>
      <c r="I33" s="249"/>
      <c r="J33" s="250"/>
      <c r="K33" s="169"/>
      <c r="L33" s="184"/>
      <c r="M33" s="184"/>
      <c r="N33" s="184"/>
    </row>
    <row r="34" spans="2:14" ht="32.25" customHeight="1" x14ac:dyDescent="0.35">
      <c r="B34" s="189" t="s">
        <v>26</v>
      </c>
      <c r="C34" s="211">
        <v>44343</v>
      </c>
      <c r="D34" s="237" t="s">
        <v>299</v>
      </c>
      <c r="E34" s="238"/>
      <c r="F34" s="238"/>
      <c r="G34" s="238"/>
      <c r="H34" s="238"/>
      <c r="I34" s="238"/>
      <c r="J34" s="239"/>
      <c r="K34" s="180"/>
      <c r="L34" s="184"/>
      <c r="M34" s="184"/>
      <c r="N34" s="184"/>
    </row>
    <row r="35" spans="2:14" ht="32.25" customHeight="1" x14ac:dyDescent="0.35">
      <c r="B35" s="189" t="s">
        <v>27</v>
      </c>
      <c r="C35" s="211">
        <v>45047</v>
      </c>
      <c r="D35" s="237" t="s">
        <v>298</v>
      </c>
      <c r="E35" s="238"/>
      <c r="F35" s="238"/>
      <c r="G35" s="238"/>
      <c r="H35" s="238"/>
      <c r="I35" s="238"/>
      <c r="J35" s="239"/>
      <c r="K35" s="180"/>
      <c r="L35" s="184"/>
      <c r="M35" s="184"/>
      <c r="N35" s="184"/>
    </row>
    <row r="36" spans="2:14" ht="47.5" customHeight="1" x14ac:dyDescent="0.35">
      <c r="B36" s="189" t="s">
        <v>291</v>
      </c>
      <c r="C36" s="211">
        <v>45594</v>
      </c>
      <c r="D36" s="237" t="s">
        <v>301</v>
      </c>
      <c r="E36" s="238"/>
      <c r="F36" s="238"/>
      <c r="G36" s="238"/>
      <c r="H36" s="238"/>
      <c r="I36" s="238"/>
      <c r="J36" s="239"/>
      <c r="K36" s="180"/>
      <c r="L36" s="184"/>
      <c r="M36" s="184"/>
      <c r="N36" s="184"/>
    </row>
    <row r="37" spans="2:14" ht="14.5" x14ac:dyDescent="0.35">
      <c r="B37" s="181"/>
      <c r="C37" s="182"/>
      <c r="D37" s="182"/>
      <c r="E37" s="182"/>
      <c r="F37" s="182"/>
      <c r="G37" s="182"/>
      <c r="H37" s="182"/>
      <c r="I37" s="182"/>
      <c r="J37" s="183"/>
      <c r="K37" s="184"/>
      <c r="L37" s="184"/>
      <c r="M37" s="184"/>
      <c r="N37" s="184"/>
    </row>
    <row r="38" spans="2:14" ht="14.5" x14ac:dyDescent="0.35">
      <c r="B38" s="185"/>
      <c r="C38" s="184"/>
      <c r="D38" s="184"/>
      <c r="E38" s="184"/>
      <c r="F38" s="184"/>
      <c r="G38" s="184"/>
      <c r="H38" s="184"/>
      <c r="I38" s="184"/>
      <c r="J38" s="186"/>
      <c r="K38" s="184"/>
      <c r="L38" s="184"/>
      <c r="M38" s="184"/>
      <c r="N38" s="184"/>
    </row>
    <row r="39" spans="2:14" ht="14.5" x14ac:dyDescent="0.35">
      <c r="B39" s="185"/>
      <c r="C39" s="184"/>
      <c r="D39" s="184"/>
      <c r="E39" s="184"/>
      <c r="F39" s="184"/>
      <c r="G39" s="184"/>
      <c r="H39" s="184"/>
      <c r="I39" s="184"/>
      <c r="J39" s="186"/>
      <c r="K39" s="184"/>
      <c r="L39" s="184"/>
      <c r="M39" s="184"/>
      <c r="N39" s="184"/>
    </row>
    <row r="40" spans="2:14" ht="14.5" x14ac:dyDescent="0.35">
      <c r="B40" s="185"/>
      <c r="C40" s="184"/>
      <c r="D40" s="184"/>
      <c r="E40" s="184"/>
      <c r="F40" s="184"/>
      <c r="G40" s="184"/>
      <c r="H40" s="184"/>
      <c r="I40" s="184"/>
      <c r="J40" s="186"/>
      <c r="K40" s="184"/>
      <c r="L40" s="184"/>
      <c r="M40" s="184"/>
      <c r="N40" s="184"/>
    </row>
    <row r="41" spans="2:14" ht="15" customHeight="1" x14ac:dyDescent="0.35">
      <c r="B41" s="185"/>
      <c r="C41" s="184"/>
      <c r="D41" s="184"/>
      <c r="E41" s="184"/>
      <c r="F41" s="184"/>
      <c r="G41" s="184"/>
      <c r="H41" s="184"/>
      <c r="I41" s="184"/>
      <c r="J41" s="186"/>
      <c r="K41" s="184"/>
      <c r="L41" s="184"/>
      <c r="M41" s="184"/>
      <c r="N41" s="184"/>
    </row>
    <row r="42" spans="2:14" ht="14.5" x14ac:dyDescent="0.35">
      <c r="B42" s="185"/>
      <c r="C42" s="184"/>
      <c r="D42" s="184"/>
      <c r="E42" s="187" t="s">
        <v>28</v>
      </c>
      <c r="F42" s="184"/>
      <c r="G42" s="184"/>
      <c r="H42" s="184"/>
      <c r="I42" s="184"/>
      <c r="J42" s="186"/>
      <c r="K42" s="184"/>
      <c r="L42" s="184"/>
      <c r="M42" s="184"/>
      <c r="N42" s="184"/>
    </row>
    <row r="43" spans="2:14" ht="14.5" x14ac:dyDescent="0.35">
      <c r="B43" s="185"/>
      <c r="C43" s="184"/>
      <c r="D43" s="184"/>
      <c r="E43" s="184"/>
      <c r="F43" s="184"/>
      <c r="G43" s="184"/>
      <c r="H43" s="184"/>
      <c r="I43" s="184"/>
      <c r="J43" s="186"/>
      <c r="K43" s="184"/>
      <c r="L43" s="184"/>
      <c r="M43" s="184"/>
      <c r="N43" s="184"/>
    </row>
    <row r="44" spans="2:14" ht="14.5" x14ac:dyDescent="0.35">
      <c r="B44" s="185"/>
      <c r="C44" s="184"/>
      <c r="D44" s="184"/>
      <c r="E44" s="184"/>
      <c r="F44" s="184"/>
      <c r="G44" s="184"/>
      <c r="H44" s="184"/>
      <c r="I44" s="184"/>
      <c r="J44" s="186"/>
      <c r="K44" s="184"/>
      <c r="L44" s="184"/>
      <c r="M44" s="184"/>
      <c r="N44" s="184"/>
    </row>
    <row r="45" spans="2:14" ht="14.5" x14ac:dyDescent="0.35">
      <c r="B45" s="185"/>
      <c r="C45" s="184"/>
      <c r="D45" s="184"/>
      <c r="E45" s="184"/>
      <c r="F45" s="184"/>
      <c r="G45" s="184"/>
      <c r="H45" s="184"/>
      <c r="I45" s="184"/>
      <c r="J45" s="186"/>
      <c r="K45" s="184"/>
      <c r="L45" s="184"/>
      <c r="M45" s="184"/>
      <c r="N45" s="184"/>
    </row>
    <row r="46" spans="2:14" ht="14.5" x14ac:dyDescent="0.35">
      <c r="B46" s="185"/>
      <c r="C46" s="184"/>
      <c r="D46" s="184"/>
      <c r="E46" s="184"/>
      <c r="F46" s="184"/>
      <c r="G46" s="184"/>
      <c r="H46" s="184"/>
      <c r="I46" s="184"/>
      <c r="J46" s="186"/>
      <c r="K46" s="184"/>
      <c r="L46" s="184"/>
      <c r="M46" s="184"/>
      <c r="N46" s="184"/>
    </row>
    <row r="47" spans="2:14" ht="14.25" customHeight="1" x14ac:dyDescent="0.35">
      <c r="B47" s="185"/>
      <c r="C47" s="184"/>
      <c r="D47" s="184"/>
      <c r="E47" s="184"/>
      <c r="F47" s="184"/>
      <c r="G47" s="184"/>
      <c r="H47" s="184"/>
      <c r="I47" s="184"/>
      <c r="J47" s="186"/>
      <c r="K47" s="184"/>
      <c r="L47" s="184"/>
      <c r="M47" s="184"/>
      <c r="N47" s="184"/>
    </row>
    <row r="48" spans="2:14" ht="18" customHeight="1" x14ac:dyDescent="0.35">
      <c r="B48" s="185"/>
      <c r="C48" s="184"/>
      <c r="D48" s="184"/>
      <c r="E48" s="184"/>
      <c r="F48" s="184"/>
      <c r="G48" s="184"/>
      <c r="H48" s="184"/>
      <c r="I48" s="184"/>
      <c r="J48" s="186"/>
      <c r="K48" s="184"/>
      <c r="L48" s="184"/>
      <c r="M48" s="184"/>
      <c r="N48" s="184"/>
    </row>
    <row r="49" spans="2:14" ht="14.5" x14ac:dyDescent="0.35">
      <c r="B49" s="185"/>
      <c r="C49" s="184"/>
      <c r="D49" s="184"/>
      <c r="E49" s="184"/>
      <c r="F49" s="184"/>
      <c r="G49" s="184"/>
      <c r="H49" s="184"/>
      <c r="I49" s="184"/>
      <c r="J49" s="186"/>
      <c r="K49" s="184"/>
      <c r="L49" s="184"/>
      <c r="M49" s="184"/>
      <c r="N49" s="184"/>
    </row>
    <row r="50" spans="2:14" ht="14.5" x14ac:dyDescent="0.35">
      <c r="B50" s="185"/>
      <c r="C50" s="184"/>
      <c r="D50" s="184"/>
      <c r="E50" s="184"/>
      <c r="F50" s="184"/>
      <c r="G50" s="184"/>
      <c r="H50" s="184"/>
      <c r="I50" s="184"/>
      <c r="J50" s="186"/>
      <c r="K50" s="184"/>
      <c r="L50" s="184"/>
      <c r="M50" s="184"/>
      <c r="N50" s="184"/>
    </row>
    <row r="51" spans="2:14" ht="14.5" x14ac:dyDescent="0.35">
      <c r="B51" s="185"/>
      <c r="C51" s="184"/>
      <c r="D51" s="184"/>
      <c r="E51" s="184"/>
      <c r="F51" s="184"/>
      <c r="G51" s="184"/>
      <c r="H51" s="184"/>
      <c r="I51" s="184"/>
      <c r="J51" s="186"/>
      <c r="K51" s="184"/>
      <c r="L51" s="184"/>
      <c r="M51" s="184"/>
      <c r="N51" s="184"/>
    </row>
    <row r="52" spans="2:14" ht="15" customHeight="1" x14ac:dyDescent="0.35">
      <c r="B52" s="240" t="s">
        <v>295</v>
      </c>
      <c r="C52" s="241"/>
      <c r="D52" s="241"/>
      <c r="E52" s="241"/>
      <c r="F52" s="241"/>
      <c r="G52" s="241"/>
      <c r="H52" s="241"/>
      <c r="I52" s="241"/>
      <c r="J52" s="242"/>
      <c r="K52" s="190"/>
      <c r="L52" s="190"/>
      <c r="M52" s="190"/>
      <c r="N52" s="190"/>
    </row>
    <row r="53" spans="2:14" ht="12" customHeight="1" x14ac:dyDescent="0.35">
      <c r="B53" s="243"/>
      <c r="C53" s="244"/>
      <c r="D53" s="244"/>
      <c r="E53" s="244"/>
      <c r="F53" s="244"/>
      <c r="G53" s="244"/>
      <c r="H53" s="244"/>
      <c r="I53" s="244"/>
      <c r="J53" s="245"/>
      <c r="K53" s="190"/>
      <c r="L53" s="190"/>
      <c r="M53" s="190"/>
      <c r="N53" s="190"/>
    </row>
    <row r="54" spans="2:14" ht="14.5" x14ac:dyDescent="0.35">
      <c r="B54" s="243"/>
      <c r="C54" s="244"/>
      <c r="D54" s="244"/>
      <c r="E54" s="244"/>
      <c r="F54" s="244"/>
      <c r="G54" s="244"/>
      <c r="H54" s="244"/>
      <c r="I54" s="244"/>
      <c r="J54" s="245"/>
      <c r="K54" s="190"/>
      <c r="L54" s="190"/>
      <c r="M54" s="190"/>
      <c r="N54" s="190"/>
    </row>
    <row r="55" spans="2:14" ht="58.25" customHeight="1" x14ac:dyDescent="0.35">
      <c r="B55" s="246"/>
      <c r="C55" s="247"/>
      <c r="D55" s="247"/>
      <c r="E55" s="247"/>
      <c r="F55" s="247"/>
      <c r="G55" s="247"/>
      <c r="H55" s="247"/>
      <c r="I55" s="247"/>
      <c r="J55" s="248"/>
      <c r="K55" s="190"/>
      <c r="L55" s="190"/>
      <c r="M55" s="190"/>
      <c r="N55" s="190"/>
    </row>
    <row r="56" spans="2:14" ht="14.5" x14ac:dyDescent="0.35">
      <c r="B56" s="188"/>
      <c r="C56" s="188"/>
      <c r="D56" s="188"/>
      <c r="E56" s="188"/>
      <c r="F56" s="188"/>
      <c r="G56" s="188"/>
      <c r="H56" s="188"/>
      <c r="I56" s="188"/>
      <c r="J56" s="188"/>
      <c r="K56" s="188"/>
      <c r="L56" s="188"/>
      <c r="M56" s="188"/>
      <c r="N56" s="188"/>
    </row>
    <row r="57" spans="2:14" ht="14.5" hidden="1" x14ac:dyDescent="0.35"/>
    <row r="58" spans="2:14" ht="14.5" hidden="1" x14ac:dyDescent="0.35"/>
    <row r="59" spans="2:14" ht="14.5" hidden="1" x14ac:dyDescent="0.35"/>
    <row r="60" spans="2:14" ht="14.5" hidden="1" x14ac:dyDescent="0.35"/>
    <row r="61" spans="2:14" ht="14.5" hidden="1" x14ac:dyDescent="0.35"/>
    <row r="62" spans="2:14" ht="14.5" hidden="1" x14ac:dyDescent="0.35"/>
    <row r="63" spans="2:14" ht="14.75" customHeight="1" x14ac:dyDescent="0.35"/>
    <row r="64" spans="2:14" ht="14.75" customHeight="1" x14ac:dyDescent="0.35"/>
  </sheetData>
  <sheetProtection formatCells="0" formatColumns="0" formatRows="0"/>
  <protectedRanges>
    <protectedRange sqref="B48" name="FrontSheet_Logo"/>
  </protectedRanges>
  <mergeCells count="23">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2:J55"/>
    <mergeCell ref="D32:J32"/>
    <mergeCell ref="D33:J33"/>
    <mergeCell ref="D30:J30"/>
    <mergeCell ref="D36:J36"/>
    <mergeCell ref="D35:J35"/>
  </mergeCells>
  <phoneticPr fontId="37" type="noConversion"/>
  <hyperlinks>
    <hyperlink ref="L10:M10" location="'1. BMT UoA 1 '!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6:M26" location="'5. BMT UoA 5'!Expected" display="Unit of Assessment 5" xr:uid="{7D3BC3CE-1C86-47B6-95FE-1AFE4C13CA43}"/>
    <hyperlink ref="L30:M30" location="'6. BMT UoA 6'!Expected" display="Unit of Assessment 6" xr:uid="{0F00F4EC-BBBA-42CB-848F-5B3FB2C024BF}"/>
    <hyperlink ref="L22:M22" location="'4. BMT UoA 4'!Expected" display="Unit of Assessment 4" xr:uid="{7F15231F-4855-4DA3-8EC2-E6E1A550311F}"/>
  </hyperlinks>
  <pageMargins left="1" right="1" top="1" bottom="1" header="0.5" footer="0.5"/>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A1:CN173"/>
  <sheetViews>
    <sheetView showGridLines="0" zoomScale="80" zoomScaleNormal="80" zoomScaleSheetLayoutView="80" zoomScalePageLayoutView="25" workbookViewId="0">
      <selection activeCell="B1" sqref="B1"/>
    </sheetView>
  </sheetViews>
  <sheetFormatPr defaultColWidth="8.6328125" defaultRowHeight="13.5" x14ac:dyDescent="0.35"/>
  <cols>
    <col min="1" max="1" width="1.08984375" style="1" customWidth="1"/>
    <col min="2" max="6" width="10.6328125" style="1" customWidth="1"/>
    <col min="7" max="7" width="20.453125" style="1" customWidth="1"/>
    <col min="8" max="13" width="10.6328125" style="8" customWidth="1"/>
    <col min="14" max="16" width="10.6328125" style="8" hidden="1" customWidth="1"/>
    <col min="17" max="23" width="10.6328125" style="1" hidden="1" customWidth="1"/>
    <col min="24" max="24" width="3" style="1" customWidth="1"/>
    <col min="25" max="26" width="10.6328125" style="1" customWidth="1"/>
    <col min="27" max="27" width="10.6328125" style="8" customWidth="1"/>
    <col min="28" max="28" width="10.6328125" style="1" customWidth="1"/>
    <col min="29" max="29" width="11.6328125" style="1" customWidth="1"/>
    <col min="30" max="34" width="10.6328125" style="8" hidden="1" customWidth="1"/>
    <col min="35" max="35" width="2.6328125" style="8" customWidth="1"/>
    <col min="36" max="36" width="5.453125" style="8" customWidth="1"/>
    <col min="37" max="37" width="12.36328125" style="1" hidden="1" customWidth="1"/>
    <col min="38" max="38" width="9.36328125" style="1" hidden="1" customWidth="1"/>
    <col min="39" max="39" width="15.36328125" style="1" hidden="1" customWidth="1"/>
    <col min="40" max="40" width="10" style="1" hidden="1" customWidth="1"/>
    <col min="41" max="41" width="13.453125" style="1" hidden="1" customWidth="1"/>
    <col min="42" max="42" width="15.6328125" style="1" hidden="1" customWidth="1"/>
    <col min="43" max="43" width="13.6328125" style="1" hidden="1" customWidth="1"/>
    <col min="44" max="44" width="12.6328125" style="1" hidden="1" customWidth="1"/>
    <col min="45" max="49" width="8.6328125" style="1" hidden="1" customWidth="1"/>
    <col min="50" max="50" width="16.6328125" style="1" hidden="1" customWidth="1"/>
    <col min="51" max="51" width="8.6328125" style="1" hidden="1" customWidth="1"/>
    <col min="52" max="53" width="11.6328125" style="1" hidden="1" customWidth="1"/>
    <col min="54" max="63" width="8.6328125" style="1" hidden="1" customWidth="1"/>
    <col min="64" max="64" width="13" style="8" hidden="1" customWidth="1"/>
    <col min="65" max="65" width="11.36328125" style="8" hidden="1" customWidth="1"/>
    <col min="66" max="68" width="8.6328125" style="8" hidden="1" customWidth="1"/>
    <col min="69" max="71" width="13" style="8" hidden="1" customWidth="1"/>
    <col min="72" max="72" width="11.6328125" style="8" hidden="1" customWidth="1"/>
    <col min="73" max="73" width="7.453125" style="8" hidden="1" customWidth="1"/>
    <col min="74" max="74" width="13.36328125" style="8" hidden="1" customWidth="1"/>
    <col min="75" max="82" width="7.453125" style="8" hidden="1" customWidth="1"/>
    <col min="83" max="84" width="6.6328125" style="8" hidden="1" customWidth="1"/>
    <col min="85" max="85" width="8.6328125" style="1" hidden="1" customWidth="1"/>
    <col min="86" max="86" width="11.36328125" style="8" hidden="1" customWidth="1"/>
    <col min="87" max="87" width="8.6328125" style="1" hidden="1" customWidth="1"/>
    <col min="88" max="88" width="8.6328125" style="8" hidden="1" customWidth="1"/>
    <col min="89" max="89" width="8.6328125" style="1" hidden="1" customWidth="1"/>
    <col min="90" max="90" width="8.6328125" style="8" hidden="1" customWidth="1"/>
    <col min="91" max="91" width="8.6328125" style="1" hidden="1" customWidth="1"/>
    <col min="92" max="92" width="8.6328125" style="8" hidden="1" customWidth="1"/>
    <col min="93" max="16383" width="0" style="1" hidden="1" customWidth="1"/>
    <col min="16384" max="16384" width="0.36328125" style="1" customWidth="1"/>
  </cols>
  <sheetData>
    <row r="1" spans="2:92" ht="7.25" customHeight="1" thickBot="1" x14ac:dyDescent="0.4">
      <c r="H1" s="2"/>
      <c r="I1" s="3"/>
      <c r="J1" s="3"/>
      <c r="K1" s="3"/>
      <c r="L1" s="3"/>
      <c r="M1" s="4"/>
      <c r="N1" s="4"/>
      <c r="O1" s="4"/>
      <c r="P1" s="4"/>
      <c r="AA1" s="3"/>
      <c r="AD1" s="3"/>
      <c r="AE1" s="3"/>
      <c r="AF1" s="3"/>
      <c r="AG1" s="3"/>
      <c r="AH1" s="3"/>
      <c r="AI1" s="3"/>
      <c r="AJ1" s="3"/>
      <c r="AW1" s="5" t="s">
        <v>29</v>
      </c>
      <c r="AX1" s="5"/>
      <c r="BE1" s="1" t="s">
        <v>30</v>
      </c>
      <c r="BJ1" s="5" t="s">
        <v>31</v>
      </c>
      <c r="BK1" s="5"/>
      <c r="BL1" s="6"/>
      <c r="BM1" s="7"/>
      <c r="BN1" s="3"/>
      <c r="BO1" s="3"/>
      <c r="BP1" s="3"/>
      <c r="BT1" s="4"/>
      <c r="BU1" s="4"/>
      <c r="BV1" s="9" t="s">
        <v>32</v>
      </c>
      <c r="BW1" s="10"/>
      <c r="BX1" s="10"/>
      <c r="BY1" s="10"/>
      <c r="BZ1" s="11"/>
      <c r="CH1" s="3"/>
      <c r="CJ1" s="3"/>
      <c r="CL1" s="3"/>
      <c r="CN1" s="3"/>
    </row>
    <row r="2" spans="2:92" ht="41.75" customHeight="1" thickBot="1" x14ac:dyDescent="0.4">
      <c r="B2" s="12" t="s">
        <v>33</v>
      </c>
      <c r="C2" s="349" t="s">
        <v>34</v>
      </c>
      <c r="D2" s="350"/>
      <c r="E2" s="349" t="s">
        <v>35</v>
      </c>
      <c r="F2" s="351"/>
      <c r="G2" s="350"/>
      <c r="H2" s="152" t="s">
        <v>36</v>
      </c>
      <c r="I2" s="145" t="s">
        <v>37</v>
      </c>
      <c r="J2" s="147" t="s">
        <v>38</v>
      </c>
      <c r="K2" s="153" t="s">
        <v>39</v>
      </c>
      <c r="L2" s="148" t="s">
        <v>40</v>
      </c>
      <c r="M2" s="13" t="s">
        <v>41</v>
      </c>
      <c r="N2" s="13" t="s">
        <v>42</v>
      </c>
      <c r="O2" s="13" t="s">
        <v>43</v>
      </c>
      <c r="P2" s="13" t="s">
        <v>44</v>
      </c>
      <c r="Q2" s="13" t="s">
        <v>45</v>
      </c>
      <c r="R2" s="14" t="s">
        <v>46</v>
      </c>
      <c r="Y2" s="146" t="s">
        <v>47</v>
      </c>
      <c r="Z2" s="150" t="s">
        <v>48</v>
      </c>
      <c r="AA2" s="154" t="s">
        <v>49</v>
      </c>
      <c r="AB2" s="149" t="s">
        <v>50</v>
      </c>
      <c r="AC2" s="151" t="s">
        <v>51</v>
      </c>
      <c r="AD2" s="15" t="s">
        <v>52</v>
      </c>
      <c r="AE2" s="15" t="s">
        <v>53</v>
      </c>
      <c r="AF2" s="15" t="s">
        <v>54</v>
      </c>
      <c r="AG2" s="15" t="s">
        <v>55</v>
      </c>
      <c r="AH2" s="15" t="s">
        <v>56</v>
      </c>
      <c r="AK2" s="16" t="s">
        <v>57</v>
      </c>
      <c r="AL2" s="16" t="s">
        <v>58</v>
      </c>
      <c r="AM2" s="16" t="s">
        <v>59</v>
      </c>
      <c r="AN2" s="16" t="s">
        <v>60</v>
      </c>
      <c r="AO2" s="16" t="s">
        <v>61</v>
      </c>
      <c r="AP2" s="16" t="s">
        <v>62</v>
      </c>
      <c r="AQ2" s="16" t="s">
        <v>63</v>
      </c>
      <c r="AR2" s="16" t="s">
        <v>64</v>
      </c>
      <c r="AS2" s="16" t="s">
        <v>65</v>
      </c>
      <c r="AT2" s="16" t="s">
        <v>66</v>
      </c>
      <c r="AW2" s="17" t="s">
        <v>67</v>
      </c>
      <c r="AX2" s="17" t="s">
        <v>68</v>
      </c>
      <c r="AY2" s="17" t="s">
        <v>69</v>
      </c>
      <c r="AZ2" s="17" t="s">
        <v>70</v>
      </c>
      <c r="BA2" s="17" t="s">
        <v>71</v>
      </c>
      <c r="BB2" s="17" t="s">
        <v>72</v>
      </c>
      <c r="BC2" s="17" t="s">
        <v>73</v>
      </c>
      <c r="BE2" s="1" t="s">
        <v>74</v>
      </c>
      <c r="BF2" s="1" t="s">
        <v>75</v>
      </c>
      <c r="BJ2" s="18" t="s">
        <v>76</v>
      </c>
      <c r="BK2" s="18" t="s">
        <v>77</v>
      </c>
      <c r="BL2" s="18" t="s">
        <v>78</v>
      </c>
      <c r="BM2" s="18" t="s">
        <v>79</v>
      </c>
      <c r="BN2" s="18" t="s">
        <v>80</v>
      </c>
      <c r="BO2" s="18" t="s">
        <v>81</v>
      </c>
      <c r="BP2" s="18" t="s">
        <v>82</v>
      </c>
      <c r="BQ2" s="18" t="s">
        <v>83</v>
      </c>
      <c r="BR2" s="18" t="s">
        <v>84</v>
      </c>
      <c r="BS2" s="18" t="s">
        <v>85</v>
      </c>
      <c r="BT2" s="18" t="s">
        <v>86</v>
      </c>
      <c r="BV2" s="19" t="s">
        <v>87</v>
      </c>
      <c r="BW2" s="19" t="s">
        <v>88</v>
      </c>
      <c r="BX2" s="19" t="s">
        <v>89</v>
      </c>
      <c r="BY2" s="19" t="s">
        <v>90</v>
      </c>
      <c r="BZ2" s="19" t="s">
        <v>91</v>
      </c>
      <c r="CA2" s="19" t="s">
        <v>92</v>
      </c>
      <c r="CB2" s="19" t="s">
        <v>93</v>
      </c>
      <c r="CC2" s="19" t="s">
        <v>94</v>
      </c>
      <c r="CD2" s="19" t="s">
        <v>95</v>
      </c>
      <c r="CE2" s="19" t="s">
        <v>96</v>
      </c>
    </row>
    <row r="3" spans="2:92" ht="13.5" customHeight="1" x14ac:dyDescent="0.35">
      <c r="B3" s="352">
        <v>1</v>
      </c>
      <c r="C3" s="355" t="s">
        <v>97</v>
      </c>
      <c r="D3" s="356"/>
      <c r="E3" s="20" t="s">
        <v>98</v>
      </c>
      <c r="F3" s="21"/>
      <c r="G3" s="22"/>
      <c r="H3" s="164" t="s">
        <v>99</v>
      </c>
      <c r="I3" s="25" t="s">
        <v>100</v>
      </c>
      <c r="J3" s="25" t="s">
        <v>100</v>
      </c>
      <c r="K3" s="25" t="s">
        <v>100</v>
      </c>
      <c r="L3" s="24" t="s">
        <v>100</v>
      </c>
      <c r="M3" s="24" t="s">
        <v>100</v>
      </c>
      <c r="N3" s="24" t="s">
        <v>100</v>
      </c>
      <c r="O3" s="24" t="s">
        <v>100</v>
      </c>
      <c r="P3" s="24" t="s">
        <v>100</v>
      </c>
      <c r="Q3" s="24" t="s">
        <v>100</v>
      </c>
      <c r="R3" s="26" t="s">
        <v>100</v>
      </c>
      <c r="Y3" s="25" t="s">
        <v>99</v>
      </c>
      <c r="Z3" s="25" t="s">
        <v>99</v>
      </c>
      <c r="AA3" s="25" t="s">
        <v>99</v>
      </c>
      <c r="AB3" s="25" t="s">
        <v>99</v>
      </c>
      <c r="AC3" s="164" t="s">
        <v>101</v>
      </c>
      <c r="AD3" s="23" t="s">
        <v>100</v>
      </c>
      <c r="AE3" s="23" t="s">
        <v>100</v>
      </c>
      <c r="AF3" s="23" t="s">
        <v>100</v>
      </c>
      <c r="AG3" s="23" t="s">
        <v>100</v>
      </c>
      <c r="AH3" s="23" t="s">
        <v>100</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102</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100</v>
      </c>
      <c r="BI3" s="29" t="s">
        <v>102</v>
      </c>
      <c r="BJ3" s="161">
        <f>IF(H3="---","",VLOOKUP(H3,List167834567910[],2,FALSE))</f>
        <v>0.5</v>
      </c>
      <c r="BK3" s="161" t="str">
        <f>IF(I3="---","",VLOOKUP(I3,List167834567910[],2,FALSE))</f>
        <v/>
      </c>
      <c r="BL3" s="161" t="str">
        <f>IF(J3="---","",VLOOKUP(J3,List167834567910[],2,FALSE))</f>
        <v/>
      </c>
      <c r="BM3" s="161" t="str">
        <f>IF(K3="---","",VLOOKUP(K3,List167834567910[],2,FALSE))</f>
        <v/>
      </c>
      <c r="BN3" s="161" t="str">
        <f>IF(L3="---","",VLOOKUP(L3,List167834567910[],2,FALSE))</f>
        <v/>
      </c>
      <c r="BO3" s="161" t="str">
        <f>IF(M3="---","",VLOOKUP(M3,List167834567910[],2,FALSE))</f>
        <v/>
      </c>
      <c r="BP3" s="161" t="str">
        <f>IF(N3="---","",VLOOKUP(N3,List167834567910[],2,FALSE))</f>
        <v/>
      </c>
      <c r="BQ3" s="161" t="str">
        <f>IF(O3="---","",VLOOKUP(O3,List167834567910[],2,FALSE))</f>
        <v/>
      </c>
      <c r="BR3" s="161" t="str">
        <f>IF(P3="---","",VLOOKUP(P3,List167834567910[],2,FALSE))</f>
        <v/>
      </c>
      <c r="BS3" s="161" t="str">
        <f>IF(Q3="---","",VLOOKUP(Q3,List167834567910[],2,FALSE))</f>
        <v/>
      </c>
      <c r="BT3" s="161" t="str">
        <f>IF(R3="---","",VLOOKUP(R3,List167834567910[],2,FALSE))</f>
        <v/>
      </c>
      <c r="BU3" s="29" t="s">
        <v>102</v>
      </c>
      <c r="BV3" s="161">
        <f>IF(Y3="---","",VLOOKUP(Y3,List167834567910[],2,FALSE))</f>
        <v>0.5</v>
      </c>
      <c r="BW3" s="161">
        <f>IF(Z3="---","",VLOOKUP(Z3,List167834567910[],2,FALSE))</f>
        <v>0.5</v>
      </c>
      <c r="BX3" s="161">
        <f>IF(AA3="---","",VLOOKUP(AA3,List167834567910[],2,FALSE))</f>
        <v>0.5</v>
      </c>
      <c r="BY3" s="161">
        <f>IF(AB3="---","",VLOOKUP(AB3,List167834567910[],2,FALSE))</f>
        <v>0.5</v>
      </c>
      <c r="BZ3" s="161">
        <f>IF(AC3="---","",VLOOKUP(AC3,List167834567910[],2,FALSE))</f>
        <v>1</v>
      </c>
      <c r="CA3" s="161" t="str">
        <f>IF(AD3="---","",VLOOKUP(AD3,List167834567910[],2,FALSE))</f>
        <v/>
      </c>
      <c r="CB3" s="161" t="str">
        <f>IF(AE3="---","",VLOOKUP(AE3,List167834567910[],2,FALSE))</f>
        <v/>
      </c>
      <c r="CC3" s="161" t="str">
        <f>IF(AF3="---","",VLOOKUP(AF3,List167834567910[],2,FALSE))</f>
        <v/>
      </c>
      <c r="CD3" s="161" t="str">
        <f>IF(AG3="---","",VLOOKUP(AG3,List167834567910[],2,FALSE))</f>
        <v/>
      </c>
      <c r="CE3" s="161" t="str">
        <f>IF(AH3="---","",VLOOKUP(AH3,List167834567910[],2,FALSE))</f>
        <v/>
      </c>
    </row>
    <row r="4" spans="2:92" ht="13.5" customHeight="1" x14ac:dyDescent="0.35">
      <c r="B4" s="353"/>
      <c r="C4" s="355"/>
      <c r="D4" s="356"/>
      <c r="E4" s="20" t="s">
        <v>103</v>
      </c>
      <c r="F4" s="21"/>
      <c r="G4" s="22"/>
      <c r="H4" s="25" t="s">
        <v>99</v>
      </c>
      <c r="I4" s="25" t="s">
        <v>100</v>
      </c>
      <c r="J4" s="25" t="s">
        <v>100</v>
      </c>
      <c r="K4" s="25" t="s">
        <v>100</v>
      </c>
      <c r="L4" s="25" t="s">
        <v>100</v>
      </c>
      <c r="M4" s="25" t="s">
        <v>100</v>
      </c>
      <c r="N4" s="25" t="s">
        <v>100</v>
      </c>
      <c r="O4" s="25" t="s">
        <v>100</v>
      </c>
      <c r="P4" s="25" t="s">
        <v>100</v>
      </c>
      <c r="Q4" s="25" t="s">
        <v>100</v>
      </c>
      <c r="R4" s="32" t="s">
        <v>100</v>
      </c>
      <c r="Y4" s="25" t="s">
        <v>99</v>
      </c>
      <c r="Z4" s="25" t="s">
        <v>99</v>
      </c>
      <c r="AA4" s="25" t="s">
        <v>101</v>
      </c>
      <c r="AB4" s="25" t="s">
        <v>101</v>
      </c>
      <c r="AC4" s="32" t="s">
        <v>101</v>
      </c>
      <c r="AD4" s="23" t="s">
        <v>100</v>
      </c>
      <c r="AE4" s="23" t="s">
        <v>100</v>
      </c>
      <c r="AF4" s="23" t="s">
        <v>100</v>
      </c>
      <c r="AG4" s="23" t="s">
        <v>100</v>
      </c>
      <c r="AH4" s="23" t="s">
        <v>100</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104</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101</v>
      </c>
      <c r="BF4" s="1">
        <v>1</v>
      </c>
      <c r="BI4" s="29" t="s">
        <v>104</v>
      </c>
      <c r="BJ4" s="161">
        <f>IF(H4="---","",VLOOKUP(H4,List167834567910[],2,FALSE))</f>
        <v>0.5</v>
      </c>
      <c r="BK4" s="161" t="str">
        <f>IF(I4="---","",VLOOKUP(I4,List167834567910[],2,FALSE))</f>
        <v/>
      </c>
      <c r="BL4" s="161" t="str">
        <f>IF(J4="---","",VLOOKUP(J4,List167834567910[],2,FALSE))</f>
        <v/>
      </c>
      <c r="BM4" s="161" t="str">
        <f>IF(K4="---","",VLOOKUP(K4,List167834567910[],2,FALSE))</f>
        <v/>
      </c>
      <c r="BN4" s="161" t="str">
        <f>IF(L4="---","",VLOOKUP(L4,List167834567910[],2,FALSE))</f>
        <v/>
      </c>
      <c r="BO4" s="161" t="str">
        <f>IF(M4="---","",VLOOKUP(M4,List167834567910[],2,FALSE))</f>
        <v/>
      </c>
      <c r="BP4" s="161" t="str">
        <f>IF(N4="---","",VLOOKUP(N4,List167834567910[],2,FALSE))</f>
        <v/>
      </c>
      <c r="BQ4" s="161" t="str">
        <f>IF(O4="---","",VLOOKUP(O4,List167834567910[],2,FALSE))</f>
        <v/>
      </c>
      <c r="BR4" s="161" t="str">
        <f>IF(P4="---","",VLOOKUP(P4,List167834567910[],2,FALSE))</f>
        <v/>
      </c>
      <c r="BS4" s="161" t="str">
        <f>IF(Q4="---","",VLOOKUP(Q4,List167834567910[],2,FALSE))</f>
        <v/>
      </c>
      <c r="BT4" s="161" t="str">
        <f>IF(R4="---","",VLOOKUP(R4,List167834567910[],2,FALSE))</f>
        <v/>
      </c>
      <c r="BU4" s="29" t="s">
        <v>104</v>
      </c>
      <c r="BV4" s="161">
        <f>IF(Y4="---","",VLOOKUP(Y4,List167834567910[],2,FALSE))</f>
        <v>0.5</v>
      </c>
      <c r="BW4" s="161">
        <f>IF(Z4="---","",VLOOKUP(Z4,List167834567910[],2,FALSE))</f>
        <v>0.5</v>
      </c>
      <c r="BX4" s="161">
        <f>IF(AA4="---","",VLOOKUP(AA4,List167834567910[],2,FALSE))</f>
        <v>1</v>
      </c>
      <c r="BY4" s="161">
        <f>IF(AB4="---","",VLOOKUP(AB4,List167834567910[],2,FALSE))</f>
        <v>1</v>
      </c>
      <c r="BZ4" s="161">
        <f>IF(AC4="---","",VLOOKUP(AC4,List167834567910[],2,FALSE))</f>
        <v>1</v>
      </c>
      <c r="CA4" s="161" t="str">
        <f>IF(AD4="---","",VLOOKUP(AD4,List167834567910[],2,FALSE))</f>
        <v/>
      </c>
      <c r="CB4" s="161" t="str">
        <f>IF(AE4="---","",VLOOKUP(AE4,List167834567910[],2,FALSE))</f>
        <v/>
      </c>
      <c r="CC4" s="161" t="str">
        <f>IF(AF4="---","",VLOOKUP(AF4,List167834567910[],2,FALSE))</f>
        <v/>
      </c>
      <c r="CD4" s="161" t="str">
        <f>IF(AG4="---","",VLOOKUP(AG4,List167834567910[],2,FALSE))</f>
        <v/>
      </c>
      <c r="CE4" s="161" t="str">
        <f>IF(AH4="---","",VLOOKUP(AH4,List167834567910[],2,FALSE))</f>
        <v/>
      </c>
    </row>
    <row r="5" spans="2:92" ht="13.5" customHeight="1" x14ac:dyDescent="0.35">
      <c r="B5" s="353"/>
      <c r="C5" s="355" t="s">
        <v>105</v>
      </c>
      <c r="D5" s="356"/>
      <c r="E5" s="20" t="s">
        <v>106</v>
      </c>
      <c r="F5" s="21"/>
      <c r="G5" s="22"/>
      <c r="H5" s="25" t="s">
        <v>107</v>
      </c>
      <c r="I5" s="25" t="s">
        <v>100</v>
      </c>
      <c r="J5" s="25" t="s">
        <v>100</v>
      </c>
      <c r="K5" s="25" t="s">
        <v>100</v>
      </c>
      <c r="L5" s="25" t="s">
        <v>100</v>
      </c>
      <c r="M5" s="25" t="s">
        <v>100</v>
      </c>
      <c r="N5" s="25" t="s">
        <v>100</v>
      </c>
      <c r="O5" s="25" t="s">
        <v>100</v>
      </c>
      <c r="P5" s="25" t="s">
        <v>100</v>
      </c>
      <c r="Q5" s="25" t="s">
        <v>100</v>
      </c>
      <c r="R5" s="32" t="s">
        <v>100</v>
      </c>
      <c r="Y5" s="25" t="s">
        <v>107</v>
      </c>
      <c r="Z5" s="25" t="s">
        <v>99</v>
      </c>
      <c r="AA5" s="25" t="s">
        <v>101</v>
      </c>
      <c r="AB5" s="25" t="s">
        <v>101</v>
      </c>
      <c r="AC5" s="32" t="s">
        <v>101</v>
      </c>
      <c r="AD5" s="23" t="s">
        <v>100</v>
      </c>
      <c r="AE5" s="23" t="s">
        <v>100</v>
      </c>
      <c r="AF5" s="23" t="s">
        <v>100</v>
      </c>
      <c r="AG5" s="23" t="s">
        <v>100</v>
      </c>
      <c r="AH5" s="23" t="s">
        <v>100</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108</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99</v>
      </c>
      <c r="BF5" s="1">
        <v>0.5</v>
      </c>
      <c r="BI5" s="29" t="s">
        <v>108</v>
      </c>
      <c r="BJ5" s="161">
        <f>IF(H5="---","",VLOOKUP(H5,List167834567910[],2,FALSE))</f>
        <v>0</v>
      </c>
      <c r="BK5" s="161" t="str">
        <f>IF(I5="---","",VLOOKUP(I5,List167834567910[],2,FALSE))</f>
        <v/>
      </c>
      <c r="BL5" s="161" t="str">
        <f>IF(J5="---","",VLOOKUP(J5,List167834567910[],2,FALSE))</f>
        <v/>
      </c>
      <c r="BM5" s="161" t="str">
        <f>IF(K5="---","",VLOOKUP(K5,List167834567910[],2,FALSE))</f>
        <v/>
      </c>
      <c r="BN5" s="161" t="str">
        <f>IF(L5="---","",VLOOKUP(L5,List167834567910[],2,FALSE))</f>
        <v/>
      </c>
      <c r="BO5" s="161" t="str">
        <f>IF(M5="---","",VLOOKUP(M5,List167834567910[],2,FALSE))</f>
        <v/>
      </c>
      <c r="BP5" s="161" t="str">
        <f>IF(N5="---","",VLOOKUP(N5,List167834567910[],2,FALSE))</f>
        <v/>
      </c>
      <c r="BQ5" s="161" t="str">
        <f>IF(O5="---","",VLOOKUP(O5,List167834567910[],2,FALSE))</f>
        <v/>
      </c>
      <c r="BR5" s="161" t="str">
        <f>IF(P5="---","",VLOOKUP(P5,List167834567910[],2,FALSE))</f>
        <v/>
      </c>
      <c r="BS5" s="161" t="str">
        <f>IF(Q5="---","",VLOOKUP(Q5,List167834567910[],2,FALSE))</f>
        <v/>
      </c>
      <c r="BT5" s="161" t="str">
        <f>IF(R5="---","",VLOOKUP(R5,List167834567910[],2,FALSE))</f>
        <v/>
      </c>
      <c r="BU5" s="29" t="s">
        <v>108</v>
      </c>
      <c r="BV5" s="161">
        <f>IF(Y5="---","",VLOOKUP(Y5,List167834567910[],2,FALSE))</f>
        <v>0</v>
      </c>
      <c r="BW5" s="161">
        <f>IF(Z5="---","",VLOOKUP(Z5,List167834567910[],2,FALSE))</f>
        <v>0.5</v>
      </c>
      <c r="BX5" s="161">
        <f>IF(AA5="---","",VLOOKUP(AA5,List167834567910[],2,FALSE))</f>
        <v>1</v>
      </c>
      <c r="BY5" s="161">
        <f>IF(AB5="---","",VLOOKUP(AB5,List167834567910[],2,FALSE))</f>
        <v>1</v>
      </c>
      <c r="BZ5" s="161">
        <f>IF(AC5="---","",VLOOKUP(AC5,List167834567910[],2,FALSE))</f>
        <v>1</v>
      </c>
      <c r="CA5" s="161" t="str">
        <f>IF(AD5="---","",VLOOKUP(AD5,List167834567910[],2,FALSE))</f>
        <v/>
      </c>
      <c r="CB5" s="161" t="str">
        <f>IF(AE5="---","",VLOOKUP(AE5,List167834567910[],2,FALSE))</f>
        <v/>
      </c>
      <c r="CC5" s="161" t="str">
        <f>IF(AF5="---","",VLOOKUP(AF5,List167834567910[],2,FALSE))</f>
        <v/>
      </c>
      <c r="CD5" s="161" t="str">
        <f>IF(AG5="---","",VLOOKUP(AG5,List167834567910[],2,FALSE))</f>
        <v/>
      </c>
      <c r="CE5" s="161" t="str">
        <f>IF(AH5="---","",VLOOKUP(AH5,List167834567910[],2,FALSE))</f>
        <v/>
      </c>
    </row>
    <row r="6" spans="2:92" ht="13.5" customHeight="1" x14ac:dyDescent="0.35">
      <c r="B6" s="353"/>
      <c r="C6" s="355"/>
      <c r="D6" s="356"/>
      <c r="E6" s="20" t="s">
        <v>109</v>
      </c>
      <c r="F6" s="21"/>
      <c r="G6" s="22"/>
      <c r="H6" s="25" t="s">
        <v>107</v>
      </c>
      <c r="I6" s="25" t="s">
        <v>100</v>
      </c>
      <c r="J6" s="25" t="s">
        <v>100</v>
      </c>
      <c r="K6" s="25" t="s">
        <v>100</v>
      </c>
      <c r="L6" s="25" t="s">
        <v>100</v>
      </c>
      <c r="M6" s="25" t="s">
        <v>100</v>
      </c>
      <c r="N6" s="25" t="s">
        <v>100</v>
      </c>
      <c r="O6" s="25" t="s">
        <v>100</v>
      </c>
      <c r="P6" s="25" t="s">
        <v>100</v>
      </c>
      <c r="Q6" s="25" t="s">
        <v>100</v>
      </c>
      <c r="R6" s="32" t="s">
        <v>100</v>
      </c>
      <c r="Y6" s="25" t="s">
        <v>107</v>
      </c>
      <c r="Z6" s="25" t="s">
        <v>107</v>
      </c>
      <c r="AA6" s="25" t="s">
        <v>99</v>
      </c>
      <c r="AB6" s="25" t="s">
        <v>99</v>
      </c>
      <c r="AC6" s="32" t="s">
        <v>101</v>
      </c>
      <c r="AD6" s="23" t="s">
        <v>100</v>
      </c>
      <c r="AE6" s="23" t="s">
        <v>100</v>
      </c>
      <c r="AF6" s="23" t="s">
        <v>100</v>
      </c>
      <c r="AG6" s="23" t="s">
        <v>100</v>
      </c>
      <c r="AH6" s="23" t="s">
        <v>100</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110</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107</v>
      </c>
      <c r="BF6" s="1">
        <v>0</v>
      </c>
      <c r="BI6" s="29" t="s">
        <v>110</v>
      </c>
      <c r="BJ6" s="161">
        <f>IF(H6="---","",VLOOKUP(H6,List167834567910[],2,FALSE))</f>
        <v>0</v>
      </c>
      <c r="BK6" s="161" t="str">
        <f>IF(I6="---","",VLOOKUP(I6,List167834567910[],2,FALSE))</f>
        <v/>
      </c>
      <c r="BL6" s="161" t="str">
        <f>IF(J6="---","",VLOOKUP(J6,List167834567910[],2,FALSE))</f>
        <v/>
      </c>
      <c r="BM6" s="161" t="str">
        <f>IF(K6="---","",VLOOKUP(K6,List167834567910[],2,FALSE))</f>
        <v/>
      </c>
      <c r="BN6" s="161" t="str">
        <f>IF(L6="---","",VLOOKUP(L6,List167834567910[],2,FALSE))</f>
        <v/>
      </c>
      <c r="BO6" s="161" t="str">
        <f>IF(M6="---","",VLOOKUP(M6,List167834567910[],2,FALSE))</f>
        <v/>
      </c>
      <c r="BP6" s="161" t="str">
        <f>IF(N6="---","",VLOOKUP(N6,List167834567910[],2,FALSE))</f>
        <v/>
      </c>
      <c r="BQ6" s="161" t="str">
        <f>IF(O6="---","",VLOOKUP(O6,List167834567910[],2,FALSE))</f>
        <v/>
      </c>
      <c r="BR6" s="161" t="str">
        <f>IF(P6="---","",VLOOKUP(P6,List167834567910[],2,FALSE))</f>
        <v/>
      </c>
      <c r="BS6" s="161" t="str">
        <f>IF(Q6="---","",VLOOKUP(Q6,List167834567910[],2,FALSE))</f>
        <v/>
      </c>
      <c r="BT6" s="161" t="str">
        <f>IF(R6="---","",VLOOKUP(R6,List167834567910[],2,FALSE))</f>
        <v/>
      </c>
      <c r="BU6" s="29" t="s">
        <v>110</v>
      </c>
      <c r="BV6" s="161">
        <f>IF(Y6="---","",VLOOKUP(Y6,List167834567910[],2,FALSE))</f>
        <v>0</v>
      </c>
      <c r="BW6" s="161">
        <f>IF(Z6="---","",VLOOKUP(Z6,List167834567910[],2,FALSE))</f>
        <v>0</v>
      </c>
      <c r="BX6" s="161">
        <f>IF(AA6="---","",VLOOKUP(AA6,List167834567910[],2,FALSE))</f>
        <v>0.5</v>
      </c>
      <c r="BY6" s="161">
        <f>IF(AB6="---","",VLOOKUP(AB6,List167834567910[],2,FALSE))</f>
        <v>0.5</v>
      </c>
      <c r="BZ6" s="161">
        <f>IF(AC6="---","",VLOOKUP(AC6,List167834567910[],2,FALSE))</f>
        <v>1</v>
      </c>
      <c r="CA6" s="161" t="str">
        <f>IF(AD6="---","",VLOOKUP(AD6,List167834567910[],2,FALSE))</f>
        <v/>
      </c>
      <c r="CB6" s="161" t="str">
        <f>IF(AE6="---","",VLOOKUP(AE6,List167834567910[],2,FALSE))</f>
        <v/>
      </c>
      <c r="CC6" s="161" t="str">
        <f>IF(AF6="---","",VLOOKUP(AF6,List167834567910[],2,FALSE))</f>
        <v/>
      </c>
      <c r="CD6" s="161" t="str">
        <f>IF(AG6="---","",VLOOKUP(AG6,List167834567910[],2,FALSE))</f>
        <v/>
      </c>
      <c r="CE6" s="161" t="str">
        <f>IF(AH6="---","",VLOOKUP(AH6,List167834567910[],2,FALSE))</f>
        <v/>
      </c>
    </row>
    <row r="7" spans="2:92" ht="13.5" customHeight="1" x14ac:dyDescent="0.35">
      <c r="B7" s="353"/>
      <c r="C7" s="355"/>
      <c r="D7" s="356"/>
      <c r="E7" s="20" t="s">
        <v>111</v>
      </c>
      <c r="F7" s="21"/>
      <c r="G7" s="22"/>
      <c r="H7" s="25" t="s">
        <v>107</v>
      </c>
      <c r="I7" s="25" t="s">
        <v>100</v>
      </c>
      <c r="J7" s="25" t="s">
        <v>100</v>
      </c>
      <c r="K7" s="25" t="s">
        <v>100</v>
      </c>
      <c r="L7" s="25" t="s">
        <v>100</v>
      </c>
      <c r="M7" s="25" t="s">
        <v>100</v>
      </c>
      <c r="N7" s="25" t="s">
        <v>100</v>
      </c>
      <c r="O7" s="25" t="s">
        <v>100</v>
      </c>
      <c r="P7" s="25" t="s">
        <v>100</v>
      </c>
      <c r="Q7" s="25" t="s">
        <v>100</v>
      </c>
      <c r="R7" s="32" t="s">
        <v>100</v>
      </c>
      <c r="Y7" s="25" t="s">
        <v>107</v>
      </c>
      <c r="Z7" s="25" t="s">
        <v>101</v>
      </c>
      <c r="AA7" s="25" t="s">
        <v>101</v>
      </c>
      <c r="AB7" s="25" t="s">
        <v>101</v>
      </c>
      <c r="AC7" s="32" t="s">
        <v>101</v>
      </c>
      <c r="AD7" s="23" t="s">
        <v>100</v>
      </c>
      <c r="AE7" s="23" t="s">
        <v>100</v>
      </c>
      <c r="AF7" s="23" t="s">
        <v>100</v>
      </c>
      <c r="AG7" s="23" t="s">
        <v>100</v>
      </c>
      <c r="AH7" s="23" t="s">
        <v>100</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112</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112</v>
      </c>
      <c r="BJ7" s="161">
        <f>IF(H7="---","",VLOOKUP(H7,List167834567910[],2,FALSE))</f>
        <v>0</v>
      </c>
      <c r="BK7" s="161" t="str">
        <f>IF(I7="---","",VLOOKUP(I7,List167834567910[],2,FALSE))</f>
        <v/>
      </c>
      <c r="BL7" s="161" t="str">
        <f>IF(J7="---","",VLOOKUP(J7,List167834567910[],2,FALSE))</f>
        <v/>
      </c>
      <c r="BM7" s="161" t="str">
        <f>IF(K7="---","",VLOOKUP(K7,List167834567910[],2,FALSE))</f>
        <v/>
      </c>
      <c r="BN7" s="161" t="str">
        <f>IF(L7="---","",VLOOKUP(L7,List167834567910[],2,FALSE))</f>
        <v/>
      </c>
      <c r="BO7" s="161" t="str">
        <f>IF(M7="---","",VLOOKUP(M7,List167834567910[],2,FALSE))</f>
        <v/>
      </c>
      <c r="BP7" s="161" t="str">
        <f>IF(N7="---","",VLOOKUP(N7,List167834567910[],2,FALSE))</f>
        <v/>
      </c>
      <c r="BQ7" s="161" t="str">
        <f>IF(O7="---","",VLOOKUP(O7,List167834567910[],2,FALSE))</f>
        <v/>
      </c>
      <c r="BR7" s="161" t="str">
        <f>IF(P7="---","",VLOOKUP(P7,List167834567910[],2,FALSE))</f>
        <v/>
      </c>
      <c r="BS7" s="161" t="str">
        <f>IF(Q7="---","",VLOOKUP(Q7,List167834567910[],2,FALSE))</f>
        <v/>
      </c>
      <c r="BT7" s="161" t="str">
        <f>IF(R7="---","",VLOOKUP(R7,List167834567910[],2,FALSE))</f>
        <v/>
      </c>
      <c r="BU7" s="29" t="s">
        <v>112</v>
      </c>
      <c r="BV7" s="161">
        <f>IF(Y7="---","",VLOOKUP(Y7,List167834567910[],2,FALSE))</f>
        <v>0</v>
      </c>
      <c r="BW7" s="161">
        <f>IF(Z7="---","",VLOOKUP(Z7,List167834567910[],2,FALSE))</f>
        <v>1</v>
      </c>
      <c r="BX7" s="161">
        <f>IF(AA7="---","",VLOOKUP(AA7,List167834567910[],2,FALSE))</f>
        <v>1</v>
      </c>
      <c r="BY7" s="161">
        <f>IF(AB7="---","",VLOOKUP(AB7,List167834567910[],2,FALSE))</f>
        <v>1</v>
      </c>
      <c r="BZ7" s="161">
        <f>IF(AC7="---","",VLOOKUP(AC7,List167834567910[],2,FALSE))</f>
        <v>1</v>
      </c>
      <c r="CA7" s="161" t="str">
        <f>IF(AD7="---","",VLOOKUP(AD7,List167834567910[],2,FALSE))</f>
        <v/>
      </c>
      <c r="CB7" s="161" t="str">
        <f>IF(AE7="---","",VLOOKUP(AE7,List167834567910[],2,FALSE))</f>
        <v/>
      </c>
      <c r="CC7" s="161" t="str">
        <f>IF(AF7="---","",VLOOKUP(AF7,List167834567910[],2,FALSE))</f>
        <v/>
      </c>
      <c r="CD7" s="161" t="str">
        <f>IF(AG7="---","",VLOOKUP(AG7,List167834567910[],2,FALSE))</f>
        <v/>
      </c>
      <c r="CE7" s="161" t="str">
        <f>IF(AH7="---","",VLOOKUP(AH7,List167834567910[],2,FALSE))</f>
        <v/>
      </c>
    </row>
    <row r="8" spans="2:92" ht="13.5" customHeight="1" x14ac:dyDescent="0.35">
      <c r="B8" s="354"/>
      <c r="C8" s="355"/>
      <c r="D8" s="356"/>
      <c r="E8" s="20" t="s">
        <v>113</v>
      </c>
      <c r="F8" s="21"/>
      <c r="G8" s="22"/>
      <c r="H8" s="25" t="s">
        <v>107</v>
      </c>
      <c r="I8" s="25" t="s">
        <v>100</v>
      </c>
      <c r="J8" s="25" t="s">
        <v>100</v>
      </c>
      <c r="K8" s="25" t="s">
        <v>100</v>
      </c>
      <c r="L8" s="25" t="s">
        <v>100</v>
      </c>
      <c r="M8" s="25" t="s">
        <v>100</v>
      </c>
      <c r="N8" s="25" t="s">
        <v>100</v>
      </c>
      <c r="O8" s="25" t="s">
        <v>100</v>
      </c>
      <c r="P8" s="25" t="s">
        <v>100</v>
      </c>
      <c r="Q8" s="25" t="s">
        <v>100</v>
      </c>
      <c r="R8" s="32" t="s">
        <v>100</v>
      </c>
      <c r="Y8" s="25" t="s">
        <v>107</v>
      </c>
      <c r="Z8" s="25" t="s">
        <v>107</v>
      </c>
      <c r="AA8" s="25" t="s">
        <v>107</v>
      </c>
      <c r="AB8" s="25" t="s">
        <v>99</v>
      </c>
      <c r="AC8" s="32" t="s">
        <v>99</v>
      </c>
      <c r="AD8" s="23" t="s">
        <v>100</v>
      </c>
      <c r="AE8" s="23" t="s">
        <v>100</v>
      </c>
      <c r="AF8" s="23" t="s">
        <v>100</v>
      </c>
      <c r="AG8" s="23" t="s">
        <v>100</v>
      </c>
      <c r="AH8" s="23" t="s">
        <v>100</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114</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114</v>
      </c>
      <c r="BJ8" s="161">
        <f>IF(H8="---","",VLOOKUP(H8,List167834567910[],2,FALSE))</f>
        <v>0</v>
      </c>
      <c r="BK8" s="161" t="str">
        <f>IF(I8="---","",VLOOKUP(I8,List167834567910[],2,FALSE))</f>
        <v/>
      </c>
      <c r="BL8" s="161" t="str">
        <f>IF(J8="---","",VLOOKUP(J8,List167834567910[],2,FALSE))</f>
        <v/>
      </c>
      <c r="BM8" s="161" t="str">
        <f>IF(K8="---","",VLOOKUP(K8,List167834567910[],2,FALSE))</f>
        <v/>
      </c>
      <c r="BN8" s="161" t="str">
        <f>IF(L8="---","",VLOOKUP(L8,List167834567910[],2,FALSE))</f>
        <v/>
      </c>
      <c r="BO8" s="161" t="str">
        <f>IF(M8="---","",VLOOKUP(M8,List167834567910[],2,FALSE))</f>
        <v/>
      </c>
      <c r="BP8" s="161" t="str">
        <f>IF(N8="---","",VLOOKUP(N8,List167834567910[],2,FALSE))</f>
        <v/>
      </c>
      <c r="BQ8" s="161" t="str">
        <f>IF(O8="---","",VLOOKUP(O8,List167834567910[],2,FALSE))</f>
        <v/>
      </c>
      <c r="BR8" s="161" t="str">
        <f>IF(P8="---","",VLOOKUP(P8,List167834567910[],2,FALSE))</f>
        <v/>
      </c>
      <c r="BS8" s="161" t="str">
        <f>IF(Q8="---","",VLOOKUP(Q8,List167834567910[],2,FALSE))</f>
        <v/>
      </c>
      <c r="BT8" s="161" t="str">
        <f>IF(R8="---","",VLOOKUP(R8,List167834567910[],2,FALSE))</f>
        <v/>
      </c>
      <c r="BU8" s="29" t="s">
        <v>114</v>
      </c>
      <c r="BV8" s="161">
        <f>IF(Y8="---","",VLOOKUP(Y8,List167834567910[],2,FALSE))</f>
        <v>0</v>
      </c>
      <c r="BW8" s="161">
        <f>IF(Z8="---","",VLOOKUP(Z8,List167834567910[],2,FALSE))</f>
        <v>0</v>
      </c>
      <c r="BX8" s="161">
        <f>IF(AA8="---","",VLOOKUP(AA8,List167834567910[],2,FALSE))</f>
        <v>0</v>
      </c>
      <c r="BY8" s="161">
        <f>IF(AB8="---","",VLOOKUP(AB8,List167834567910[],2,FALSE))</f>
        <v>0.5</v>
      </c>
      <c r="BZ8" s="161">
        <f>IF(AC8="---","",VLOOKUP(AC8,List167834567910[],2,FALSE))</f>
        <v>0.5</v>
      </c>
      <c r="CA8" s="161" t="str">
        <f>IF(AD8="---","",VLOOKUP(AD8,List167834567910[],2,FALSE))</f>
        <v/>
      </c>
      <c r="CB8" s="161" t="str">
        <f>IF(AE8="---","",VLOOKUP(AE8,List167834567910[],2,FALSE))</f>
        <v/>
      </c>
      <c r="CC8" s="161" t="str">
        <f>IF(AF8="---","",VLOOKUP(AF8,List167834567910[],2,FALSE))</f>
        <v/>
      </c>
      <c r="CD8" s="161" t="str">
        <f>IF(AG8="---","",VLOOKUP(AG8,List167834567910[],2,FALSE))</f>
        <v/>
      </c>
      <c r="CE8" s="161" t="str">
        <f>IF(AH8="---","",VLOOKUP(AH8,List167834567910[],2,FALSE))</f>
        <v/>
      </c>
    </row>
    <row r="9" spans="2:92" ht="13.5" customHeight="1" x14ac:dyDescent="0.35">
      <c r="B9" s="353">
        <v>2</v>
      </c>
      <c r="C9" s="319" t="s">
        <v>115</v>
      </c>
      <c r="D9" s="320"/>
      <c r="E9" s="200" t="s">
        <v>116</v>
      </c>
      <c r="F9" s="200"/>
      <c r="G9" s="201"/>
      <c r="H9" s="25" t="s">
        <v>101</v>
      </c>
      <c r="I9" s="25" t="s">
        <v>100</v>
      </c>
      <c r="J9" s="25" t="s">
        <v>100</v>
      </c>
      <c r="K9" s="25" t="s">
        <v>100</v>
      </c>
      <c r="L9" s="25" t="s">
        <v>100</v>
      </c>
      <c r="M9" s="25" t="s">
        <v>100</v>
      </c>
      <c r="N9" s="25" t="s">
        <v>100</v>
      </c>
      <c r="O9" s="25" t="s">
        <v>100</v>
      </c>
      <c r="P9" s="25" t="s">
        <v>100</v>
      </c>
      <c r="Q9" s="25" t="s">
        <v>100</v>
      </c>
      <c r="R9" s="32" t="s">
        <v>100</v>
      </c>
      <c r="Y9" s="25" t="s">
        <v>99</v>
      </c>
      <c r="Z9" s="25" t="s">
        <v>99</v>
      </c>
      <c r="AA9" s="25" t="s">
        <v>99</v>
      </c>
      <c r="AB9" s="25" t="s">
        <v>101</v>
      </c>
      <c r="AC9" s="32" t="s">
        <v>101</v>
      </c>
      <c r="AD9" s="23" t="s">
        <v>100</v>
      </c>
      <c r="AE9" s="23" t="s">
        <v>100</v>
      </c>
      <c r="AF9" s="23" t="s">
        <v>100</v>
      </c>
      <c r="AG9" s="23" t="s">
        <v>100</v>
      </c>
      <c r="AH9" s="23" t="s">
        <v>100</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117</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117</v>
      </c>
      <c r="BJ9" s="161">
        <f>IF(H9="---","",VLOOKUP(H9,List167834567910[],2,FALSE))</f>
        <v>1</v>
      </c>
      <c r="BK9" s="161" t="str">
        <f>IF(I9="---","",VLOOKUP(I9,List167834567910[],2,FALSE))</f>
        <v/>
      </c>
      <c r="BL9" s="161" t="str">
        <f>IF(J9="---","",VLOOKUP(J9,List167834567910[],2,FALSE))</f>
        <v/>
      </c>
      <c r="BM9" s="161" t="str">
        <f>IF(K9="---","",VLOOKUP(K9,List167834567910[],2,FALSE))</f>
        <v/>
      </c>
      <c r="BN9" s="161" t="str">
        <f>IF(L9="---","",VLOOKUP(L9,List167834567910[],2,FALSE))</f>
        <v/>
      </c>
      <c r="BO9" s="161" t="str">
        <f>IF(M9="---","",VLOOKUP(M9,List167834567910[],2,FALSE))</f>
        <v/>
      </c>
      <c r="BP9" s="161" t="str">
        <f>IF(N9="---","",VLOOKUP(N9,List167834567910[],2,FALSE))</f>
        <v/>
      </c>
      <c r="BQ9" s="161" t="str">
        <f>IF(O9="---","",VLOOKUP(O9,List167834567910[],2,FALSE))</f>
        <v/>
      </c>
      <c r="BR9" s="161" t="str">
        <f>IF(P9="---","",VLOOKUP(P9,List167834567910[],2,FALSE))</f>
        <v/>
      </c>
      <c r="BS9" s="161" t="str">
        <f>IF(Q9="---","",VLOOKUP(Q9,List167834567910[],2,FALSE))</f>
        <v/>
      </c>
      <c r="BT9" s="161" t="str">
        <f>IF(R9="---","",VLOOKUP(R9,List167834567910[],2,FALSE))</f>
        <v/>
      </c>
      <c r="BU9" s="29" t="s">
        <v>117</v>
      </c>
      <c r="BV9" s="161">
        <f>IF(Y9="---","",VLOOKUP(Y9,List167834567910[],2,FALSE))</f>
        <v>0.5</v>
      </c>
      <c r="BW9" s="161">
        <f>IF(Z9="---","",VLOOKUP(Z9,List167834567910[],2,FALSE))</f>
        <v>0.5</v>
      </c>
      <c r="BX9" s="161">
        <f>IF(AA9="---","",VLOOKUP(AA9,List167834567910[],2,FALSE))</f>
        <v>0.5</v>
      </c>
      <c r="BY9" s="161">
        <f>IF(AB9="---","",VLOOKUP(AB9,List167834567910[],2,FALSE))</f>
        <v>1</v>
      </c>
      <c r="BZ9" s="161">
        <f>IF(AC9="---","",VLOOKUP(AC9,List167834567910[],2,FALSE))</f>
        <v>1</v>
      </c>
      <c r="CA9" s="161" t="str">
        <f>IF(AD9="---","",VLOOKUP(AD9,List167834567910[],2,FALSE))</f>
        <v/>
      </c>
      <c r="CB9" s="161" t="str">
        <f>IF(AE9="---","",VLOOKUP(AE9,List167834567910[],2,FALSE))</f>
        <v/>
      </c>
      <c r="CC9" s="161" t="str">
        <f>IF(AF9="---","",VLOOKUP(AF9,List167834567910[],2,FALSE))</f>
        <v/>
      </c>
      <c r="CD9" s="161" t="str">
        <f>IF(AG9="---","",VLOOKUP(AG9,List167834567910[],2,FALSE))</f>
        <v/>
      </c>
      <c r="CE9" s="161" t="str">
        <f>IF(AH9="---","",VLOOKUP(AH9,List167834567910[],2,FALSE))</f>
        <v/>
      </c>
    </row>
    <row r="10" spans="2:92" ht="13.5" customHeight="1" x14ac:dyDescent="0.35">
      <c r="B10" s="353"/>
      <c r="C10" s="319"/>
      <c r="D10" s="320"/>
      <c r="E10" s="200" t="s">
        <v>118</v>
      </c>
      <c r="F10" s="200"/>
      <c r="G10" s="201"/>
      <c r="H10" s="25" t="s">
        <v>99</v>
      </c>
      <c r="I10" s="25" t="s">
        <v>100</v>
      </c>
      <c r="J10" s="25" t="s">
        <v>100</v>
      </c>
      <c r="K10" s="25" t="s">
        <v>100</v>
      </c>
      <c r="L10" s="25" t="s">
        <v>100</v>
      </c>
      <c r="M10" s="25" t="s">
        <v>100</v>
      </c>
      <c r="N10" s="25" t="s">
        <v>100</v>
      </c>
      <c r="O10" s="25" t="s">
        <v>100</v>
      </c>
      <c r="P10" s="25" t="s">
        <v>100</v>
      </c>
      <c r="Q10" s="25" t="s">
        <v>100</v>
      </c>
      <c r="R10" s="32" t="s">
        <v>100</v>
      </c>
      <c r="Y10" s="25" t="s">
        <v>99</v>
      </c>
      <c r="Z10" s="25" t="s">
        <v>99</v>
      </c>
      <c r="AA10" s="25" t="s">
        <v>99</v>
      </c>
      <c r="AB10" s="25" t="s">
        <v>101</v>
      </c>
      <c r="AC10" s="32" t="s">
        <v>101</v>
      </c>
      <c r="AD10" s="23" t="s">
        <v>100</v>
      </c>
      <c r="AE10" s="23" t="s">
        <v>100</v>
      </c>
      <c r="AF10" s="23" t="s">
        <v>100</v>
      </c>
      <c r="AG10" s="23" t="s">
        <v>100</v>
      </c>
      <c r="AH10" s="23" t="s">
        <v>100</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119</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119</v>
      </c>
      <c r="BJ10" s="161">
        <f>IF(H10="---","",VLOOKUP(H10,List167834567910[],2,FALSE))</f>
        <v>0.5</v>
      </c>
      <c r="BK10" s="161" t="str">
        <f>IF(I10="---","",VLOOKUP(I10,List167834567910[],2,FALSE))</f>
        <v/>
      </c>
      <c r="BL10" s="161" t="str">
        <f>IF(J10="---","",VLOOKUP(J10,List167834567910[],2,FALSE))</f>
        <v/>
      </c>
      <c r="BM10" s="161" t="str">
        <f>IF(K10="---","",VLOOKUP(K10,List167834567910[],2,FALSE))</f>
        <v/>
      </c>
      <c r="BN10" s="161" t="str">
        <f>IF(L10="---","",VLOOKUP(L10,List167834567910[],2,FALSE))</f>
        <v/>
      </c>
      <c r="BO10" s="161" t="str">
        <f>IF(M10="---","",VLOOKUP(M10,List167834567910[],2,FALSE))</f>
        <v/>
      </c>
      <c r="BP10" s="161" t="str">
        <f>IF(N10="---","",VLOOKUP(N10,List167834567910[],2,FALSE))</f>
        <v/>
      </c>
      <c r="BQ10" s="161" t="str">
        <f>IF(O10="---","",VLOOKUP(O10,List167834567910[],2,FALSE))</f>
        <v/>
      </c>
      <c r="BR10" s="161" t="str">
        <f>IF(P10="---","",VLOOKUP(P10,List167834567910[],2,FALSE))</f>
        <v/>
      </c>
      <c r="BS10" s="161" t="str">
        <f>IF(Q10="---","",VLOOKUP(Q10,List167834567910[],2,FALSE))</f>
        <v/>
      </c>
      <c r="BT10" s="161" t="str">
        <f>IF(R10="---","",VLOOKUP(R10,List167834567910[],2,FALSE))</f>
        <v/>
      </c>
      <c r="BU10" s="29" t="s">
        <v>119</v>
      </c>
      <c r="BV10" s="161">
        <f>IF(Y10="---","",VLOOKUP(Y10,List167834567910[],2,FALSE))</f>
        <v>0.5</v>
      </c>
      <c r="BW10" s="161">
        <f>IF(Z10="---","",VLOOKUP(Z10,List167834567910[],2,FALSE))</f>
        <v>0.5</v>
      </c>
      <c r="BX10" s="161">
        <f>IF(AA10="---","",VLOOKUP(AA10,List167834567910[],2,FALSE))</f>
        <v>0.5</v>
      </c>
      <c r="BY10" s="161">
        <f>IF(AB10="---","",VLOOKUP(AB10,List167834567910[],2,FALSE))</f>
        <v>1</v>
      </c>
      <c r="BZ10" s="161">
        <f>IF(AC10="---","",VLOOKUP(AC10,List167834567910[],2,FALSE))</f>
        <v>1</v>
      </c>
      <c r="CA10" s="161" t="str">
        <f>IF(AD10="---","",VLOOKUP(AD10,List167834567910[],2,FALSE))</f>
        <v/>
      </c>
      <c r="CB10" s="161" t="str">
        <f>IF(AE10="---","",VLOOKUP(AE10,List167834567910[],2,FALSE))</f>
        <v/>
      </c>
      <c r="CC10" s="161" t="str">
        <f>IF(AF10="---","",VLOOKUP(AF10,List167834567910[],2,FALSE))</f>
        <v/>
      </c>
      <c r="CD10" s="161" t="str">
        <f>IF(AG10="---","",VLOOKUP(AG10,List167834567910[],2,FALSE))</f>
        <v/>
      </c>
      <c r="CE10" s="161" t="str">
        <f>IF(AH10="---","",VLOOKUP(AH10,List167834567910[],2,FALSE))</f>
        <v/>
      </c>
    </row>
    <row r="11" spans="2:92" ht="13.5" customHeight="1" x14ac:dyDescent="0.35">
      <c r="B11" s="353"/>
      <c r="C11" s="319"/>
      <c r="D11" s="320"/>
      <c r="E11" s="200" t="s">
        <v>120</v>
      </c>
      <c r="F11" s="200"/>
      <c r="G11" s="201"/>
      <c r="H11" s="25" t="s">
        <v>99</v>
      </c>
      <c r="I11" s="25" t="s">
        <v>100</v>
      </c>
      <c r="J11" s="25" t="s">
        <v>100</v>
      </c>
      <c r="K11" s="25" t="s">
        <v>100</v>
      </c>
      <c r="L11" s="25" t="s">
        <v>100</v>
      </c>
      <c r="M11" s="25" t="s">
        <v>100</v>
      </c>
      <c r="N11" s="25" t="s">
        <v>100</v>
      </c>
      <c r="O11" s="25" t="s">
        <v>100</v>
      </c>
      <c r="P11" s="25" t="s">
        <v>100</v>
      </c>
      <c r="Q11" s="25" t="s">
        <v>100</v>
      </c>
      <c r="R11" s="32" t="s">
        <v>100</v>
      </c>
      <c r="Y11" s="25" t="s">
        <v>99</v>
      </c>
      <c r="Z11" s="25" t="s">
        <v>99</v>
      </c>
      <c r="AA11" s="25" t="s">
        <v>99</v>
      </c>
      <c r="AB11" s="25" t="s">
        <v>99</v>
      </c>
      <c r="AC11" s="32" t="s">
        <v>101</v>
      </c>
      <c r="AD11" s="23" t="s">
        <v>100</v>
      </c>
      <c r="AE11" s="23" t="s">
        <v>100</v>
      </c>
      <c r="AF11" s="23" t="s">
        <v>100</v>
      </c>
      <c r="AG11" s="23" t="s">
        <v>100</v>
      </c>
      <c r="AH11" s="23" t="s">
        <v>100</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121</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121</v>
      </c>
      <c r="BJ11" s="161">
        <f>IF(H11="---","",VLOOKUP(H11,List167834567910[],2,FALSE))</f>
        <v>0.5</v>
      </c>
      <c r="BK11" s="161" t="str">
        <f>IF(I11="---","",VLOOKUP(I11,List167834567910[],2,FALSE))</f>
        <v/>
      </c>
      <c r="BL11" s="161" t="str">
        <f>IF(J11="---","",VLOOKUP(J11,List167834567910[],2,FALSE))</f>
        <v/>
      </c>
      <c r="BM11" s="161" t="str">
        <f>IF(K11="---","",VLOOKUP(K11,List167834567910[],2,FALSE))</f>
        <v/>
      </c>
      <c r="BN11" s="161" t="str">
        <f>IF(L11="---","",VLOOKUP(L11,List167834567910[],2,FALSE))</f>
        <v/>
      </c>
      <c r="BO11" s="161" t="str">
        <f>IF(M11="---","",VLOOKUP(M11,List167834567910[],2,FALSE))</f>
        <v/>
      </c>
      <c r="BP11" s="161" t="str">
        <f>IF(N11="---","",VLOOKUP(N11,List167834567910[],2,FALSE))</f>
        <v/>
      </c>
      <c r="BQ11" s="161" t="str">
        <f>IF(O11="---","",VLOOKUP(O11,List167834567910[],2,FALSE))</f>
        <v/>
      </c>
      <c r="BR11" s="161" t="str">
        <f>IF(P11="---","",VLOOKUP(P11,List167834567910[],2,FALSE))</f>
        <v/>
      </c>
      <c r="BS11" s="161" t="str">
        <f>IF(Q11="---","",VLOOKUP(Q11,List167834567910[],2,FALSE))</f>
        <v/>
      </c>
      <c r="BT11" s="161" t="str">
        <f>IF(R11="---","",VLOOKUP(R11,List167834567910[],2,FALSE))</f>
        <v/>
      </c>
      <c r="BU11" s="29" t="s">
        <v>121</v>
      </c>
      <c r="BV11" s="161">
        <f>IF(Y11="---","",VLOOKUP(Y11,List167834567910[],2,FALSE))</f>
        <v>0.5</v>
      </c>
      <c r="BW11" s="161">
        <f>IF(Z11="---","",VLOOKUP(Z11,List167834567910[],2,FALSE))</f>
        <v>0.5</v>
      </c>
      <c r="BX11" s="161">
        <f>IF(AA11="---","",VLOOKUP(AA11,List167834567910[],2,FALSE))</f>
        <v>0.5</v>
      </c>
      <c r="BY11" s="161">
        <f>IF(AB11="---","",VLOOKUP(AB11,List167834567910[],2,FALSE))</f>
        <v>0.5</v>
      </c>
      <c r="BZ11" s="161">
        <f>IF(AC11="---","",VLOOKUP(AC11,List167834567910[],2,FALSE))</f>
        <v>1</v>
      </c>
      <c r="CA11" s="161" t="str">
        <f>IF(AD11="---","",VLOOKUP(AD11,List167834567910[],2,FALSE))</f>
        <v/>
      </c>
      <c r="CB11" s="161" t="str">
        <f>IF(AE11="---","",VLOOKUP(AE11,List167834567910[],2,FALSE))</f>
        <v/>
      </c>
      <c r="CC11" s="161" t="str">
        <f>IF(AF11="---","",VLOOKUP(AF11,List167834567910[],2,FALSE))</f>
        <v/>
      </c>
      <c r="CD11" s="161" t="str">
        <f>IF(AG11="---","",VLOOKUP(AG11,List167834567910[],2,FALSE))</f>
        <v/>
      </c>
      <c r="CE11" s="161" t="str">
        <f>IF(AH11="---","",VLOOKUP(AH11,List167834567910[],2,FALSE))</f>
        <v/>
      </c>
    </row>
    <row r="12" spans="2:92" ht="13.5" customHeight="1" x14ac:dyDescent="0.35">
      <c r="B12" s="353"/>
      <c r="C12" s="319" t="s">
        <v>122</v>
      </c>
      <c r="D12" s="320"/>
      <c r="E12" s="200" t="s">
        <v>123</v>
      </c>
      <c r="F12" s="200"/>
      <c r="G12" s="201"/>
      <c r="H12" s="25" t="s">
        <v>107</v>
      </c>
      <c r="I12" s="25" t="s">
        <v>100</v>
      </c>
      <c r="J12" s="25" t="s">
        <v>100</v>
      </c>
      <c r="K12" s="25" t="s">
        <v>100</v>
      </c>
      <c r="L12" s="25" t="s">
        <v>100</v>
      </c>
      <c r="M12" s="25" t="s">
        <v>100</v>
      </c>
      <c r="N12" s="25" t="s">
        <v>100</v>
      </c>
      <c r="O12" s="25" t="s">
        <v>100</v>
      </c>
      <c r="P12" s="25" t="s">
        <v>100</v>
      </c>
      <c r="Q12" s="25" t="s">
        <v>100</v>
      </c>
      <c r="R12" s="32" t="s">
        <v>100</v>
      </c>
      <c r="Y12" s="25" t="s">
        <v>99</v>
      </c>
      <c r="Z12" s="25" t="s">
        <v>99</v>
      </c>
      <c r="AA12" s="25" t="s">
        <v>99</v>
      </c>
      <c r="AB12" s="25" t="s">
        <v>99</v>
      </c>
      <c r="AC12" s="32" t="s">
        <v>101</v>
      </c>
      <c r="AD12" s="23" t="s">
        <v>100</v>
      </c>
      <c r="AE12" s="23" t="s">
        <v>100</v>
      </c>
      <c r="AF12" s="23" t="s">
        <v>100</v>
      </c>
      <c r="AG12" s="23" t="s">
        <v>100</v>
      </c>
      <c r="AH12" s="23" t="s">
        <v>100</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124</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124</v>
      </c>
      <c r="BJ12" s="161">
        <f>IF(H12="---","",VLOOKUP(H12,List167834567910[],2,FALSE))</f>
        <v>0</v>
      </c>
      <c r="BK12" s="161" t="str">
        <f>IF(I12="---","",VLOOKUP(I12,List167834567910[],2,FALSE))</f>
        <v/>
      </c>
      <c r="BL12" s="161" t="str">
        <f>IF(J12="---","",VLOOKUP(J12,List167834567910[],2,FALSE))</f>
        <v/>
      </c>
      <c r="BM12" s="161" t="str">
        <f>IF(K12="---","",VLOOKUP(K12,List167834567910[],2,FALSE))</f>
        <v/>
      </c>
      <c r="BN12" s="161" t="str">
        <f>IF(L12="---","",VLOOKUP(L12,List167834567910[],2,FALSE))</f>
        <v/>
      </c>
      <c r="BO12" s="161" t="str">
        <f>IF(M12="---","",VLOOKUP(M12,List167834567910[],2,FALSE))</f>
        <v/>
      </c>
      <c r="BP12" s="161" t="str">
        <f>IF(N12="---","",VLOOKUP(N12,List167834567910[],2,FALSE))</f>
        <v/>
      </c>
      <c r="BQ12" s="161" t="str">
        <f>IF(O12="---","",VLOOKUP(O12,List167834567910[],2,FALSE))</f>
        <v/>
      </c>
      <c r="BR12" s="161" t="str">
        <f>IF(P12="---","",VLOOKUP(P12,List167834567910[],2,FALSE))</f>
        <v/>
      </c>
      <c r="BS12" s="161" t="str">
        <f>IF(Q12="---","",VLOOKUP(Q12,List167834567910[],2,FALSE))</f>
        <v/>
      </c>
      <c r="BT12" s="161" t="str">
        <f>IF(R12="---","",VLOOKUP(R12,List167834567910[],2,FALSE))</f>
        <v/>
      </c>
      <c r="BU12" s="29" t="s">
        <v>124</v>
      </c>
      <c r="BV12" s="161">
        <f>IF(Y12="---","",VLOOKUP(Y12,List167834567910[],2,FALSE))</f>
        <v>0.5</v>
      </c>
      <c r="BW12" s="161">
        <f>IF(Z12="---","",VLOOKUP(Z12,List167834567910[],2,FALSE))</f>
        <v>0.5</v>
      </c>
      <c r="BX12" s="161">
        <f>IF(AA12="---","",VLOOKUP(AA12,List167834567910[],2,FALSE))</f>
        <v>0.5</v>
      </c>
      <c r="BY12" s="161">
        <f>IF(AB12="---","",VLOOKUP(AB12,List167834567910[],2,FALSE))</f>
        <v>0.5</v>
      </c>
      <c r="BZ12" s="161">
        <f>IF(AC12="---","",VLOOKUP(AC12,List167834567910[],2,FALSE))</f>
        <v>1</v>
      </c>
      <c r="CA12" s="161" t="str">
        <f>IF(AD12="---","",VLOOKUP(AD12,List167834567910[],2,FALSE))</f>
        <v/>
      </c>
      <c r="CB12" s="161" t="str">
        <f>IF(AE12="---","",VLOOKUP(AE12,List167834567910[],2,FALSE))</f>
        <v/>
      </c>
      <c r="CC12" s="161" t="str">
        <f>IF(AF12="---","",VLOOKUP(AF12,List167834567910[],2,FALSE))</f>
        <v/>
      </c>
      <c r="CD12" s="161" t="str">
        <f>IF(AG12="---","",VLOOKUP(AG12,List167834567910[],2,FALSE))</f>
        <v/>
      </c>
      <c r="CE12" s="161" t="str">
        <f>IF(AH12="---","",VLOOKUP(AH12,List167834567910[],2,FALSE))</f>
        <v/>
      </c>
    </row>
    <row r="13" spans="2:92" ht="13.5" customHeight="1" x14ac:dyDescent="0.35">
      <c r="B13" s="353"/>
      <c r="C13" s="319"/>
      <c r="D13" s="320"/>
      <c r="E13" s="200" t="s">
        <v>125</v>
      </c>
      <c r="F13" s="200"/>
      <c r="G13" s="201"/>
      <c r="H13" s="25" t="s">
        <v>99</v>
      </c>
      <c r="I13" s="25" t="s">
        <v>100</v>
      </c>
      <c r="J13" s="25" t="s">
        <v>100</v>
      </c>
      <c r="K13" s="25" t="s">
        <v>100</v>
      </c>
      <c r="L13" s="25" t="s">
        <v>100</v>
      </c>
      <c r="M13" s="25" t="s">
        <v>100</v>
      </c>
      <c r="N13" s="25" t="s">
        <v>100</v>
      </c>
      <c r="O13" s="25" t="s">
        <v>100</v>
      </c>
      <c r="P13" s="25" t="s">
        <v>100</v>
      </c>
      <c r="Q13" s="25" t="s">
        <v>100</v>
      </c>
      <c r="R13" s="32" t="s">
        <v>100</v>
      </c>
      <c r="Y13" s="25" t="s">
        <v>101</v>
      </c>
      <c r="Z13" s="25" t="s">
        <v>101</v>
      </c>
      <c r="AA13" s="25" t="s">
        <v>101</v>
      </c>
      <c r="AB13" s="25" t="s">
        <v>101</v>
      </c>
      <c r="AC13" s="32" t="s">
        <v>101</v>
      </c>
      <c r="AD13" s="23" t="s">
        <v>100</v>
      </c>
      <c r="AE13" s="23" t="s">
        <v>100</v>
      </c>
      <c r="AF13" s="23" t="s">
        <v>100</v>
      </c>
      <c r="AG13" s="23" t="s">
        <v>100</v>
      </c>
      <c r="AH13" s="23" t="s">
        <v>100</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126</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126</v>
      </c>
      <c r="BJ13" s="161">
        <f>IF(H13="---","",VLOOKUP(H13,List167834567910[],2,FALSE))</f>
        <v>0.5</v>
      </c>
      <c r="BK13" s="161" t="str">
        <f>IF(I13="---","",VLOOKUP(I13,List167834567910[],2,FALSE))</f>
        <v/>
      </c>
      <c r="BL13" s="161" t="str">
        <f>IF(J13="---","",VLOOKUP(J13,List167834567910[],2,FALSE))</f>
        <v/>
      </c>
      <c r="BM13" s="161" t="str">
        <f>IF(K13="---","",VLOOKUP(K13,List167834567910[],2,FALSE))</f>
        <v/>
      </c>
      <c r="BN13" s="161" t="str">
        <f>IF(L13="---","",VLOOKUP(L13,List167834567910[],2,FALSE))</f>
        <v/>
      </c>
      <c r="BO13" s="161" t="str">
        <f>IF(M13="---","",VLOOKUP(M13,List167834567910[],2,FALSE))</f>
        <v/>
      </c>
      <c r="BP13" s="161" t="str">
        <f>IF(N13="---","",VLOOKUP(N13,List167834567910[],2,FALSE))</f>
        <v/>
      </c>
      <c r="BQ13" s="161" t="str">
        <f>IF(O13="---","",VLOOKUP(O13,List167834567910[],2,FALSE))</f>
        <v/>
      </c>
      <c r="BR13" s="161" t="str">
        <f>IF(P13="---","",VLOOKUP(P13,List167834567910[],2,FALSE))</f>
        <v/>
      </c>
      <c r="BS13" s="161" t="str">
        <f>IF(Q13="---","",VLOOKUP(Q13,List167834567910[],2,FALSE))</f>
        <v/>
      </c>
      <c r="BT13" s="161" t="str">
        <f>IF(R13="---","",VLOOKUP(R13,List167834567910[],2,FALSE))</f>
        <v/>
      </c>
      <c r="BU13" s="29" t="s">
        <v>126</v>
      </c>
      <c r="BV13" s="161">
        <f>IF(Y13="---","",VLOOKUP(Y13,List167834567910[],2,FALSE))</f>
        <v>1</v>
      </c>
      <c r="BW13" s="161">
        <f>IF(Z13="---","",VLOOKUP(Z13,List167834567910[],2,FALSE))</f>
        <v>1</v>
      </c>
      <c r="BX13" s="161">
        <f>IF(AA13="---","",VLOOKUP(AA13,List167834567910[],2,FALSE))</f>
        <v>1</v>
      </c>
      <c r="BY13" s="161">
        <f>IF(AB13="---","",VLOOKUP(AB13,List167834567910[],2,FALSE))</f>
        <v>1</v>
      </c>
      <c r="BZ13" s="161">
        <f>IF(AC13="---","",VLOOKUP(AC13,List167834567910[],2,FALSE))</f>
        <v>1</v>
      </c>
      <c r="CA13" s="161" t="str">
        <f>IF(AD13="---","",VLOOKUP(AD13,List167834567910[],2,FALSE))</f>
        <v/>
      </c>
      <c r="CB13" s="161" t="str">
        <f>IF(AE13="---","",VLOOKUP(AE13,List167834567910[],2,FALSE))</f>
        <v/>
      </c>
      <c r="CC13" s="161" t="str">
        <f>IF(AF13="---","",VLOOKUP(AF13,List167834567910[],2,FALSE))</f>
        <v/>
      </c>
      <c r="CD13" s="161" t="str">
        <f>IF(AG13="---","",VLOOKUP(AG13,List167834567910[],2,FALSE))</f>
        <v/>
      </c>
      <c r="CE13" s="161" t="str">
        <f>IF(AH13="---","",VLOOKUP(AH13,List167834567910[],2,FALSE))</f>
        <v/>
      </c>
    </row>
    <row r="14" spans="2:92" s="8" customFormat="1" ht="13.5" customHeight="1" x14ac:dyDescent="0.35">
      <c r="B14" s="353"/>
      <c r="C14" s="319"/>
      <c r="D14" s="320"/>
      <c r="E14" s="200" t="s">
        <v>127</v>
      </c>
      <c r="F14" s="200"/>
      <c r="G14" s="201"/>
      <c r="H14" s="25" t="s">
        <v>107</v>
      </c>
      <c r="I14" s="25" t="s">
        <v>100</v>
      </c>
      <c r="J14" s="25" t="s">
        <v>100</v>
      </c>
      <c r="K14" s="25" t="s">
        <v>100</v>
      </c>
      <c r="L14" s="25" t="s">
        <v>100</v>
      </c>
      <c r="M14" s="25" t="s">
        <v>100</v>
      </c>
      <c r="N14" s="25" t="s">
        <v>100</v>
      </c>
      <c r="O14" s="25" t="s">
        <v>100</v>
      </c>
      <c r="P14" s="25" t="s">
        <v>100</v>
      </c>
      <c r="Q14" s="25" t="s">
        <v>100</v>
      </c>
      <c r="R14" s="32" t="s">
        <v>100</v>
      </c>
      <c r="S14" s="1"/>
      <c r="T14" s="1"/>
      <c r="U14" s="1"/>
      <c r="V14" s="1"/>
      <c r="W14" s="1"/>
      <c r="X14" s="1"/>
      <c r="Y14" s="25" t="s">
        <v>101</v>
      </c>
      <c r="Z14" s="25" t="s">
        <v>101</v>
      </c>
      <c r="AA14" s="25" t="s">
        <v>101</v>
      </c>
      <c r="AB14" s="25" t="s">
        <v>101</v>
      </c>
      <c r="AC14" s="32" t="s">
        <v>101</v>
      </c>
      <c r="AD14" s="23" t="s">
        <v>100</v>
      </c>
      <c r="AE14" s="23" t="s">
        <v>100</v>
      </c>
      <c r="AF14" s="23" t="s">
        <v>100</v>
      </c>
      <c r="AG14" s="23" t="s">
        <v>100</v>
      </c>
      <c r="AH14" s="23" t="s">
        <v>100</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128</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128</v>
      </c>
      <c r="BJ14" s="161">
        <f>IF(H14="---","",VLOOKUP(H14,List167834567910[],2,FALSE))</f>
        <v>0</v>
      </c>
      <c r="BK14" s="161" t="str">
        <f>IF(I14="---","",VLOOKUP(I14,List167834567910[],2,FALSE))</f>
        <v/>
      </c>
      <c r="BL14" s="161" t="str">
        <f>IF(J14="---","",VLOOKUP(J14,List167834567910[],2,FALSE))</f>
        <v/>
      </c>
      <c r="BM14" s="161" t="str">
        <f>IF(K14="---","",VLOOKUP(K14,List167834567910[],2,FALSE))</f>
        <v/>
      </c>
      <c r="BN14" s="161" t="str">
        <f>IF(L14="---","",VLOOKUP(L14,List167834567910[],2,FALSE))</f>
        <v/>
      </c>
      <c r="BO14" s="161" t="str">
        <f>IF(M14="---","",VLOOKUP(M14,List167834567910[],2,FALSE))</f>
        <v/>
      </c>
      <c r="BP14" s="161" t="str">
        <f>IF(N14="---","",VLOOKUP(N14,List167834567910[],2,FALSE))</f>
        <v/>
      </c>
      <c r="BQ14" s="161" t="str">
        <f>IF(O14="---","",VLOOKUP(O14,List167834567910[],2,FALSE))</f>
        <v/>
      </c>
      <c r="BR14" s="161" t="str">
        <f>IF(P14="---","",VLOOKUP(P14,List167834567910[],2,FALSE))</f>
        <v/>
      </c>
      <c r="BS14" s="161" t="str">
        <f>IF(Q14="---","",VLOOKUP(Q14,List167834567910[],2,FALSE))</f>
        <v/>
      </c>
      <c r="BT14" s="161" t="str">
        <f>IF(R14="---","",VLOOKUP(R14,List167834567910[],2,FALSE))</f>
        <v/>
      </c>
      <c r="BU14" s="29" t="s">
        <v>128</v>
      </c>
      <c r="BV14" s="161">
        <f>IF(Y14="---","",VLOOKUP(Y14,List167834567910[],2,FALSE))</f>
        <v>1</v>
      </c>
      <c r="BW14" s="161">
        <f>IF(Z14="---","",VLOOKUP(Z14,List167834567910[],2,FALSE))</f>
        <v>1</v>
      </c>
      <c r="BX14" s="161">
        <f>IF(AA14="---","",VLOOKUP(AA14,List167834567910[],2,FALSE))</f>
        <v>1</v>
      </c>
      <c r="BY14" s="161">
        <f>IF(AB14="---","",VLOOKUP(AB14,List167834567910[],2,FALSE))</f>
        <v>1</v>
      </c>
      <c r="BZ14" s="161">
        <f>IF(AC14="---","",VLOOKUP(AC14,List167834567910[],2,FALSE))</f>
        <v>1</v>
      </c>
      <c r="CA14" s="161" t="str">
        <f>IF(AD14="---","",VLOOKUP(AD14,List167834567910[],2,FALSE))</f>
        <v/>
      </c>
      <c r="CB14" s="161" t="str">
        <f>IF(AE14="---","",VLOOKUP(AE14,List167834567910[],2,FALSE))</f>
        <v/>
      </c>
      <c r="CC14" s="161" t="str">
        <f>IF(AF14="---","",VLOOKUP(AF14,List167834567910[],2,FALSE))</f>
        <v/>
      </c>
      <c r="CD14" s="161" t="str">
        <f>IF(AG14="---","",VLOOKUP(AG14,List167834567910[],2,FALSE))</f>
        <v/>
      </c>
      <c r="CE14" s="161" t="str">
        <f>IF(AH14="---","",VLOOKUP(AH14,List167834567910[],2,FALSE))</f>
        <v/>
      </c>
      <c r="CG14" s="1"/>
      <c r="CI14" s="1"/>
      <c r="CK14" s="1"/>
      <c r="CM14" s="1"/>
    </row>
    <row r="15" spans="2:92" s="8" customFormat="1" ht="13.5" customHeight="1" x14ac:dyDescent="0.35">
      <c r="B15" s="353"/>
      <c r="C15" s="319" t="s">
        <v>129</v>
      </c>
      <c r="D15" s="320"/>
      <c r="E15" s="200" t="s">
        <v>130</v>
      </c>
      <c r="F15" s="200"/>
      <c r="G15" s="201"/>
      <c r="H15" s="25" t="s">
        <v>99</v>
      </c>
      <c r="I15" s="25" t="s">
        <v>100</v>
      </c>
      <c r="J15" s="25" t="s">
        <v>100</v>
      </c>
      <c r="K15" s="25" t="s">
        <v>100</v>
      </c>
      <c r="L15" s="25" t="s">
        <v>100</v>
      </c>
      <c r="M15" s="25" t="s">
        <v>100</v>
      </c>
      <c r="N15" s="25" t="s">
        <v>100</v>
      </c>
      <c r="O15" s="25" t="s">
        <v>100</v>
      </c>
      <c r="P15" s="25" t="s">
        <v>100</v>
      </c>
      <c r="Q15" s="25" t="s">
        <v>100</v>
      </c>
      <c r="R15" s="32" t="s">
        <v>100</v>
      </c>
      <c r="S15" s="1"/>
      <c r="T15" s="1"/>
      <c r="U15" s="1"/>
      <c r="V15" s="1"/>
      <c r="W15" s="1"/>
      <c r="X15" s="1"/>
      <c r="Y15" s="25" t="s">
        <v>99</v>
      </c>
      <c r="Z15" s="25" t="s">
        <v>99</v>
      </c>
      <c r="AA15" s="25" t="s">
        <v>99</v>
      </c>
      <c r="AB15" s="25" t="s">
        <v>99</v>
      </c>
      <c r="AC15" s="32" t="s">
        <v>99</v>
      </c>
      <c r="AD15" s="23" t="s">
        <v>100</v>
      </c>
      <c r="AE15" s="23" t="s">
        <v>100</v>
      </c>
      <c r="AF15" s="23" t="s">
        <v>100</v>
      </c>
      <c r="AG15" s="23" t="s">
        <v>100</v>
      </c>
      <c r="AH15" s="23" t="s">
        <v>100</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131</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131</v>
      </c>
      <c r="BJ15" s="161">
        <f>IF(H15="---","",VLOOKUP(H15,List167834567910[],2,FALSE))</f>
        <v>0.5</v>
      </c>
      <c r="BK15" s="161" t="str">
        <f>IF(I15="---","",VLOOKUP(I15,List167834567910[],2,FALSE))</f>
        <v/>
      </c>
      <c r="BL15" s="161" t="str">
        <f>IF(J15="---","",VLOOKUP(J15,List167834567910[],2,FALSE))</f>
        <v/>
      </c>
      <c r="BM15" s="161" t="str">
        <f>IF(K15="---","",VLOOKUP(K15,List167834567910[],2,FALSE))</f>
        <v/>
      </c>
      <c r="BN15" s="161" t="str">
        <f>IF(L15="---","",VLOOKUP(L15,List167834567910[],2,FALSE))</f>
        <v/>
      </c>
      <c r="BO15" s="161" t="str">
        <f>IF(M15="---","",VLOOKUP(M15,List167834567910[],2,FALSE))</f>
        <v/>
      </c>
      <c r="BP15" s="161" t="str">
        <f>IF(N15="---","",VLOOKUP(N15,List167834567910[],2,FALSE))</f>
        <v/>
      </c>
      <c r="BQ15" s="161" t="str">
        <f>IF(O15="---","",VLOOKUP(O15,List167834567910[],2,FALSE))</f>
        <v/>
      </c>
      <c r="BR15" s="161" t="str">
        <f>IF(P15="---","",VLOOKUP(P15,List167834567910[],2,FALSE))</f>
        <v/>
      </c>
      <c r="BS15" s="161" t="str">
        <f>IF(Q15="---","",VLOOKUP(Q15,List167834567910[],2,FALSE))</f>
        <v/>
      </c>
      <c r="BT15" s="161" t="str">
        <f>IF(R15="---","",VLOOKUP(R15,List167834567910[],2,FALSE))</f>
        <v/>
      </c>
      <c r="BU15" s="29" t="s">
        <v>131</v>
      </c>
      <c r="BV15" s="161">
        <f>IF(Y15="---","",VLOOKUP(Y15,List167834567910[],2,FALSE))</f>
        <v>0.5</v>
      </c>
      <c r="BW15" s="161">
        <f>IF(Z15="---","",VLOOKUP(Z15,List167834567910[],2,FALSE))</f>
        <v>0.5</v>
      </c>
      <c r="BX15" s="161">
        <f>IF(AA15="---","",VLOOKUP(AA15,List167834567910[],2,FALSE))</f>
        <v>0.5</v>
      </c>
      <c r="BY15" s="161">
        <f>IF(AB15="---","",VLOOKUP(AB15,List167834567910[],2,FALSE))</f>
        <v>0.5</v>
      </c>
      <c r="BZ15" s="161">
        <f>IF(AC15="---","",VLOOKUP(AC15,List167834567910[],2,FALSE))</f>
        <v>0.5</v>
      </c>
      <c r="CA15" s="161" t="str">
        <f>IF(AD15="---","",VLOOKUP(AD15,List167834567910[],2,FALSE))</f>
        <v/>
      </c>
      <c r="CB15" s="161" t="str">
        <f>IF(AE15="---","",VLOOKUP(AE15,List167834567910[],2,FALSE))</f>
        <v/>
      </c>
      <c r="CC15" s="161" t="str">
        <f>IF(AF15="---","",VLOOKUP(AF15,List167834567910[],2,FALSE))</f>
        <v/>
      </c>
      <c r="CD15" s="161" t="str">
        <f>IF(AG15="---","",VLOOKUP(AG15,List167834567910[],2,FALSE))</f>
        <v/>
      </c>
      <c r="CE15" s="161" t="str">
        <f>IF(AH15="---","",VLOOKUP(AH15,List167834567910[],2,FALSE))</f>
        <v/>
      </c>
      <c r="CG15" s="1"/>
      <c r="CI15" s="1"/>
      <c r="CK15" s="1"/>
      <c r="CM15" s="1"/>
    </row>
    <row r="16" spans="2:92" s="8" customFormat="1" ht="13.5" customHeight="1" x14ac:dyDescent="0.35">
      <c r="B16" s="353"/>
      <c r="C16" s="319"/>
      <c r="D16" s="320"/>
      <c r="E16" s="200" t="s">
        <v>132</v>
      </c>
      <c r="F16" s="200"/>
      <c r="G16" s="201"/>
      <c r="H16" s="25" t="s">
        <v>99</v>
      </c>
      <c r="I16" s="25" t="s">
        <v>100</v>
      </c>
      <c r="J16" s="25" t="s">
        <v>100</v>
      </c>
      <c r="K16" s="25" t="s">
        <v>100</v>
      </c>
      <c r="L16" s="25" t="s">
        <v>100</v>
      </c>
      <c r="M16" s="25" t="s">
        <v>100</v>
      </c>
      <c r="N16" s="25" t="s">
        <v>100</v>
      </c>
      <c r="O16" s="25" t="s">
        <v>100</v>
      </c>
      <c r="P16" s="25" t="s">
        <v>100</v>
      </c>
      <c r="Q16" s="25" t="s">
        <v>100</v>
      </c>
      <c r="R16" s="32" t="s">
        <v>100</v>
      </c>
      <c r="S16" s="1"/>
      <c r="T16" s="1"/>
      <c r="U16" s="1"/>
      <c r="V16" s="1"/>
      <c r="W16" s="1"/>
      <c r="X16" s="1"/>
      <c r="Y16" s="25" t="s">
        <v>101</v>
      </c>
      <c r="Z16" s="25" t="s">
        <v>101</v>
      </c>
      <c r="AA16" s="25" t="s">
        <v>101</v>
      </c>
      <c r="AB16" s="25" t="s">
        <v>101</v>
      </c>
      <c r="AC16" s="32" t="s">
        <v>101</v>
      </c>
      <c r="AD16" s="23" t="s">
        <v>100</v>
      </c>
      <c r="AE16" s="23" t="s">
        <v>100</v>
      </c>
      <c r="AF16" s="23" t="s">
        <v>100</v>
      </c>
      <c r="AG16" s="23" t="s">
        <v>100</v>
      </c>
      <c r="AH16" s="23" t="s">
        <v>100</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133</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133</v>
      </c>
      <c r="BJ16" s="161">
        <f>IF(H16="---","",VLOOKUP(H16,List167834567910[],2,FALSE))</f>
        <v>0.5</v>
      </c>
      <c r="BK16" s="161" t="str">
        <f>IF(I16="---","",VLOOKUP(I16,List167834567910[],2,FALSE))</f>
        <v/>
      </c>
      <c r="BL16" s="161" t="str">
        <f>IF(J16="---","",VLOOKUP(J16,List167834567910[],2,FALSE))</f>
        <v/>
      </c>
      <c r="BM16" s="161" t="str">
        <f>IF(K16="---","",VLOOKUP(K16,List167834567910[],2,FALSE))</f>
        <v/>
      </c>
      <c r="BN16" s="161" t="str">
        <f>IF(L16="---","",VLOOKUP(L16,List167834567910[],2,FALSE))</f>
        <v/>
      </c>
      <c r="BO16" s="161" t="str">
        <f>IF(M16="---","",VLOOKUP(M16,List167834567910[],2,FALSE))</f>
        <v/>
      </c>
      <c r="BP16" s="161" t="str">
        <f>IF(N16="---","",VLOOKUP(N16,List167834567910[],2,FALSE))</f>
        <v/>
      </c>
      <c r="BQ16" s="161" t="str">
        <f>IF(O16="---","",VLOOKUP(O16,List167834567910[],2,FALSE))</f>
        <v/>
      </c>
      <c r="BR16" s="161" t="str">
        <f>IF(P16="---","",VLOOKUP(P16,List167834567910[],2,FALSE))</f>
        <v/>
      </c>
      <c r="BS16" s="161" t="str">
        <f>IF(Q16="---","",VLOOKUP(Q16,List167834567910[],2,FALSE))</f>
        <v/>
      </c>
      <c r="BT16" s="161" t="str">
        <f>IF(R16="---","",VLOOKUP(R16,List167834567910[],2,FALSE))</f>
        <v/>
      </c>
      <c r="BU16" s="29" t="s">
        <v>133</v>
      </c>
      <c r="BV16" s="161">
        <f>IF(Y16="---","",VLOOKUP(Y16,List167834567910[],2,FALSE))</f>
        <v>1</v>
      </c>
      <c r="BW16" s="161">
        <f>IF(Z16="---","",VLOOKUP(Z16,List167834567910[],2,FALSE))</f>
        <v>1</v>
      </c>
      <c r="BX16" s="161">
        <f>IF(AA16="---","",VLOOKUP(AA16,List167834567910[],2,FALSE))</f>
        <v>1</v>
      </c>
      <c r="BY16" s="161">
        <f>IF(AB16="---","",VLOOKUP(AB16,List167834567910[],2,FALSE))</f>
        <v>1</v>
      </c>
      <c r="BZ16" s="161">
        <f>IF(AC16="---","",VLOOKUP(AC16,List167834567910[],2,FALSE))</f>
        <v>1</v>
      </c>
      <c r="CA16" s="161" t="str">
        <f>IF(AD16="---","",VLOOKUP(AD16,List167834567910[],2,FALSE))</f>
        <v/>
      </c>
      <c r="CB16" s="161" t="str">
        <f>IF(AE16="---","",VLOOKUP(AE16,List167834567910[],2,FALSE))</f>
        <v/>
      </c>
      <c r="CC16" s="161" t="str">
        <f>IF(AF16="---","",VLOOKUP(AF16,List167834567910[],2,FALSE))</f>
        <v/>
      </c>
      <c r="CD16" s="161" t="str">
        <f>IF(AG16="---","",VLOOKUP(AG16,List167834567910[],2,FALSE))</f>
        <v/>
      </c>
      <c r="CE16" s="161" t="str">
        <f>IF(AH16="---","",VLOOKUP(AH16,List167834567910[],2,FALSE))</f>
        <v/>
      </c>
      <c r="CG16" s="1"/>
      <c r="CI16" s="1"/>
      <c r="CK16" s="1"/>
      <c r="CM16" s="1"/>
    </row>
    <row r="17" spans="2:92" s="8" customFormat="1" ht="13.5" customHeight="1" x14ac:dyDescent="0.35">
      <c r="B17" s="353"/>
      <c r="C17" s="319"/>
      <c r="D17" s="320"/>
      <c r="E17" s="200" t="s">
        <v>134</v>
      </c>
      <c r="F17" s="200"/>
      <c r="G17" s="201"/>
      <c r="H17" s="25" t="s">
        <v>101</v>
      </c>
      <c r="I17" s="25" t="s">
        <v>100</v>
      </c>
      <c r="J17" s="25" t="s">
        <v>100</v>
      </c>
      <c r="K17" s="25" t="s">
        <v>100</v>
      </c>
      <c r="L17" s="25" t="s">
        <v>100</v>
      </c>
      <c r="M17" s="25" t="s">
        <v>100</v>
      </c>
      <c r="N17" s="25" t="s">
        <v>100</v>
      </c>
      <c r="O17" s="25" t="s">
        <v>100</v>
      </c>
      <c r="P17" s="25" t="s">
        <v>100</v>
      </c>
      <c r="Q17" s="25" t="s">
        <v>100</v>
      </c>
      <c r="R17" s="32" t="s">
        <v>100</v>
      </c>
      <c r="S17" s="1"/>
      <c r="T17" s="1"/>
      <c r="U17" s="1"/>
      <c r="V17" s="1"/>
      <c r="W17" s="1"/>
      <c r="X17" s="1"/>
      <c r="Y17" s="25" t="s">
        <v>101</v>
      </c>
      <c r="Z17" s="25" t="s">
        <v>101</v>
      </c>
      <c r="AA17" s="25" t="s">
        <v>101</v>
      </c>
      <c r="AB17" s="25" t="s">
        <v>101</v>
      </c>
      <c r="AC17" s="32" t="s">
        <v>101</v>
      </c>
      <c r="AD17" s="23" t="s">
        <v>100</v>
      </c>
      <c r="AE17" s="23" t="s">
        <v>100</v>
      </c>
      <c r="AF17" s="23" t="s">
        <v>100</v>
      </c>
      <c r="AG17" s="23" t="s">
        <v>100</v>
      </c>
      <c r="AH17" s="23" t="s">
        <v>100</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135</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135</v>
      </c>
      <c r="BJ17" s="161">
        <f>IF(H17="---","",VLOOKUP(H17,List167834567910[],2,FALSE))</f>
        <v>1</v>
      </c>
      <c r="BK17" s="161" t="str">
        <f>IF(I17="---","",VLOOKUP(I17,List167834567910[],2,FALSE))</f>
        <v/>
      </c>
      <c r="BL17" s="161" t="str">
        <f>IF(J17="---","",VLOOKUP(J17,List167834567910[],2,FALSE))</f>
        <v/>
      </c>
      <c r="BM17" s="161" t="str">
        <f>IF(K17="---","",VLOOKUP(K17,List167834567910[],2,FALSE))</f>
        <v/>
      </c>
      <c r="BN17" s="161" t="str">
        <f>IF(L17="---","",VLOOKUP(L17,List167834567910[],2,FALSE))</f>
        <v/>
      </c>
      <c r="BO17" s="161" t="str">
        <f>IF(M17="---","",VLOOKUP(M17,List167834567910[],2,FALSE))</f>
        <v/>
      </c>
      <c r="BP17" s="161" t="str">
        <f>IF(N17="---","",VLOOKUP(N17,List167834567910[],2,FALSE))</f>
        <v/>
      </c>
      <c r="BQ17" s="161" t="str">
        <f>IF(O17="---","",VLOOKUP(O17,List167834567910[],2,FALSE))</f>
        <v/>
      </c>
      <c r="BR17" s="161" t="str">
        <f>IF(P17="---","",VLOOKUP(P17,List167834567910[],2,FALSE))</f>
        <v/>
      </c>
      <c r="BS17" s="161" t="str">
        <f>IF(Q17="---","",VLOOKUP(Q17,List167834567910[],2,FALSE))</f>
        <v/>
      </c>
      <c r="BT17" s="161" t="str">
        <f>IF(R17="---","",VLOOKUP(R17,List167834567910[],2,FALSE))</f>
        <v/>
      </c>
      <c r="BU17" s="29" t="s">
        <v>135</v>
      </c>
      <c r="BV17" s="161">
        <f>IF(Y17="---","",VLOOKUP(Y17,List167834567910[],2,FALSE))</f>
        <v>1</v>
      </c>
      <c r="BW17" s="161">
        <f>IF(Z17="---","",VLOOKUP(Z17,List167834567910[],2,FALSE))</f>
        <v>1</v>
      </c>
      <c r="BX17" s="161">
        <f>IF(AA17="---","",VLOOKUP(AA17,List167834567910[],2,FALSE))</f>
        <v>1</v>
      </c>
      <c r="BY17" s="161">
        <f>IF(AB17="---","",VLOOKUP(AB17,List167834567910[],2,FALSE))</f>
        <v>1</v>
      </c>
      <c r="BZ17" s="161">
        <f>IF(AC17="---","",VLOOKUP(AC17,List167834567910[],2,FALSE))</f>
        <v>1</v>
      </c>
      <c r="CA17" s="161" t="str">
        <f>IF(AD17="---","",VLOOKUP(AD17,List167834567910[],2,FALSE))</f>
        <v/>
      </c>
      <c r="CB17" s="161" t="str">
        <f>IF(AE17="---","",VLOOKUP(AE17,List167834567910[],2,FALSE))</f>
        <v/>
      </c>
      <c r="CC17" s="161" t="str">
        <f>IF(AF17="---","",VLOOKUP(AF17,List167834567910[],2,FALSE))</f>
        <v/>
      </c>
      <c r="CD17" s="161" t="str">
        <f>IF(AG17="---","",VLOOKUP(AG17,List167834567910[],2,FALSE))</f>
        <v/>
      </c>
      <c r="CE17" s="161" t="str">
        <f>IF(AH17="---","",VLOOKUP(AH17,List167834567910[],2,FALSE))</f>
        <v/>
      </c>
      <c r="CG17" s="1"/>
      <c r="CI17" s="1"/>
      <c r="CK17" s="1"/>
      <c r="CM17" s="1"/>
    </row>
    <row r="18" spans="2:92" s="8" customFormat="1" ht="13.5" customHeight="1" x14ac:dyDescent="0.35">
      <c r="B18" s="353"/>
      <c r="C18" s="319" t="s">
        <v>136</v>
      </c>
      <c r="D18" s="320"/>
      <c r="E18" s="200" t="s">
        <v>137</v>
      </c>
      <c r="F18" s="200"/>
      <c r="G18" s="201"/>
      <c r="H18" s="25" t="s">
        <v>99</v>
      </c>
      <c r="I18" s="25" t="s">
        <v>100</v>
      </c>
      <c r="J18" s="25" t="s">
        <v>100</v>
      </c>
      <c r="K18" s="25" t="s">
        <v>100</v>
      </c>
      <c r="L18" s="25" t="s">
        <v>100</v>
      </c>
      <c r="M18" s="25" t="s">
        <v>100</v>
      </c>
      <c r="N18" s="25" t="s">
        <v>100</v>
      </c>
      <c r="O18" s="25" t="s">
        <v>100</v>
      </c>
      <c r="P18" s="25" t="s">
        <v>100</v>
      </c>
      <c r="Q18" s="25" t="s">
        <v>100</v>
      </c>
      <c r="R18" s="32" t="s">
        <v>100</v>
      </c>
      <c r="S18" s="1"/>
      <c r="T18" s="1"/>
      <c r="U18" s="1"/>
      <c r="V18" s="1"/>
      <c r="W18" s="1"/>
      <c r="X18" s="1"/>
      <c r="Y18" s="25" t="s">
        <v>99</v>
      </c>
      <c r="Z18" s="25" t="s">
        <v>99</v>
      </c>
      <c r="AA18" s="25" t="s">
        <v>99</v>
      </c>
      <c r="AB18" s="25" t="s">
        <v>99</v>
      </c>
      <c r="AC18" s="32" t="s">
        <v>101</v>
      </c>
      <c r="AD18" s="23" t="s">
        <v>100</v>
      </c>
      <c r="AE18" s="23" t="s">
        <v>100</v>
      </c>
      <c r="AF18" s="23" t="s">
        <v>100</v>
      </c>
      <c r="AG18" s="23" t="s">
        <v>100</v>
      </c>
      <c r="AH18" s="23" t="s">
        <v>100</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138</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138</v>
      </c>
      <c r="BJ18" s="161">
        <f>IF(H18="---","",VLOOKUP(H18,List167834567910[],2,FALSE))</f>
        <v>0.5</v>
      </c>
      <c r="BK18" s="161" t="str">
        <f>IF(I18="---","",VLOOKUP(I18,List167834567910[],2,FALSE))</f>
        <v/>
      </c>
      <c r="BL18" s="161" t="str">
        <f>IF(J18="---","",VLOOKUP(J18,List167834567910[],2,FALSE))</f>
        <v/>
      </c>
      <c r="BM18" s="161" t="str">
        <f>IF(K18="---","",VLOOKUP(K18,List167834567910[],2,FALSE))</f>
        <v/>
      </c>
      <c r="BN18" s="161" t="str">
        <f>IF(L18="---","",VLOOKUP(L18,List167834567910[],2,FALSE))</f>
        <v/>
      </c>
      <c r="BO18" s="161" t="str">
        <f>IF(M18="---","",VLOOKUP(M18,List167834567910[],2,FALSE))</f>
        <v/>
      </c>
      <c r="BP18" s="161" t="str">
        <f>IF(N18="---","",VLOOKUP(N18,List167834567910[],2,FALSE))</f>
        <v/>
      </c>
      <c r="BQ18" s="161" t="str">
        <f>IF(O18="---","",VLOOKUP(O18,List167834567910[],2,FALSE))</f>
        <v/>
      </c>
      <c r="BR18" s="161" t="str">
        <f>IF(P18="---","",VLOOKUP(P18,List167834567910[],2,FALSE))</f>
        <v/>
      </c>
      <c r="BS18" s="161" t="str">
        <f>IF(Q18="---","",VLOOKUP(Q18,List167834567910[],2,FALSE))</f>
        <v/>
      </c>
      <c r="BT18" s="161" t="str">
        <f>IF(R18="---","",VLOOKUP(R18,List167834567910[],2,FALSE))</f>
        <v/>
      </c>
      <c r="BU18" s="29" t="s">
        <v>138</v>
      </c>
      <c r="BV18" s="161">
        <f>IF(Y18="---","",VLOOKUP(Y18,List167834567910[],2,FALSE))</f>
        <v>0.5</v>
      </c>
      <c r="BW18" s="161">
        <f>IF(Z18="---","",VLOOKUP(Z18,List167834567910[],2,FALSE))</f>
        <v>0.5</v>
      </c>
      <c r="BX18" s="161">
        <f>IF(AA18="---","",VLOOKUP(AA18,List167834567910[],2,FALSE))</f>
        <v>0.5</v>
      </c>
      <c r="BY18" s="161">
        <f>IF(AB18="---","",VLOOKUP(AB18,List167834567910[],2,FALSE))</f>
        <v>0.5</v>
      </c>
      <c r="BZ18" s="161">
        <f>IF(AC18="---","",VLOOKUP(AC18,List167834567910[],2,FALSE))</f>
        <v>1</v>
      </c>
      <c r="CA18" s="161" t="str">
        <f>IF(AD18="---","",VLOOKUP(AD18,List167834567910[],2,FALSE))</f>
        <v/>
      </c>
      <c r="CB18" s="161" t="str">
        <f>IF(AE18="---","",VLOOKUP(AE18,List167834567910[],2,FALSE))</f>
        <v/>
      </c>
      <c r="CC18" s="161" t="str">
        <f>IF(AF18="---","",VLOOKUP(AF18,List167834567910[],2,FALSE))</f>
        <v/>
      </c>
      <c r="CD18" s="161" t="str">
        <f>IF(AG18="---","",VLOOKUP(AG18,List167834567910[],2,FALSE))</f>
        <v/>
      </c>
      <c r="CE18" s="161" t="str">
        <f>IF(AH18="---","",VLOOKUP(AH18,List167834567910[],2,FALSE))</f>
        <v/>
      </c>
      <c r="CG18" s="1"/>
      <c r="CI18" s="1"/>
      <c r="CK18" s="1"/>
      <c r="CM18" s="1"/>
    </row>
    <row r="19" spans="2:92" s="8" customFormat="1" ht="13.5" customHeight="1" x14ac:dyDescent="0.35">
      <c r="B19" s="353"/>
      <c r="C19" s="319"/>
      <c r="D19" s="320"/>
      <c r="E19" s="200" t="s">
        <v>139</v>
      </c>
      <c r="F19" s="200"/>
      <c r="G19" s="201"/>
      <c r="H19" s="25" t="s">
        <v>99</v>
      </c>
      <c r="I19" s="25" t="s">
        <v>100</v>
      </c>
      <c r="J19" s="25" t="s">
        <v>100</v>
      </c>
      <c r="K19" s="25" t="s">
        <v>100</v>
      </c>
      <c r="L19" s="25" t="s">
        <v>100</v>
      </c>
      <c r="M19" s="25" t="s">
        <v>100</v>
      </c>
      <c r="N19" s="25" t="s">
        <v>100</v>
      </c>
      <c r="O19" s="25" t="s">
        <v>100</v>
      </c>
      <c r="P19" s="25" t="s">
        <v>100</v>
      </c>
      <c r="Q19" s="25" t="s">
        <v>100</v>
      </c>
      <c r="R19" s="32" t="s">
        <v>100</v>
      </c>
      <c r="S19" s="1"/>
      <c r="T19" s="1"/>
      <c r="U19" s="1"/>
      <c r="V19" s="1"/>
      <c r="W19" s="1"/>
      <c r="X19" s="1"/>
      <c r="Y19" s="25" t="s">
        <v>99</v>
      </c>
      <c r="Z19" s="25" t="s">
        <v>99</v>
      </c>
      <c r="AA19" s="25" t="s">
        <v>99</v>
      </c>
      <c r="AB19" s="25" t="s">
        <v>101</v>
      </c>
      <c r="AC19" s="32" t="s">
        <v>101</v>
      </c>
      <c r="AD19" s="23" t="s">
        <v>100</v>
      </c>
      <c r="AE19" s="23" t="s">
        <v>100</v>
      </c>
      <c r="AF19" s="23" t="s">
        <v>100</v>
      </c>
      <c r="AG19" s="23" t="s">
        <v>100</v>
      </c>
      <c r="AH19" s="23" t="s">
        <v>100</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140</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140</v>
      </c>
      <c r="BJ19" s="161">
        <f>IF(H19="---","",VLOOKUP(H19,List167834567910[],2,FALSE))</f>
        <v>0.5</v>
      </c>
      <c r="BK19" s="161" t="str">
        <f>IF(I19="---","",VLOOKUP(I19,List167834567910[],2,FALSE))</f>
        <v/>
      </c>
      <c r="BL19" s="161" t="str">
        <f>IF(J19="---","",VLOOKUP(J19,List167834567910[],2,FALSE))</f>
        <v/>
      </c>
      <c r="BM19" s="161" t="str">
        <f>IF(K19="---","",VLOOKUP(K19,List167834567910[],2,FALSE))</f>
        <v/>
      </c>
      <c r="BN19" s="161" t="str">
        <f>IF(L19="---","",VLOOKUP(L19,List167834567910[],2,FALSE))</f>
        <v/>
      </c>
      <c r="BO19" s="161" t="str">
        <f>IF(M19="---","",VLOOKUP(M19,List167834567910[],2,FALSE))</f>
        <v/>
      </c>
      <c r="BP19" s="161" t="str">
        <f>IF(N19="---","",VLOOKUP(N19,List167834567910[],2,FALSE))</f>
        <v/>
      </c>
      <c r="BQ19" s="161" t="str">
        <f>IF(O19="---","",VLOOKUP(O19,List167834567910[],2,FALSE))</f>
        <v/>
      </c>
      <c r="BR19" s="161" t="str">
        <f>IF(P19="---","",VLOOKUP(P19,List167834567910[],2,FALSE))</f>
        <v/>
      </c>
      <c r="BS19" s="161" t="str">
        <f>IF(Q19="---","",VLOOKUP(Q19,List167834567910[],2,FALSE))</f>
        <v/>
      </c>
      <c r="BT19" s="161" t="str">
        <f>IF(R19="---","",VLOOKUP(R19,List167834567910[],2,FALSE))</f>
        <v/>
      </c>
      <c r="BU19" s="29" t="s">
        <v>140</v>
      </c>
      <c r="BV19" s="161">
        <f>IF(Y19="---","",VLOOKUP(Y19,List167834567910[],2,FALSE))</f>
        <v>0.5</v>
      </c>
      <c r="BW19" s="161">
        <f>IF(Z19="---","",VLOOKUP(Z19,List167834567910[],2,FALSE))</f>
        <v>0.5</v>
      </c>
      <c r="BX19" s="161">
        <f>IF(AA19="---","",VLOOKUP(AA19,List167834567910[],2,FALSE))</f>
        <v>0.5</v>
      </c>
      <c r="BY19" s="161">
        <f>IF(AB19="---","",VLOOKUP(AB19,List167834567910[],2,FALSE))</f>
        <v>1</v>
      </c>
      <c r="BZ19" s="161">
        <f>IF(AC19="---","",VLOOKUP(AC19,List167834567910[],2,FALSE))</f>
        <v>1</v>
      </c>
      <c r="CA19" s="161" t="str">
        <f>IF(AD19="---","",VLOOKUP(AD19,List167834567910[],2,FALSE))</f>
        <v/>
      </c>
      <c r="CB19" s="161" t="str">
        <f>IF(AE19="---","",VLOOKUP(AE19,List167834567910[],2,FALSE))</f>
        <v/>
      </c>
      <c r="CC19" s="161" t="str">
        <f>IF(AF19="---","",VLOOKUP(AF19,List167834567910[],2,FALSE))</f>
        <v/>
      </c>
      <c r="CD19" s="161" t="str">
        <f>IF(AG19="---","",VLOOKUP(AG19,List167834567910[],2,FALSE))</f>
        <v/>
      </c>
      <c r="CE19" s="161" t="str">
        <f>IF(AH19="---","",VLOOKUP(AH19,List167834567910[],2,FALSE))</f>
        <v/>
      </c>
      <c r="CG19" s="1"/>
      <c r="CI19" s="1"/>
      <c r="CK19" s="1"/>
      <c r="CM19" s="1"/>
    </row>
    <row r="20" spans="2:92" s="8" customFormat="1" ht="13.5" customHeight="1" x14ac:dyDescent="0.35">
      <c r="B20" s="354"/>
      <c r="C20" s="319"/>
      <c r="D20" s="320"/>
      <c r="E20" s="200" t="s">
        <v>141</v>
      </c>
      <c r="F20" s="200"/>
      <c r="G20" s="201"/>
      <c r="H20" s="25" t="s">
        <v>99</v>
      </c>
      <c r="I20" s="25" t="s">
        <v>100</v>
      </c>
      <c r="J20" s="25" t="s">
        <v>100</v>
      </c>
      <c r="K20" s="25" t="s">
        <v>100</v>
      </c>
      <c r="L20" s="25" t="s">
        <v>100</v>
      </c>
      <c r="M20" s="25" t="s">
        <v>100</v>
      </c>
      <c r="N20" s="25" t="s">
        <v>100</v>
      </c>
      <c r="O20" s="25" t="s">
        <v>100</v>
      </c>
      <c r="P20" s="25" t="s">
        <v>100</v>
      </c>
      <c r="Q20" s="25" t="s">
        <v>100</v>
      </c>
      <c r="R20" s="32" t="s">
        <v>100</v>
      </c>
      <c r="S20" s="1"/>
      <c r="T20" s="1"/>
      <c r="U20" s="1"/>
      <c r="V20" s="1"/>
      <c r="W20" s="1"/>
      <c r="X20" s="1"/>
      <c r="Y20" s="25" t="s">
        <v>99</v>
      </c>
      <c r="Z20" s="25" t="s">
        <v>99</v>
      </c>
      <c r="AA20" s="25" t="s">
        <v>101</v>
      </c>
      <c r="AB20" s="25" t="s">
        <v>101</v>
      </c>
      <c r="AC20" s="32" t="s">
        <v>101</v>
      </c>
      <c r="AD20" s="23" t="s">
        <v>100</v>
      </c>
      <c r="AE20" s="23" t="s">
        <v>100</v>
      </c>
      <c r="AF20" s="23" t="s">
        <v>100</v>
      </c>
      <c r="AG20" s="23" t="s">
        <v>100</v>
      </c>
      <c r="AH20" s="23" t="s">
        <v>100</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142</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142</v>
      </c>
      <c r="BJ20" s="161">
        <f>IF(H20="---","",VLOOKUP(H20,List167834567910[],2,FALSE))</f>
        <v>0.5</v>
      </c>
      <c r="BK20" s="161" t="str">
        <f>IF(I20="---","",VLOOKUP(I20,List167834567910[],2,FALSE))</f>
        <v/>
      </c>
      <c r="BL20" s="161" t="str">
        <f>IF(J20="---","",VLOOKUP(J20,List167834567910[],2,FALSE))</f>
        <v/>
      </c>
      <c r="BM20" s="161" t="str">
        <f>IF(K20="---","",VLOOKUP(K20,List167834567910[],2,FALSE))</f>
        <v/>
      </c>
      <c r="BN20" s="161" t="str">
        <f>IF(L20="---","",VLOOKUP(L20,List167834567910[],2,FALSE))</f>
        <v/>
      </c>
      <c r="BO20" s="161" t="str">
        <f>IF(M20="---","",VLOOKUP(M20,List167834567910[],2,FALSE))</f>
        <v/>
      </c>
      <c r="BP20" s="161" t="str">
        <f>IF(N20="---","",VLOOKUP(N20,List167834567910[],2,FALSE))</f>
        <v/>
      </c>
      <c r="BQ20" s="161" t="str">
        <f>IF(O20="---","",VLOOKUP(O20,List167834567910[],2,FALSE))</f>
        <v/>
      </c>
      <c r="BR20" s="161" t="str">
        <f>IF(P20="---","",VLOOKUP(P20,List167834567910[],2,FALSE))</f>
        <v/>
      </c>
      <c r="BS20" s="161" t="str">
        <f>IF(Q20="---","",VLOOKUP(Q20,List167834567910[],2,FALSE))</f>
        <v/>
      </c>
      <c r="BT20" s="161" t="str">
        <f>IF(R20="---","",VLOOKUP(R20,List167834567910[],2,FALSE))</f>
        <v/>
      </c>
      <c r="BU20" s="29" t="s">
        <v>142</v>
      </c>
      <c r="BV20" s="161">
        <f>IF(Y20="---","",VLOOKUP(Y20,List167834567910[],2,FALSE))</f>
        <v>0.5</v>
      </c>
      <c r="BW20" s="161">
        <f>IF(Z20="---","",VLOOKUP(Z20,List167834567910[],2,FALSE))</f>
        <v>0.5</v>
      </c>
      <c r="BX20" s="161">
        <f>IF(AA20="---","",VLOOKUP(AA20,List167834567910[],2,FALSE))</f>
        <v>1</v>
      </c>
      <c r="BY20" s="161">
        <f>IF(AB20="---","",VLOOKUP(AB20,List167834567910[],2,FALSE))</f>
        <v>1</v>
      </c>
      <c r="BZ20" s="161">
        <f>IF(AC20="---","",VLOOKUP(AC20,List167834567910[],2,FALSE))</f>
        <v>1</v>
      </c>
      <c r="CA20" s="161" t="str">
        <f>IF(AD20="---","",VLOOKUP(AD20,List167834567910[],2,FALSE))</f>
        <v/>
      </c>
      <c r="CB20" s="161" t="str">
        <f>IF(AE20="---","",VLOOKUP(AE20,List167834567910[],2,FALSE))</f>
        <v/>
      </c>
      <c r="CC20" s="161" t="str">
        <f>IF(AF20="---","",VLOOKUP(AF20,List167834567910[],2,FALSE))</f>
        <v/>
      </c>
      <c r="CD20" s="161" t="str">
        <f>IF(AG20="---","",VLOOKUP(AG20,List167834567910[],2,FALSE))</f>
        <v/>
      </c>
      <c r="CE20" s="161" t="str">
        <f>IF(AH20="---","",VLOOKUP(AH20,List167834567910[],2,FALSE))</f>
        <v/>
      </c>
      <c r="CG20" s="1"/>
      <c r="CI20" s="1"/>
      <c r="CK20" s="1"/>
      <c r="CM20" s="1"/>
    </row>
    <row r="21" spans="2:92" s="8" customFormat="1" ht="13.5" customHeight="1" x14ac:dyDescent="0.35">
      <c r="B21" s="352">
        <v>3</v>
      </c>
      <c r="C21" s="357" t="s">
        <v>143</v>
      </c>
      <c r="D21" s="358"/>
      <c r="E21" s="200" t="s">
        <v>144</v>
      </c>
      <c r="F21" s="200"/>
      <c r="G21" s="201"/>
      <c r="H21" s="25" t="s">
        <v>101</v>
      </c>
      <c r="I21" s="25" t="s">
        <v>100</v>
      </c>
      <c r="J21" s="25" t="s">
        <v>100</v>
      </c>
      <c r="K21" s="25" t="s">
        <v>100</v>
      </c>
      <c r="L21" s="25" t="s">
        <v>100</v>
      </c>
      <c r="M21" s="25" t="s">
        <v>100</v>
      </c>
      <c r="N21" s="25" t="s">
        <v>100</v>
      </c>
      <c r="O21" s="25" t="s">
        <v>100</v>
      </c>
      <c r="P21" s="25" t="s">
        <v>100</v>
      </c>
      <c r="Q21" s="25" t="s">
        <v>100</v>
      </c>
      <c r="R21" s="32" t="s">
        <v>100</v>
      </c>
      <c r="S21" s="1"/>
      <c r="T21" s="1"/>
      <c r="U21" s="1"/>
      <c r="V21" s="1"/>
      <c r="W21" s="1"/>
      <c r="X21" s="1"/>
      <c r="Y21" s="25" t="s">
        <v>101</v>
      </c>
      <c r="Z21" s="25" t="s">
        <v>101</v>
      </c>
      <c r="AA21" s="25" t="s">
        <v>101</v>
      </c>
      <c r="AB21" s="25" t="s">
        <v>101</v>
      </c>
      <c r="AC21" s="32" t="s">
        <v>101</v>
      </c>
      <c r="AD21" s="23" t="s">
        <v>100</v>
      </c>
      <c r="AE21" s="23" t="s">
        <v>100</v>
      </c>
      <c r="AF21" s="23" t="s">
        <v>100</v>
      </c>
      <c r="AG21" s="23" t="s">
        <v>100</v>
      </c>
      <c r="AH21" s="23" t="s">
        <v>100</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145</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145</v>
      </c>
      <c r="BJ21" s="161">
        <f>IF(H21="---","",VLOOKUP(H21,List167834567910[],2,FALSE))</f>
        <v>1</v>
      </c>
      <c r="BK21" s="161" t="str">
        <f>IF(I21="---","",VLOOKUP(I21,List167834567910[],2,FALSE))</f>
        <v/>
      </c>
      <c r="BL21" s="161" t="str">
        <f>IF(J21="---","",VLOOKUP(J21,List167834567910[],2,FALSE))</f>
        <v/>
      </c>
      <c r="BM21" s="161" t="str">
        <f>IF(K21="---","",VLOOKUP(K21,List167834567910[],2,FALSE))</f>
        <v/>
      </c>
      <c r="BN21" s="161" t="str">
        <f>IF(L21="---","",VLOOKUP(L21,List167834567910[],2,FALSE))</f>
        <v/>
      </c>
      <c r="BO21" s="161" t="str">
        <f>IF(M21="---","",VLOOKUP(M21,List167834567910[],2,FALSE))</f>
        <v/>
      </c>
      <c r="BP21" s="161" t="str">
        <f>IF(N21="---","",VLOOKUP(N21,List167834567910[],2,FALSE))</f>
        <v/>
      </c>
      <c r="BQ21" s="161" t="str">
        <f>IF(O21="---","",VLOOKUP(O21,List167834567910[],2,FALSE))</f>
        <v/>
      </c>
      <c r="BR21" s="161" t="str">
        <f>IF(P21="---","",VLOOKUP(P21,List167834567910[],2,FALSE))</f>
        <v/>
      </c>
      <c r="BS21" s="161" t="str">
        <f>IF(Q21="---","",VLOOKUP(Q21,List167834567910[],2,FALSE))</f>
        <v/>
      </c>
      <c r="BT21" s="161" t="str">
        <f>IF(R21="---","",VLOOKUP(R21,List167834567910[],2,FALSE))</f>
        <v/>
      </c>
      <c r="BU21" s="29" t="s">
        <v>145</v>
      </c>
      <c r="BV21" s="161">
        <f>IF(Y21="---","",VLOOKUP(Y21,List167834567910[],2,FALSE))</f>
        <v>1</v>
      </c>
      <c r="BW21" s="161">
        <f>IF(Z21="---","",VLOOKUP(Z21,List167834567910[],2,FALSE))</f>
        <v>1</v>
      </c>
      <c r="BX21" s="161">
        <f>IF(AA21="---","",VLOOKUP(AA21,List167834567910[],2,FALSE))</f>
        <v>1</v>
      </c>
      <c r="BY21" s="161">
        <f>IF(AB21="---","",VLOOKUP(AB21,List167834567910[],2,FALSE))</f>
        <v>1</v>
      </c>
      <c r="BZ21" s="161">
        <f>IF(AC21="---","",VLOOKUP(AC21,List167834567910[],2,FALSE))</f>
        <v>1</v>
      </c>
      <c r="CA21" s="161" t="str">
        <f>IF(AD21="---","",VLOOKUP(AD21,List167834567910[],2,FALSE))</f>
        <v/>
      </c>
      <c r="CB21" s="161" t="str">
        <f>IF(AE21="---","",VLOOKUP(AE21,List167834567910[],2,FALSE))</f>
        <v/>
      </c>
      <c r="CC21" s="161" t="str">
        <f>IF(AF21="---","",VLOOKUP(AF21,List167834567910[],2,FALSE))</f>
        <v/>
      </c>
      <c r="CD21" s="161" t="str">
        <f>IF(AG21="---","",VLOOKUP(AG21,List167834567910[],2,FALSE))</f>
        <v/>
      </c>
      <c r="CE21" s="161" t="str">
        <f>IF(AH21="---","",VLOOKUP(AH21,List167834567910[],2,FALSE))</f>
        <v/>
      </c>
      <c r="CG21" s="1"/>
      <c r="CI21" s="1"/>
      <c r="CK21" s="1"/>
      <c r="CM21" s="1"/>
    </row>
    <row r="22" spans="2:92" s="8" customFormat="1" x14ac:dyDescent="0.35">
      <c r="B22" s="353"/>
      <c r="C22" s="357"/>
      <c r="D22" s="358"/>
      <c r="E22" s="200" t="s">
        <v>146</v>
      </c>
      <c r="F22" s="200"/>
      <c r="G22" s="201"/>
      <c r="H22" s="25" t="s">
        <v>101</v>
      </c>
      <c r="I22" s="25" t="s">
        <v>100</v>
      </c>
      <c r="J22" s="25" t="s">
        <v>100</v>
      </c>
      <c r="K22" s="25" t="s">
        <v>100</v>
      </c>
      <c r="L22" s="25" t="s">
        <v>100</v>
      </c>
      <c r="M22" s="25" t="s">
        <v>100</v>
      </c>
      <c r="N22" s="25" t="s">
        <v>100</v>
      </c>
      <c r="O22" s="25" t="s">
        <v>100</v>
      </c>
      <c r="P22" s="25" t="s">
        <v>100</v>
      </c>
      <c r="Q22" s="25" t="s">
        <v>100</v>
      </c>
      <c r="R22" s="32" t="s">
        <v>100</v>
      </c>
      <c r="S22" s="1"/>
      <c r="T22" s="1"/>
      <c r="U22" s="1"/>
      <c r="V22" s="1"/>
      <c r="W22" s="1"/>
      <c r="X22" s="1"/>
      <c r="Y22" s="25" t="s">
        <v>101</v>
      </c>
      <c r="Z22" s="25" t="s">
        <v>101</v>
      </c>
      <c r="AA22" s="25" t="s">
        <v>101</v>
      </c>
      <c r="AB22" s="25" t="s">
        <v>101</v>
      </c>
      <c r="AC22" s="32" t="s">
        <v>101</v>
      </c>
      <c r="AD22" s="23" t="s">
        <v>100</v>
      </c>
      <c r="AE22" s="23" t="s">
        <v>100</v>
      </c>
      <c r="AF22" s="23" t="s">
        <v>100</v>
      </c>
      <c r="AG22" s="23" t="s">
        <v>100</v>
      </c>
      <c r="AH22" s="23" t="s">
        <v>100</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147</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147</v>
      </c>
      <c r="BJ22" s="161">
        <f>IF(H22="---","",VLOOKUP(H22,List167834567910[],2,FALSE))</f>
        <v>1</v>
      </c>
      <c r="BK22" s="161" t="str">
        <f>IF(I22="---","",VLOOKUP(I22,List167834567910[],2,FALSE))</f>
        <v/>
      </c>
      <c r="BL22" s="161" t="str">
        <f>IF(J22="---","",VLOOKUP(J22,List167834567910[],2,FALSE))</f>
        <v/>
      </c>
      <c r="BM22" s="161" t="str">
        <f>IF(K22="---","",VLOOKUP(K22,List167834567910[],2,FALSE))</f>
        <v/>
      </c>
      <c r="BN22" s="161" t="str">
        <f>IF(L22="---","",VLOOKUP(L22,List167834567910[],2,FALSE))</f>
        <v/>
      </c>
      <c r="BO22" s="161" t="str">
        <f>IF(M22="---","",VLOOKUP(M22,List167834567910[],2,FALSE))</f>
        <v/>
      </c>
      <c r="BP22" s="161" t="str">
        <f>IF(N22="---","",VLOOKUP(N22,List167834567910[],2,FALSE))</f>
        <v/>
      </c>
      <c r="BQ22" s="161" t="str">
        <f>IF(O22="---","",VLOOKUP(O22,List167834567910[],2,FALSE))</f>
        <v/>
      </c>
      <c r="BR22" s="161" t="str">
        <f>IF(P22="---","",VLOOKUP(P22,List167834567910[],2,FALSE))</f>
        <v/>
      </c>
      <c r="BS22" s="161" t="str">
        <f>IF(Q22="---","",VLOOKUP(Q22,List167834567910[],2,FALSE))</f>
        <v/>
      </c>
      <c r="BT22" s="161" t="str">
        <f>IF(R22="---","",VLOOKUP(R22,List167834567910[],2,FALSE))</f>
        <v/>
      </c>
      <c r="BU22" s="29" t="s">
        <v>147</v>
      </c>
      <c r="BV22" s="161">
        <f>IF(Y22="---","",VLOOKUP(Y22,List167834567910[],2,FALSE))</f>
        <v>1</v>
      </c>
      <c r="BW22" s="161">
        <f>IF(Z22="---","",VLOOKUP(Z22,List167834567910[],2,FALSE))</f>
        <v>1</v>
      </c>
      <c r="BX22" s="161">
        <f>IF(AA22="---","",VLOOKUP(AA22,List167834567910[],2,FALSE))</f>
        <v>1</v>
      </c>
      <c r="BY22" s="161">
        <f>IF(AB22="---","",VLOOKUP(AB22,List167834567910[],2,FALSE))</f>
        <v>1</v>
      </c>
      <c r="BZ22" s="161">
        <f>IF(AC22="---","",VLOOKUP(AC22,List167834567910[],2,FALSE))</f>
        <v>1</v>
      </c>
      <c r="CA22" s="161" t="str">
        <f>IF(AD22="---","",VLOOKUP(AD22,List167834567910[],2,FALSE))</f>
        <v/>
      </c>
      <c r="CB22" s="161" t="str">
        <f>IF(AE22="---","",VLOOKUP(AE22,List167834567910[],2,FALSE))</f>
        <v/>
      </c>
      <c r="CC22" s="161" t="str">
        <f>IF(AF22="---","",VLOOKUP(AF22,List167834567910[],2,FALSE))</f>
        <v/>
      </c>
      <c r="CD22" s="161" t="str">
        <f>IF(AG22="---","",VLOOKUP(AG22,List167834567910[],2,FALSE))</f>
        <v/>
      </c>
      <c r="CE22" s="161" t="str">
        <f>IF(AH22="---","",VLOOKUP(AH22,List167834567910[],2,FALSE))</f>
        <v/>
      </c>
      <c r="CG22" s="1"/>
      <c r="CI22" s="1"/>
      <c r="CK22" s="1"/>
      <c r="CM22" s="1"/>
    </row>
    <row r="23" spans="2:92" s="8" customFormat="1" ht="13.5" customHeight="1" x14ac:dyDescent="0.35">
      <c r="B23" s="353"/>
      <c r="C23" s="357"/>
      <c r="D23" s="358"/>
      <c r="E23" s="200" t="s">
        <v>148</v>
      </c>
      <c r="F23" s="200"/>
      <c r="G23" s="201"/>
      <c r="H23" s="25" t="s">
        <v>101</v>
      </c>
      <c r="I23" s="25" t="s">
        <v>100</v>
      </c>
      <c r="J23" s="25" t="s">
        <v>100</v>
      </c>
      <c r="K23" s="25" t="s">
        <v>100</v>
      </c>
      <c r="L23" s="25" t="s">
        <v>100</v>
      </c>
      <c r="M23" s="25" t="s">
        <v>100</v>
      </c>
      <c r="N23" s="25" t="s">
        <v>100</v>
      </c>
      <c r="O23" s="25" t="s">
        <v>100</v>
      </c>
      <c r="P23" s="25" t="s">
        <v>100</v>
      </c>
      <c r="Q23" s="25" t="s">
        <v>100</v>
      </c>
      <c r="R23" s="32" t="s">
        <v>100</v>
      </c>
      <c r="S23" s="1"/>
      <c r="T23" s="1"/>
      <c r="U23" s="1"/>
      <c r="V23" s="1"/>
      <c r="W23" s="1"/>
      <c r="X23" s="1"/>
      <c r="Y23" s="25" t="s">
        <v>101</v>
      </c>
      <c r="Z23" s="25" t="s">
        <v>101</v>
      </c>
      <c r="AA23" s="25" t="s">
        <v>101</v>
      </c>
      <c r="AB23" s="25" t="s">
        <v>101</v>
      </c>
      <c r="AC23" s="32" t="s">
        <v>101</v>
      </c>
      <c r="AD23" s="23" t="s">
        <v>100</v>
      </c>
      <c r="AE23" s="23" t="s">
        <v>100</v>
      </c>
      <c r="AF23" s="23" t="s">
        <v>100</v>
      </c>
      <c r="AG23" s="23" t="s">
        <v>100</v>
      </c>
      <c r="AH23" s="23" t="s">
        <v>100</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149</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149</v>
      </c>
      <c r="BJ23" s="161">
        <f>IF(H23="---","",VLOOKUP(H23,List167834567910[],2,FALSE))</f>
        <v>1</v>
      </c>
      <c r="BK23" s="161" t="str">
        <f>IF(I23="---","",VLOOKUP(I23,List167834567910[],2,FALSE))</f>
        <v/>
      </c>
      <c r="BL23" s="161" t="str">
        <f>IF(J23="---","",VLOOKUP(J23,List167834567910[],2,FALSE))</f>
        <v/>
      </c>
      <c r="BM23" s="161" t="str">
        <f>IF(K23="---","",VLOOKUP(K23,List167834567910[],2,FALSE))</f>
        <v/>
      </c>
      <c r="BN23" s="161" t="str">
        <f>IF(L23="---","",VLOOKUP(L23,List167834567910[],2,FALSE))</f>
        <v/>
      </c>
      <c r="BO23" s="161" t="str">
        <f>IF(M23="---","",VLOOKUP(M23,List167834567910[],2,FALSE))</f>
        <v/>
      </c>
      <c r="BP23" s="161" t="str">
        <f>IF(N23="---","",VLOOKUP(N23,List167834567910[],2,FALSE))</f>
        <v/>
      </c>
      <c r="BQ23" s="161" t="str">
        <f>IF(O23="---","",VLOOKUP(O23,List167834567910[],2,FALSE))</f>
        <v/>
      </c>
      <c r="BR23" s="161" t="str">
        <f>IF(P23="---","",VLOOKUP(P23,List167834567910[],2,FALSE))</f>
        <v/>
      </c>
      <c r="BS23" s="161" t="str">
        <f>IF(Q23="---","",VLOOKUP(Q23,List167834567910[],2,FALSE))</f>
        <v/>
      </c>
      <c r="BT23" s="161" t="str">
        <f>IF(R23="---","",VLOOKUP(R23,List167834567910[],2,FALSE))</f>
        <v/>
      </c>
      <c r="BU23" s="29" t="s">
        <v>149</v>
      </c>
      <c r="BV23" s="161">
        <f>IF(Y23="---","",VLOOKUP(Y23,List167834567910[],2,FALSE))</f>
        <v>1</v>
      </c>
      <c r="BW23" s="161">
        <f>IF(Z23="---","",VLOOKUP(Z23,List167834567910[],2,FALSE))</f>
        <v>1</v>
      </c>
      <c r="BX23" s="161">
        <f>IF(AA23="---","",VLOOKUP(AA23,List167834567910[],2,FALSE))</f>
        <v>1</v>
      </c>
      <c r="BY23" s="161">
        <f>IF(AB23="---","",VLOOKUP(AB23,List167834567910[],2,FALSE))</f>
        <v>1</v>
      </c>
      <c r="BZ23" s="161">
        <f>IF(AC23="---","",VLOOKUP(AC23,List167834567910[],2,FALSE))</f>
        <v>1</v>
      </c>
      <c r="CA23" s="161" t="str">
        <f>IF(AD23="---","",VLOOKUP(AD23,List167834567910[],2,FALSE))</f>
        <v/>
      </c>
      <c r="CB23" s="161" t="str">
        <f>IF(AE23="---","",VLOOKUP(AE23,List167834567910[],2,FALSE))</f>
        <v/>
      </c>
      <c r="CC23" s="161" t="str">
        <f>IF(AF23="---","",VLOOKUP(AF23,List167834567910[],2,FALSE))</f>
        <v/>
      </c>
      <c r="CD23" s="161" t="str">
        <f>IF(AG23="---","",VLOOKUP(AG23,List167834567910[],2,FALSE))</f>
        <v/>
      </c>
      <c r="CE23" s="161" t="str">
        <f>IF(AH23="---","",VLOOKUP(AH23,List167834567910[],2,FALSE))</f>
        <v/>
      </c>
      <c r="CG23" s="1"/>
      <c r="CI23" s="1"/>
      <c r="CK23" s="1"/>
      <c r="CM23" s="1"/>
    </row>
    <row r="24" spans="2:92" s="8" customFormat="1" ht="14" customHeight="1" x14ac:dyDescent="0.35">
      <c r="B24" s="353"/>
      <c r="C24" s="357" t="s">
        <v>150</v>
      </c>
      <c r="D24" s="358"/>
      <c r="E24" s="200" t="s">
        <v>151</v>
      </c>
      <c r="F24" s="200"/>
      <c r="G24" s="201"/>
      <c r="H24" s="25" t="s">
        <v>99</v>
      </c>
      <c r="I24" s="25" t="s">
        <v>100</v>
      </c>
      <c r="J24" s="25" t="s">
        <v>100</v>
      </c>
      <c r="K24" s="25" t="s">
        <v>100</v>
      </c>
      <c r="L24" s="25" t="s">
        <v>100</v>
      </c>
      <c r="M24" s="25" t="s">
        <v>100</v>
      </c>
      <c r="N24" s="25" t="s">
        <v>100</v>
      </c>
      <c r="O24" s="25" t="s">
        <v>100</v>
      </c>
      <c r="P24" s="25" t="s">
        <v>100</v>
      </c>
      <c r="Q24" s="25" t="s">
        <v>100</v>
      </c>
      <c r="R24" s="32" t="s">
        <v>100</v>
      </c>
      <c r="S24" s="1"/>
      <c r="T24" s="1"/>
      <c r="U24" s="1"/>
      <c r="V24" s="1"/>
      <c r="W24" s="1"/>
      <c r="X24" s="1"/>
      <c r="Y24" s="25" t="s">
        <v>99</v>
      </c>
      <c r="Z24" s="25" t="s">
        <v>99</v>
      </c>
      <c r="AA24" s="25" t="s">
        <v>99</v>
      </c>
      <c r="AB24" s="25" t="s">
        <v>99</v>
      </c>
      <c r="AC24" s="32" t="s">
        <v>99</v>
      </c>
      <c r="AD24" s="23" t="s">
        <v>100</v>
      </c>
      <c r="AE24" s="23" t="s">
        <v>100</v>
      </c>
      <c r="AF24" s="23" t="s">
        <v>100</v>
      </c>
      <c r="AG24" s="23" t="s">
        <v>100</v>
      </c>
      <c r="AH24" s="23" t="s">
        <v>100</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152</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152</v>
      </c>
      <c r="BJ24" s="161">
        <f>IF(H24="---","",VLOOKUP(H24,List167834567910[],2,FALSE))</f>
        <v>0.5</v>
      </c>
      <c r="BK24" s="161" t="str">
        <f>IF(I24="---","",VLOOKUP(I24,List167834567910[],2,FALSE))</f>
        <v/>
      </c>
      <c r="BL24" s="161" t="str">
        <f>IF(J24="---","",VLOOKUP(J24,List167834567910[],2,FALSE))</f>
        <v/>
      </c>
      <c r="BM24" s="161" t="str">
        <f>IF(K24="---","",VLOOKUP(K24,List167834567910[],2,FALSE))</f>
        <v/>
      </c>
      <c r="BN24" s="161" t="str">
        <f>IF(L24="---","",VLOOKUP(L24,List167834567910[],2,FALSE))</f>
        <v/>
      </c>
      <c r="BO24" s="161" t="str">
        <f>IF(M24="---","",VLOOKUP(M24,List167834567910[],2,FALSE))</f>
        <v/>
      </c>
      <c r="BP24" s="161" t="str">
        <f>IF(N24="---","",VLOOKUP(N24,List167834567910[],2,FALSE))</f>
        <v/>
      </c>
      <c r="BQ24" s="161" t="str">
        <f>IF(O24="---","",VLOOKUP(O24,List167834567910[],2,FALSE))</f>
        <v/>
      </c>
      <c r="BR24" s="161" t="str">
        <f>IF(P24="---","",VLOOKUP(P24,List167834567910[],2,FALSE))</f>
        <v/>
      </c>
      <c r="BS24" s="161" t="str">
        <f>IF(Q24="---","",VLOOKUP(Q24,List167834567910[],2,FALSE))</f>
        <v/>
      </c>
      <c r="BT24" s="161" t="str">
        <f>IF(R24="---","",VLOOKUP(R24,List167834567910[],2,FALSE))</f>
        <v/>
      </c>
      <c r="BU24" s="29" t="s">
        <v>152</v>
      </c>
      <c r="BV24" s="161">
        <f>IF(Y24="---","",VLOOKUP(Y24,List167834567910[],2,FALSE))</f>
        <v>0.5</v>
      </c>
      <c r="BW24" s="161">
        <f>IF(Z24="---","",VLOOKUP(Z24,List167834567910[],2,FALSE))</f>
        <v>0.5</v>
      </c>
      <c r="BX24" s="161">
        <f>IF(AA24="---","",VLOOKUP(AA24,List167834567910[],2,FALSE))</f>
        <v>0.5</v>
      </c>
      <c r="BY24" s="161">
        <f>IF(AB24="---","",VLOOKUP(AB24,List167834567910[],2,FALSE))</f>
        <v>0.5</v>
      </c>
      <c r="BZ24" s="161">
        <f>IF(AC24="---","",VLOOKUP(AC24,List167834567910[],2,FALSE))</f>
        <v>0.5</v>
      </c>
      <c r="CA24" s="161" t="str">
        <f>IF(AD24="---","",VLOOKUP(AD24,List167834567910[],2,FALSE))</f>
        <v/>
      </c>
      <c r="CB24" s="161" t="str">
        <f>IF(AE24="---","",VLOOKUP(AE24,List167834567910[],2,FALSE))</f>
        <v/>
      </c>
      <c r="CC24" s="161" t="str">
        <f>IF(AF24="---","",VLOOKUP(AF24,List167834567910[],2,FALSE))</f>
        <v/>
      </c>
      <c r="CD24" s="161" t="str">
        <f>IF(AG24="---","",VLOOKUP(AG24,List167834567910[],2,FALSE))</f>
        <v/>
      </c>
      <c r="CE24" s="161" t="str">
        <f>IF(AH24="---","",VLOOKUP(AH24,List167834567910[],2,FALSE))</f>
        <v/>
      </c>
      <c r="CG24" s="1"/>
      <c r="CI24" s="1"/>
      <c r="CK24" s="1"/>
      <c r="CM24" s="1"/>
    </row>
    <row r="25" spans="2:92" s="8" customFormat="1" ht="13.5" customHeight="1" x14ac:dyDescent="0.35">
      <c r="B25" s="353"/>
      <c r="C25" s="357"/>
      <c r="D25" s="358"/>
      <c r="E25" s="200" t="s">
        <v>153</v>
      </c>
      <c r="F25" s="200"/>
      <c r="G25" s="201"/>
      <c r="H25" s="25" t="s">
        <v>99</v>
      </c>
      <c r="I25" s="25" t="s">
        <v>100</v>
      </c>
      <c r="J25" s="25" t="s">
        <v>100</v>
      </c>
      <c r="K25" s="25" t="s">
        <v>100</v>
      </c>
      <c r="L25" s="25" t="s">
        <v>100</v>
      </c>
      <c r="M25" s="25" t="s">
        <v>100</v>
      </c>
      <c r="N25" s="25" t="s">
        <v>100</v>
      </c>
      <c r="O25" s="25" t="s">
        <v>100</v>
      </c>
      <c r="P25" s="25" t="s">
        <v>100</v>
      </c>
      <c r="Q25" s="25" t="s">
        <v>100</v>
      </c>
      <c r="R25" s="32" t="s">
        <v>100</v>
      </c>
      <c r="S25" s="1"/>
      <c r="T25" s="1"/>
      <c r="U25" s="1"/>
      <c r="V25" s="1"/>
      <c r="W25" s="1"/>
      <c r="X25" s="1"/>
      <c r="Y25" s="25" t="s">
        <v>99</v>
      </c>
      <c r="Z25" s="25" t="s">
        <v>99</v>
      </c>
      <c r="AA25" s="25" t="s">
        <v>99</v>
      </c>
      <c r="AB25" s="25" t="s">
        <v>101</v>
      </c>
      <c r="AC25" s="32" t="s">
        <v>101</v>
      </c>
      <c r="AD25" s="23" t="s">
        <v>100</v>
      </c>
      <c r="AE25" s="23" t="s">
        <v>100</v>
      </c>
      <c r="AF25" s="23" t="s">
        <v>100</v>
      </c>
      <c r="AG25" s="23" t="s">
        <v>100</v>
      </c>
      <c r="AH25" s="23" t="s">
        <v>100</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154</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154</v>
      </c>
      <c r="BJ25" s="161">
        <f>IF(H25="---","",VLOOKUP(H25,List167834567910[],2,FALSE))</f>
        <v>0.5</v>
      </c>
      <c r="BK25" s="161" t="str">
        <f>IF(I25="---","",VLOOKUP(I25,List167834567910[],2,FALSE))</f>
        <v/>
      </c>
      <c r="BL25" s="161" t="str">
        <f>IF(J25="---","",VLOOKUP(J25,List167834567910[],2,FALSE))</f>
        <v/>
      </c>
      <c r="BM25" s="161" t="str">
        <f>IF(K25="---","",VLOOKUP(K25,List167834567910[],2,FALSE))</f>
        <v/>
      </c>
      <c r="BN25" s="161" t="str">
        <f>IF(L25="---","",VLOOKUP(L25,List167834567910[],2,FALSE))</f>
        <v/>
      </c>
      <c r="BO25" s="161" t="str">
        <f>IF(M25="---","",VLOOKUP(M25,List167834567910[],2,FALSE))</f>
        <v/>
      </c>
      <c r="BP25" s="161" t="str">
        <f>IF(N25="---","",VLOOKUP(N25,List167834567910[],2,FALSE))</f>
        <v/>
      </c>
      <c r="BQ25" s="161" t="str">
        <f>IF(O25="---","",VLOOKUP(O25,List167834567910[],2,FALSE))</f>
        <v/>
      </c>
      <c r="BR25" s="161" t="str">
        <f>IF(P25="---","",VLOOKUP(P25,List167834567910[],2,FALSE))</f>
        <v/>
      </c>
      <c r="BS25" s="161" t="str">
        <f>IF(Q25="---","",VLOOKUP(Q25,List167834567910[],2,FALSE))</f>
        <v/>
      </c>
      <c r="BT25" s="161" t="str">
        <f>IF(R25="---","",VLOOKUP(R25,List167834567910[],2,FALSE))</f>
        <v/>
      </c>
      <c r="BU25" s="29" t="s">
        <v>154</v>
      </c>
      <c r="BV25" s="161">
        <f>IF(Y25="---","",VLOOKUP(Y25,List167834567910[],2,FALSE))</f>
        <v>0.5</v>
      </c>
      <c r="BW25" s="161">
        <f>IF(Z25="---","",VLOOKUP(Z25,List167834567910[],2,FALSE))</f>
        <v>0.5</v>
      </c>
      <c r="BX25" s="161">
        <f>IF(AA25="---","",VLOOKUP(AA25,List167834567910[],2,FALSE))</f>
        <v>0.5</v>
      </c>
      <c r="BY25" s="161">
        <f>IF(AB25="---","",VLOOKUP(AB25,List167834567910[],2,FALSE))</f>
        <v>1</v>
      </c>
      <c r="BZ25" s="161">
        <f>IF(AC25="---","",VLOOKUP(AC25,List167834567910[],2,FALSE))</f>
        <v>1</v>
      </c>
      <c r="CA25" s="161" t="str">
        <f>IF(AD25="---","",VLOOKUP(AD25,List167834567910[],2,FALSE))</f>
        <v/>
      </c>
      <c r="CB25" s="161" t="str">
        <f>IF(AE25="---","",VLOOKUP(AE25,List167834567910[],2,FALSE))</f>
        <v/>
      </c>
      <c r="CC25" s="161" t="str">
        <f>IF(AF25="---","",VLOOKUP(AF25,List167834567910[],2,FALSE))</f>
        <v/>
      </c>
      <c r="CD25" s="161" t="str">
        <f>IF(AG25="---","",VLOOKUP(AG25,List167834567910[],2,FALSE))</f>
        <v/>
      </c>
      <c r="CE25" s="161" t="str">
        <f>IF(AH25="---","",VLOOKUP(AH25,List167834567910[],2,FALSE))</f>
        <v/>
      </c>
      <c r="CG25" s="1"/>
      <c r="CI25" s="1"/>
      <c r="CK25" s="1"/>
      <c r="CM25" s="1"/>
    </row>
    <row r="26" spans="2:92" s="8" customFormat="1" ht="13.5" customHeight="1" x14ac:dyDescent="0.35">
      <c r="B26" s="353"/>
      <c r="C26" s="357"/>
      <c r="D26" s="358"/>
      <c r="E26" s="200" t="s">
        <v>155</v>
      </c>
      <c r="F26" s="200"/>
      <c r="G26" s="201"/>
      <c r="H26" s="25" t="s">
        <v>107</v>
      </c>
      <c r="I26" s="25" t="s">
        <v>100</v>
      </c>
      <c r="J26" s="25" t="s">
        <v>100</v>
      </c>
      <c r="K26" s="25" t="s">
        <v>100</v>
      </c>
      <c r="L26" s="25" t="s">
        <v>100</v>
      </c>
      <c r="M26" s="25" t="s">
        <v>100</v>
      </c>
      <c r="N26" s="25" t="s">
        <v>100</v>
      </c>
      <c r="O26" s="25" t="s">
        <v>100</v>
      </c>
      <c r="P26" s="25" t="s">
        <v>100</v>
      </c>
      <c r="Q26" s="25" t="s">
        <v>100</v>
      </c>
      <c r="R26" s="32" t="s">
        <v>100</v>
      </c>
      <c r="S26" s="1"/>
      <c r="T26" s="1"/>
      <c r="U26" s="1"/>
      <c r="V26" s="1"/>
      <c r="W26" s="1"/>
      <c r="X26" s="1"/>
      <c r="Y26" s="25" t="s">
        <v>107</v>
      </c>
      <c r="Z26" s="25" t="s">
        <v>107</v>
      </c>
      <c r="AA26" s="25" t="s">
        <v>107</v>
      </c>
      <c r="AB26" s="25" t="s">
        <v>99</v>
      </c>
      <c r="AC26" s="32" t="s">
        <v>101</v>
      </c>
      <c r="AD26" s="23" t="s">
        <v>100</v>
      </c>
      <c r="AE26" s="23" t="s">
        <v>100</v>
      </c>
      <c r="AF26" s="23" t="s">
        <v>100</v>
      </c>
      <c r="AG26" s="23" t="s">
        <v>100</v>
      </c>
      <c r="AH26" s="23" t="s">
        <v>100</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156</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156</v>
      </c>
      <c r="BJ26" s="161">
        <f>IF(H26="---","",VLOOKUP(H26,List167834567910[],2,FALSE))</f>
        <v>0</v>
      </c>
      <c r="BK26" s="161" t="str">
        <f>IF(I26="---","",VLOOKUP(I26,List167834567910[],2,FALSE))</f>
        <v/>
      </c>
      <c r="BL26" s="161" t="str">
        <f>IF(J26="---","",VLOOKUP(J26,List167834567910[],2,FALSE))</f>
        <v/>
      </c>
      <c r="BM26" s="161" t="str">
        <f>IF(K26="---","",VLOOKUP(K26,List167834567910[],2,FALSE))</f>
        <v/>
      </c>
      <c r="BN26" s="161" t="str">
        <f>IF(L26="---","",VLOOKUP(L26,List167834567910[],2,FALSE))</f>
        <v/>
      </c>
      <c r="BO26" s="161" t="str">
        <f>IF(M26="---","",VLOOKUP(M26,List167834567910[],2,FALSE))</f>
        <v/>
      </c>
      <c r="BP26" s="161" t="str">
        <f>IF(N26="---","",VLOOKUP(N26,List167834567910[],2,FALSE))</f>
        <v/>
      </c>
      <c r="BQ26" s="161" t="str">
        <f>IF(O26="---","",VLOOKUP(O26,List167834567910[],2,FALSE))</f>
        <v/>
      </c>
      <c r="BR26" s="161" t="str">
        <f>IF(P26="---","",VLOOKUP(P26,List167834567910[],2,FALSE))</f>
        <v/>
      </c>
      <c r="BS26" s="161" t="str">
        <f>IF(Q26="---","",VLOOKUP(Q26,List167834567910[],2,FALSE))</f>
        <v/>
      </c>
      <c r="BT26" s="161" t="str">
        <f>IF(R26="---","",VLOOKUP(R26,List167834567910[],2,FALSE))</f>
        <v/>
      </c>
      <c r="BU26" s="29" t="s">
        <v>156</v>
      </c>
      <c r="BV26" s="161">
        <f>IF(Y26="---","",VLOOKUP(Y26,List167834567910[],2,FALSE))</f>
        <v>0</v>
      </c>
      <c r="BW26" s="161">
        <f>IF(Z26="---","",VLOOKUP(Z26,List167834567910[],2,FALSE))</f>
        <v>0</v>
      </c>
      <c r="BX26" s="161">
        <f>IF(AA26="---","",VLOOKUP(AA26,List167834567910[],2,FALSE))</f>
        <v>0</v>
      </c>
      <c r="BY26" s="161">
        <f>IF(AB26="---","",VLOOKUP(AB26,List167834567910[],2,FALSE))</f>
        <v>0.5</v>
      </c>
      <c r="BZ26" s="161">
        <f>IF(AC26="---","",VLOOKUP(AC26,List167834567910[],2,FALSE))</f>
        <v>1</v>
      </c>
      <c r="CA26" s="161" t="str">
        <f>IF(AD26="---","",VLOOKUP(AD26,List167834567910[],2,FALSE))</f>
        <v/>
      </c>
      <c r="CB26" s="161" t="str">
        <f>IF(AE26="---","",VLOOKUP(AE26,List167834567910[],2,FALSE))</f>
        <v/>
      </c>
      <c r="CC26" s="161" t="str">
        <f>IF(AF26="---","",VLOOKUP(AF26,List167834567910[],2,FALSE))</f>
        <v/>
      </c>
      <c r="CD26" s="161" t="str">
        <f>IF(AG26="---","",VLOOKUP(AG26,List167834567910[],2,FALSE))</f>
        <v/>
      </c>
      <c r="CE26" s="161" t="str">
        <f>IF(AH26="---","",VLOOKUP(AH26,List167834567910[],2,FALSE))</f>
        <v/>
      </c>
      <c r="CG26" s="1"/>
      <c r="CI26" s="1"/>
      <c r="CK26" s="1"/>
      <c r="CM26" s="1"/>
    </row>
    <row r="27" spans="2:92" s="8" customFormat="1" x14ac:dyDescent="0.35">
      <c r="B27" s="354"/>
      <c r="C27" s="357"/>
      <c r="D27" s="358"/>
      <c r="E27" s="200" t="s">
        <v>157</v>
      </c>
      <c r="F27" s="200"/>
      <c r="G27" s="201"/>
      <c r="H27" s="36" t="s">
        <v>99</v>
      </c>
      <c r="I27" s="25" t="s">
        <v>100</v>
      </c>
      <c r="J27" s="25" t="s">
        <v>100</v>
      </c>
      <c r="K27" s="36" t="s">
        <v>100</v>
      </c>
      <c r="L27" s="36" t="s">
        <v>100</v>
      </c>
      <c r="M27" s="36" t="s">
        <v>100</v>
      </c>
      <c r="N27" s="36" t="s">
        <v>100</v>
      </c>
      <c r="O27" s="36" t="s">
        <v>100</v>
      </c>
      <c r="P27" s="36" t="s">
        <v>100</v>
      </c>
      <c r="Q27" s="36" t="s">
        <v>100</v>
      </c>
      <c r="R27" s="37" t="s">
        <v>100</v>
      </c>
      <c r="S27" s="1"/>
      <c r="T27" s="1"/>
      <c r="U27" s="1"/>
      <c r="V27" s="1"/>
      <c r="W27" s="1"/>
      <c r="X27" s="1"/>
      <c r="Y27" s="25" t="s">
        <v>99</v>
      </c>
      <c r="Z27" s="25" t="s">
        <v>101</v>
      </c>
      <c r="AA27" s="25" t="s">
        <v>101</v>
      </c>
      <c r="AB27" s="25" t="s">
        <v>101</v>
      </c>
      <c r="AC27" s="165" t="s">
        <v>101</v>
      </c>
      <c r="AD27" s="23" t="s">
        <v>100</v>
      </c>
      <c r="AE27" s="23" t="s">
        <v>100</v>
      </c>
      <c r="AF27" s="23" t="s">
        <v>100</v>
      </c>
      <c r="AG27" s="23" t="s">
        <v>100</v>
      </c>
      <c r="AH27" s="23" t="s">
        <v>100</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158</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158</v>
      </c>
      <c r="BJ27" s="161">
        <f>IF(H27="---","",VLOOKUP(H27,List167834567910[],2,FALSE))</f>
        <v>0.5</v>
      </c>
      <c r="BK27" s="161" t="str">
        <f>IF(I27="---","",VLOOKUP(I27,List167834567910[],2,FALSE))</f>
        <v/>
      </c>
      <c r="BL27" s="161" t="str">
        <f>IF(J27="---","",VLOOKUP(J27,List167834567910[],2,FALSE))</f>
        <v/>
      </c>
      <c r="BM27" s="161" t="str">
        <f>IF(K27="---","",VLOOKUP(K27,List167834567910[],2,FALSE))</f>
        <v/>
      </c>
      <c r="BN27" s="161" t="str">
        <f>IF(L27="---","",VLOOKUP(L27,List167834567910[],2,FALSE))</f>
        <v/>
      </c>
      <c r="BO27" s="161" t="str">
        <f>IF(M27="---","",VLOOKUP(M27,List167834567910[],2,FALSE))</f>
        <v/>
      </c>
      <c r="BP27" s="161" t="str">
        <f>IF(N27="---","",VLOOKUP(N27,List167834567910[],2,FALSE))</f>
        <v/>
      </c>
      <c r="BQ27" s="161" t="str">
        <f>IF(O27="---","",VLOOKUP(O27,List167834567910[],2,FALSE))</f>
        <v/>
      </c>
      <c r="BR27" s="161" t="str">
        <f>IF(P27="---","",VLOOKUP(P27,List167834567910[],2,FALSE))</f>
        <v/>
      </c>
      <c r="BS27" s="161" t="str">
        <f>IF(Q27="---","",VLOOKUP(Q27,List167834567910[],2,FALSE))</f>
        <v/>
      </c>
      <c r="BT27" s="161" t="str">
        <f>IF(R27="---","",VLOOKUP(R27,List167834567910[],2,FALSE))</f>
        <v/>
      </c>
      <c r="BU27" s="29" t="s">
        <v>158</v>
      </c>
      <c r="BV27" s="161">
        <f>IF(Y27="---","",VLOOKUP(Y27,List167834567910[],2,FALSE))</f>
        <v>0.5</v>
      </c>
      <c r="BW27" s="161">
        <f>IF(Z27="---","",VLOOKUP(Z27,List167834567910[],2,FALSE))</f>
        <v>1</v>
      </c>
      <c r="BX27" s="161">
        <f>IF(AA27="---","",VLOOKUP(AA27,List167834567910[],2,FALSE))</f>
        <v>1</v>
      </c>
      <c r="BY27" s="161">
        <f>IF(AB27="---","",VLOOKUP(AB27,List167834567910[],2,FALSE))</f>
        <v>1</v>
      </c>
      <c r="BZ27" s="161">
        <f>IF(AC27="---","",VLOOKUP(AC27,List167834567910[],2,FALSE))</f>
        <v>1</v>
      </c>
      <c r="CA27" s="161" t="str">
        <f>IF(AD27="---","",VLOOKUP(AD27,List167834567910[],2,FALSE))</f>
        <v/>
      </c>
      <c r="CB27" s="161" t="str">
        <f>IF(AE27="---","",VLOOKUP(AE27,List167834567910[],2,FALSE))</f>
        <v/>
      </c>
      <c r="CC27" s="161" t="str">
        <f>IF(AF27="---","",VLOOKUP(AF27,List167834567910[],2,FALSE))</f>
        <v/>
      </c>
      <c r="CD27" s="161" t="str">
        <f>IF(AG27="---","",VLOOKUP(AG27,List167834567910[],2,FALSE))</f>
        <v/>
      </c>
      <c r="CE27" s="161" t="str">
        <f>IF(AH27="---","",VLOOKUP(AH27,List167834567910[],2,FALSE))</f>
        <v/>
      </c>
      <c r="CG27" s="1"/>
      <c r="CI27" s="1"/>
      <c r="CK27" s="1"/>
      <c r="CM27" s="1"/>
    </row>
    <row r="28" spans="2:92" s="8" customFormat="1" ht="13.5" customHeight="1" thickBot="1" x14ac:dyDescent="0.4">
      <c r="B28" s="321" t="s">
        <v>159</v>
      </c>
      <c r="C28" s="322"/>
      <c r="D28" s="322"/>
      <c r="E28" s="322"/>
      <c r="F28" s="322"/>
      <c r="G28" s="323"/>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160</v>
      </c>
      <c r="BJ28" s="162">
        <f t="shared" ref="BJ28:BT28" si="7">COUNTIF(BJ3:BJ27,1)</f>
        <v>5</v>
      </c>
      <c r="BK28" s="162">
        <f t="shared" si="7"/>
        <v>0</v>
      </c>
      <c r="BL28" s="162">
        <f t="shared" si="7"/>
        <v>0</v>
      </c>
      <c r="BM28" s="162">
        <f t="shared" si="7"/>
        <v>0</v>
      </c>
      <c r="BN28" s="162">
        <f t="shared" si="7"/>
        <v>0</v>
      </c>
      <c r="BO28" s="162">
        <f t="shared" si="7"/>
        <v>0</v>
      </c>
      <c r="BP28" s="162">
        <f t="shared" si="7"/>
        <v>0</v>
      </c>
      <c r="BQ28" s="162">
        <f t="shared" si="7"/>
        <v>0</v>
      </c>
      <c r="BR28" s="162">
        <f t="shared" si="7"/>
        <v>0</v>
      </c>
      <c r="BS28" s="162">
        <f t="shared" si="7"/>
        <v>0</v>
      </c>
      <c r="BT28" s="162">
        <f t="shared" si="7"/>
        <v>0</v>
      </c>
      <c r="BU28" s="29" t="s">
        <v>160</v>
      </c>
      <c r="BV28" s="163">
        <f t="shared" ref="BV28:CE28" si="8">COUNTIF(BV3:BV27,1)</f>
        <v>7</v>
      </c>
      <c r="BW28" s="163">
        <f t="shared" si="8"/>
        <v>9</v>
      </c>
      <c r="BX28" s="163">
        <f t="shared" si="8"/>
        <v>12</v>
      </c>
      <c r="BY28" s="163">
        <f t="shared" si="8"/>
        <v>16</v>
      </c>
      <c r="BZ28" s="163">
        <f t="shared" si="8"/>
        <v>22</v>
      </c>
      <c r="CA28" s="163">
        <f t="shared" si="8"/>
        <v>0</v>
      </c>
      <c r="CB28" s="163">
        <f t="shared" si="8"/>
        <v>0</v>
      </c>
      <c r="CC28" s="163">
        <f t="shared" si="8"/>
        <v>0</v>
      </c>
      <c r="CD28" s="163">
        <f t="shared" si="8"/>
        <v>0</v>
      </c>
      <c r="CE28" s="163">
        <f t="shared" si="8"/>
        <v>0</v>
      </c>
      <c r="CG28" s="1"/>
      <c r="CI28" s="1"/>
      <c r="CK28" s="1"/>
      <c r="CM28" s="1"/>
    </row>
    <row r="29" spans="2:92" s="8" customFormat="1" ht="13.5" customHeight="1" thickBot="1" x14ac:dyDescent="0.4">
      <c r="B29" s="321" t="s">
        <v>161</v>
      </c>
      <c r="C29" s="322"/>
      <c r="D29" s="322"/>
      <c r="E29" s="322"/>
      <c r="F29" s="322"/>
      <c r="G29" s="323"/>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162</v>
      </c>
      <c r="BJ29" s="162">
        <f t="shared" ref="BJ29:BT29" si="9">COUNTIF(BJ3:BJ27,0.5)</f>
        <v>13</v>
      </c>
      <c r="BK29" s="162">
        <f t="shared" si="9"/>
        <v>0</v>
      </c>
      <c r="BL29" s="162">
        <f t="shared" si="9"/>
        <v>0</v>
      </c>
      <c r="BM29" s="162">
        <f t="shared" si="9"/>
        <v>0</v>
      </c>
      <c r="BN29" s="162">
        <f t="shared" si="9"/>
        <v>0</v>
      </c>
      <c r="BO29" s="162">
        <f t="shared" si="9"/>
        <v>0</v>
      </c>
      <c r="BP29" s="162">
        <f t="shared" si="9"/>
        <v>0</v>
      </c>
      <c r="BQ29" s="162">
        <f t="shared" si="9"/>
        <v>0</v>
      </c>
      <c r="BR29" s="162">
        <f t="shared" si="9"/>
        <v>0</v>
      </c>
      <c r="BS29" s="162">
        <f t="shared" si="9"/>
        <v>0</v>
      </c>
      <c r="BT29" s="162">
        <f t="shared" si="9"/>
        <v>0</v>
      </c>
      <c r="BU29" s="29" t="s">
        <v>162</v>
      </c>
      <c r="BV29" s="163">
        <f t="shared" ref="BV29:CE29" si="10">COUNTIF(BV3:BV27,0.5)</f>
        <v>13</v>
      </c>
      <c r="BW29" s="163">
        <f t="shared" si="10"/>
        <v>13</v>
      </c>
      <c r="BX29" s="163">
        <f t="shared" si="10"/>
        <v>11</v>
      </c>
      <c r="BY29" s="163">
        <f t="shared" si="10"/>
        <v>9</v>
      </c>
      <c r="BZ29" s="163">
        <f t="shared" si="10"/>
        <v>3</v>
      </c>
      <c r="CA29" s="163">
        <f t="shared" si="10"/>
        <v>0</v>
      </c>
      <c r="CB29" s="163">
        <f t="shared" si="10"/>
        <v>0</v>
      </c>
      <c r="CC29" s="163">
        <f t="shared" si="10"/>
        <v>0</v>
      </c>
      <c r="CD29" s="163">
        <f t="shared" si="10"/>
        <v>0</v>
      </c>
      <c r="CE29" s="163">
        <f t="shared" si="10"/>
        <v>0</v>
      </c>
      <c r="CG29" s="1"/>
      <c r="CI29" s="1"/>
      <c r="CK29" s="1"/>
      <c r="CM29" s="1"/>
    </row>
    <row r="30" spans="2:92" ht="13.5" customHeight="1" thickBot="1" x14ac:dyDescent="0.4">
      <c r="B30" s="321" t="s">
        <v>163</v>
      </c>
      <c r="C30" s="322"/>
      <c r="D30" s="322"/>
      <c r="E30" s="322"/>
      <c r="F30" s="322"/>
      <c r="G30" s="323"/>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164</v>
      </c>
      <c r="BJ30" s="162">
        <f t="shared" ref="BJ30:BT30" si="11">COUNTIF(BJ3:BJ27,0)</f>
        <v>7</v>
      </c>
      <c r="BK30" s="162">
        <f t="shared" si="11"/>
        <v>0</v>
      </c>
      <c r="BL30" s="162">
        <f t="shared" si="11"/>
        <v>0</v>
      </c>
      <c r="BM30" s="162">
        <f t="shared" si="11"/>
        <v>0</v>
      </c>
      <c r="BN30" s="162">
        <f t="shared" si="11"/>
        <v>0</v>
      </c>
      <c r="BO30" s="162">
        <f t="shared" si="11"/>
        <v>0</v>
      </c>
      <c r="BP30" s="162">
        <f t="shared" si="11"/>
        <v>0</v>
      </c>
      <c r="BQ30" s="162">
        <f t="shared" si="11"/>
        <v>0</v>
      </c>
      <c r="BR30" s="162">
        <f t="shared" si="11"/>
        <v>0</v>
      </c>
      <c r="BS30" s="162">
        <f t="shared" si="11"/>
        <v>0</v>
      </c>
      <c r="BT30" s="162">
        <f t="shared" si="11"/>
        <v>0</v>
      </c>
      <c r="BU30" s="29" t="s">
        <v>164</v>
      </c>
      <c r="BV30" s="163">
        <f t="shared" ref="BV30:CE30" si="12">COUNTIF(BV3:BV27,0)</f>
        <v>5</v>
      </c>
      <c r="BW30" s="163">
        <f t="shared" si="12"/>
        <v>3</v>
      </c>
      <c r="BX30" s="163">
        <f t="shared" si="12"/>
        <v>2</v>
      </c>
      <c r="BY30" s="163">
        <f t="shared" si="12"/>
        <v>0</v>
      </c>
      <c r="BZ30" s="163">
        <f t="shared" si="12"/>
        <v>0</v>
      </c>
      <c r="CA30" s="163">
        <f t="shared" si="12"/>
        <v>0</v>
      </c>
      <c r="CB30" s="163">
        <f t="shared" si="12"/>
        <v>0</v>
      </c>
      <c r="CC30" s="163">
        <f t="shared" si="12"/>
        <v>0</v>
      </c>
      <c r="CD30" s="163">
        <f t="shared" si="12"/>
        <v>0</v>
      </c>
      <c r="CE30" s="163">
        <f t="shared" si="12"/>
        <v>0</v>
      </c>
    </row>
    <row r="31" spans="2:92" ht="13.5" customHeight="1" thickBot="1" x14ac:dyDescent="0.4">
      <c r="B31" s="324" t="s">
        <v>165</v>
      </c>
      <c r="C31" s="325"/>
      <c r="D31" s="325"/>
      <c r="E31" s="325"/>
      <c r="F31" s="326"/>
      <c r="G31" s="197"/>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165</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165</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c r="CF31" s="1"/>
      <c r="CH31" s="1"/>
      <c r="CJ31" s="1"/>
      <c r="CL31" s="1"/>
      <c r="CN31" s="1"/>
    </row>
    <row r="32" spans="2:92" ht="13.5" customHeight="1" thickBot="1" x14ac:dyDescent="0.4">
      <c r="B32" s="43"/>
      <c r="C32" s="43"/>
      <c r="D32" s="44"/>
      <c r="E32" s="44"/>
      <c r="F32" s="44"/>
      <c r="G32" s="44"/>
      <c r="H32" s="44"/>
      <c r="I32" s="44"/>
      <c r="J32" s="44"/>
      <c r="K32" s="44"/>
      <c r="L32" s="44"/>
      <c r="M32" s="44"/>
      <c r="N32" s="44"/>
      <c r="O32" s="44"/>
      <c r="P32" s="44"/>
      <c r="AA32" s="44"/>
      <c r="AD32" s="44"/>
      <c r="AE32" s="44"/>
      <c r="AF32" s="44"/>
      <c r="AG32" s="44"/>
      <c r="AH32" s="44"/>
      <c r="AI32" s="44"/>
      <c r="AJ32" s="44"/>
      <c r="AX32" s="45" t="s">
        <v>101</v>
      </c>
      <c r="AY32" s="46" t="s">
        <v>99</v>
      </c>
      <c r="AZ32" s="47" t="s">
        <v>107</v>
      </c>
      <c r="BA32" s="1" t="s">
        <v>166</v>
      </c>
      <c r="BI32" s="29" t="s">
        <v>167</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167</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c r="CF32" s="44"/>
      <c r="CH32" s="44"/>
      <c r="CJ32" s="44"/>
      <c r="CL32" s="44"/>
      <c r="CN32" s="44"/>
    </row>
    <row r="33" spans="1:92" ht="15" thickBot="1" x14ac:dyDescent="0.4">
      <c r="B33" s="327" t="s">
        <v>168</v>
      </c>
      <c r="C33" s="327"/>
      <c r="M33" s="44"/>
      <c r="N33" s="44"/>
      <c r="O33" s="44"/>
      <c r="P33" s="44"/>
      <c r="AA33" s="44"/>
      <c r="AD33" s="44"/>
      <c r="AE33" s="44"/>
      <c r="AF33" s="44"/>
      <c r="AG33" s="44"/>
      <c r="AH33" s="44"/>
      <c r="AI33" s="44"/>
      <c r="AJ33" s="44"/>
      <c r="AW33" s="49" t="s">
        <v>169</v>
      </c>
      <c r="AX33" s="50">
        <f>COUNTIF(AY3:AY8,BF4)</f>
        <v>0</v>
      </c>
      <c r="AY33" s="50">
        <f>VALUE(COUNTIF(AY3:AY8,BF5))</f>
        <v>2</v>
      </c>
      <c r="AZ33" s="50">
        <f>VALUE(COUNTIF(AY3:AY8,0))</f>
        <v>4</v>
      </c>
      <c r="BA33" s="50">
        <f>AVERAGEIF(AY3:AY8,"&gt;=0")</f>
        <v>0.16666666666666666</v>
      </c>
      <c r="BI33" s="29" t="s">
        <v>170</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170</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c r="CF33" s="44"/>
      <c r="CH33" s="44"/>
      <c r="CJ33" s="44"/>
      <c r="CL33" s="44"/>
      <c r="CN33" s="44"/>
    </row>
    <row r="34" spans="1:92" ht="13.5" customHeight="1" thickBot="1" x14ac:dyDescent="0.4">
      <c r="B34" s="327"/>
      <c r="C34" s="327"/>
      <c r="D34" s="52"/>
      <c r="E34" s="52"/>
      <c r="F34" s="8"/>
      <c r="G34" s="8"/>
      <c r="AW34" s="49" t="s">
        <v>171</v>
      </c>
      <c r="AX34" s="50">
        <f>COUNTIF(AY9:AY20,BF4)</f>
        <v>2</v>
      </c>
      <c r="AY34" s="50">
        <f>VALUE(COUNTIF(AY9:AY20,BF5))</f>
        <v>8</v>
      </c>
      <c r="AZ34" s="50">
        <f>VALUE(COUNTIF(AY9:AY20,0))</f>
        <v>2</v>
      </c>
      <c r="BA34" s="50">
        <f>AVERAGEIF(AY9:AY20,"&gt;=0")</f>
        <v>0.5</v>
      </c>
      <c r="BI34" s="29" t="s">
        <v>172</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172</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1:92" ht="23" customHeight="1" x14ac:dyDescent="0.35">
      <c r="B35" s="328" t="s">
        <v>173</v>
      </c>
      <c r="C35" s="329"/>
      <c r="D35" s="329"/>
      <c r="E35" s="329"/>
      <c r="F35" s="329"/>
      <c r="G35" s="329"/>
      <c r="H35" s="329"/>
      <c r="I35" s="329"/>
      <c r="J35" s="329"/>
      <c r="K35" s="330"/>
      <c r="AW35" s="49" t="s">
        <v>174</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1:92" ht="21" customHeight="1" x14ac:dyDescent="0.35">
      <c r="A36" s="8"/>
      <c r="B36" s="331" t="s">
        <v>7</v>
      </c>
      <c r="C36" s="332"/>
      <c r="D36" s="333"/>
      <c r="E36" s="334" t="s">
        <v>8</v>
      </c>
      <c r="F36" s="335"/>
      <c r="G36" s="335"/>
      <c r="H36" s="336"/>
      <c r="I36" s="334" t="s">
        <v>9</v>
      </c>
      <c r="J36" s="335"/>
      <c r="K36" s="336"/>
      <c r="AW36" s="1" t="s">
        <v>175</v>
      </c>
      <c r="AX36" s="50">
        <f>VALUE(SUM(AX33:AX35))</f>
        <v>5</v>
      </c>
      <c r="AY36" s="50">
        <f>VALUE(SUM(AY33:AY35))</f>
        <v>13</v>
      </c>
      <c r="AZ36" s="50">
        <f>VALUE(SUM(AZ33:AZ35))</f>
        <v>7</v>
      </c>
      <c r="BA36" s="50">
        <f>AVERAGEIF(AY3:AY27,"&gt;=0")</f>
        <v>0.46</v>
      </c>
    </row>
    <row r="37" spans="1:92" ht="22.25" customHeight="1" x14ac:dyDescent="0.35">
      <c r="A37" s="8"/>
      <c r="B37" s="337"/>
      <c r="C37" s="338"/>
      <c r="D37" s="339"/>
      <c r="E37" s="340"/>
      <c r="F37" s="341"/>
      <c r="G37" s="341"/>
      <c r="H37" s="342"/>
      <c r="I37" s="343"/>
      <c r="J37" s="341"/>
      <c r="K37" s="342"/>
      <c r="AW37" s="49" t="s">
        <v>176</v>
      </c>
      <c r="BA37" s="50">
        <f>IF(ISERROR(AVERAGE(AY21:AY27,AY9:AY20,AY3:AY8)),"",(AVERAGE(AY21:AY27,AY9:AY20,AY3:AY8)))</f>
        <v>0.46</v>
      </c>
      <c r="BK37" s="8"/>
      <c r="CB37" s="1"/>
    </row>
    <row r="38" spans="1:92" x14ac:dyDescent="0.35">
      <c r="A38" s="8"/>
      <c r="B38" s="8"/>
      <c r="C38" s="8"/>
      <c r="D38" s="8"/>
      <c r="E38" s="8"/>
      <c r="F38" s="8"/>
      <c r="G38" s="8"/>
      <c r="AK38" s="49"/>
      <c r="AX38" s="45" t="s">
        <v>101</v>
      </c>
      <c r="AY38" s="46" t="s">
        <v>99</v>
      </c>
      <c r="AZ38" s="47" t="s">
        <v>107</v>
      </c>
      <c r="BA38" s="1" t="s">
        <v>166</v>
      </c>
      <c r="BK38" s="8"/>
      <c r="CB38" s="1"/>
    </row>
    <row r="39" spans="1:92" ht="19.25" customHeight="1" x14ac:dyDescent="0.35">
      <c r="B39" s="141" t="s">
        <v>177</v>
      </c>
      <c r="C39" s="54"/>
      <c r="D39" s="55"/>
      <c r="E39" s="55"/>
      <c r="F39" s="55"/>
      <c r="G39" s="55"/>
      <c r="H39" s="55"/>
      <c r="AW39" s="49" t="s">
        <v>178</v>
      </c>
      <c r="AX39" s="50">
        <f>COUNTIF(BA3:BA8,BF4)</f>
        <v>0</v>
      </c>
      <c r="AY39" s="50">
        <f>COUNTIF(BA3:BA8,BF5)</f>
        <v>0</v>
      </c>
      <c r="AZ39" s="50">
        <f>COUNTIF(BA3:BA8,0)</f>
        <v>0</v>
      </c>
      <c r="BA39" s="50">
        <f>AVERAGEIF(AY9:AY11,"&gt;=0")</f>
        <v>0.66666666666666663</v>
      </c>
      <c r="BK39" s="8"/>
      <c r="CB39" s="1"/>
    </row>
    <row r="40" spans="1:92" ht="16.5" thickBot="1" x14ac:dyDescent="0.4">
      <c r="B40" s="96" t="s">
        <v>179</v>
      </c>
      <c r="C40" s="96"/>
      <c r="D40" s="56" t="str">
        <f>_xlfn.IFNA(AX28,"")</f>
        <v>Pre-Assessment Year 0</v>
      </c>
      <c r="E40" s="56"/>
      <c r="F40" s="55"/>
      <c r="G40" s="57"/>
      <c r="H40" s="57"/>
      <c r="AW40" s="49" t="s">
        <v>180</v>
      </c>
      <c r="AX40" s="50">
        <f>COUNTIF(BA9:BA20,BF4)</f>
        <v>0</v>
      </c>
      <c r="AY40" s="50">
        <f>COUNTIF(BA9:BA20,BF5)</f>
        <v>0</v>
      </c>
      <c r="AZ40" s="50">
        <f>COUNTIF(BA9:BA20,0)</f>
        <v>0</v>
      </c>
      <c r="BA40" s="50" t="e">
        <f>AVERAGEIF(BA9:BA20,"&gt;=0")</f>
        <v>#DIV/0!</v>
      </c>
      <c r="BK40" s="8"/>
      <c r="CB40" s="1"/>
    </row>
    <row r="41" spans="1:92" ht="16" x14ac:dyDescent="0.35">
      <c r="B41" s="58"/>
      <c r="C41" s="59"/>
      <c r="D41" s="136" t="s">
        <v>181</v>
      </c>
      <c r="E41" s="137"/>
      <c r="F41" s="138" t="s">
        <v>182</v>
      </c>
      <c r="G41" s="139"/>
      <c r="H41" s="138" t="s">
        <v>183</v>
      </c>
      <c r="I41" s="139"/>
      <c r="J41" s="138" t="s">
        <v>184</v>
      </c>
      <c r="K41" s="140"/>
      <c r="AW41" s="49" t="s">
        <v>185</v>
      </c>
      <c r="AX41" s="50">
        <f>COUNTIF(BA21:BA27,BF4)</f>
        <v>0</v>
      </c>
      <c r="AY41" s="50">
        <f>COUNTIF(BA21:BA27,BF5)</f>
        <v>0</v>
      </c>
      <c r="AZ41" s="50">
        <f>COUNTIF(BA21:BA27,0)</f>
        <v>0</v>
      </c>
      <c r="BA41" s="50" t="e">
        <f>AVERAGEIF(BA21:BA27,"&gt;=0")</f>
        <v>#DIV/0!</v>
      </c>
      <c r="BK41" s="8"/>
      <c r="CB41" s="1"/>
    </row>
    <row r="42" spans="1:92" ht="16" x14ac:dyDescent="0.35">
      <c r="B42" s="94" t="s">
        <v>186</v>
      </c>
      <c r="C42" s="95"/>
      <c r="D42" s="107"/>
      <c r="E42" s="108"/>
      <c r="F42" s="111" t="s">
        <v>187</v>
      </c>
      <c r="G42" s="113"/>
      <c r="H42" s="111" t="s">
        <v>187</v>
      </c>
      <c r="I42" s="113"/>
      <c r="J42" s="111" t="s">
        <v>187</v>
      </c>
      <c r="K42" s="112"/>
      <c r="AW42" s="1" t="s">
        <v>188</v>
      </c>
      <c r="AX42" s="50">
        <f>SUM(AX39:AX41)</f>
        <v>0</v>
      </c>
      <c r="AY42" s="50">
        <f>SUM(AY39:AY41)</f>
        <v>0</v>
      </c>
      <c r="AZ42" s="50">
        <f>SUM(AZ39:AZ41)</f>
        <v>0</v>
      </c>
      <c r="BA42" s="50"/>
      <c r="BK42" s="8"/>
      <c r="CB42" s="1"/>
    </row>
    <row r="43" spans="1:92" ht="16" x14ac:dyDescent="0.35">
      <c r="B43" s="105" t="str">
        <f>BE4</f>
        <v>≥80</v>
      </c>
      <c r="C43" s="106"/>
      <c r="D43" s="109">
        <f>IF(AX36=0,NA(),AX36)</f>
        <v>5</v>
      </c>
      <c r="E43" s="109"/>
      <c r="F43" s="109" t="e">
        <f>IF(AX33=0,NA(),AX33)</f>
        <v>#N/A</v>
      </c>
      <c r="G43" s="109"/>
      <c r="H43" s="109">
        <f>IF(AX34=0,NA(),AX34)</f>
        <v>2</v>
      </c>
      <c r="I43" s="109"/>
      <c r="J43" s="109">
        <f>IF(AX35=0,NA(),AX35)</f>
        <v>3</v>
      </c>
      <c r="K43" s="109"/>
      <c r="AW43" s="49" t="s">
        <v>189</v>
      </c>
      <c r="AX43" s="50"/>
      <c r="AY43" s="50"/>
      <c r="AZ43" s="50"/>
      <c r="BA43" s="50" t="str">
        <f>IF(ISERROR(AVERAGE(BA21:BA27,BA9:BA20,BA3:BA8)),"",(AVERAGE(BA21:BA27,BA9:BA20,BA3:BA8)))</f>
        <v/>
      </c>
      <c r="BK43" s="8"/>
      <c r="CB43" s="1"/>
    </row>
    <row r="44" spans="1:92" ht="16" x14ac:dyDescent="0.35">
      <c r="B44" s="103" t="str">
        <f>BE5</f>
        <v>60-79</v>
      </c>
      <c r="C44" s="104"/>
      <c r="D44" s="109">
        <f>IF(AY36=0,NA(),AY36)</f>
        <v>13</v>
      </c>
      <c r="E44" s="109"/>
      <c r="F44" s="109">
        <f>IF(AY33=0,NA(),AY33)</f>
        <v>2</v>
      </c>
      <c r="G44" s="109"/>
      <c r="H44" s="109">
        <f>IF(AY34=0,NA(),AY34)</f>
        <v>8</v>
      </c>
      <c r="I44" s="109"/>
      <c r="J44" s="109">
        <f>IF(AY35=0,NA(),AY35)</f>
        <v>3</v>
      </c>
      <c r="K44" s="109"/>
      <c r="AQ44" s="8"/>
      <c r="BK44" s="8"/>
      <c r="CB44" s="1"/>
    </row>
    <row r="45" spans="1:92" ht="16" x14ac:dyDescent="0.35">
      <c r="B45" s="101" t="str">
        <f>BE6</f>
        <v>&lt;60</v>
      </c>
      <c r="C45" s="102"/>
      <c r="D45" s="109">
        <f>IF(AZ36=0,NA(),AZ36)</f>
        <v>7</v>
      </c>
      <c r="E45" s="109"/>
      <c r="F45" s="109">
        <f>IF(AZ33=0,NA(),AZ33)</f>
        <v>4</v>
      </c>
      <c r="G45" s="109"/>
      <c r="H45" s="109">
        <f>IF(AZ34=0,NA(),AZ34)</f>
        <v>2</v>
      </c>
      <c r="I45" s="109"/>
      <c r="J45" s="109">
        <f>IF(AZ35=0,NA(),AZ35)</f>
        <v>1</v>
      </c>
      <c r="K45" s="109"/>
      <c r="AQ45" s="8"/>
      <c r="BK45" s="8"/>
      <c r="CB45" s="1"/>
    </row>
    <row r="46" spans="1:92" s="8" customFormat="1" ht="16.5" thickBot="1" x14ac:dyDescent="0.4">
      <c r="B46" s="99" t="s">
        <v>190</v>
      </c>
      <c r="C46" s="100"/>
      <c r="D46" s="97">
        <f>IFERROR(BA36,"n/a")</f>
        <v>0.46</v>
      </c>
      <c r="E46" s="98"/>
      <c r="F46" s="97">
        <f>IFERROR(BA33,"n/a")</f>
        <v>0.16666666666666666</v>
      </c>
      <c r="G46" s="98"/>
      <c r="H46" s="97">
        <f>IFERROR(BA34,"n/a")</f>
        <v>0.5</v>
      </c>
      <c r="I46" s="98"/>
      <c r="J46" s="97">
        <f>IFERROR(BA35,"n/a")</f>
        <v>0.6428571428571429</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x14ac:dyDescent="0.35">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x14ac:dyDescent="0.35">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x14ac:dyDescent="0.35">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x14ac:dyDescent="0.35">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x14ac:dyDescent="0.35">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x14ac:dyDescent="0.35">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x14ac:dyDescent="0.35">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x14ac:dyDescent="0.35">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x14ac:dyDescent="0.35">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x14ac:dyDescent="0.35">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x14ac:dyDescent="0.35">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5" x14ac:dyDescent="0.45">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x14ac:dyDescent="0.35">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x14ac:dyDescent="0.35">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x14ac:dyDescent="0.35">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x14ac:dyDescent="0.35">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x14ac:dyDescent="0.35">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x14ac:dyDescent="0.35">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x14ac:dyDescent="0.35">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x14ac:dyDescent="0.35">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x14ac:dyDescent="0.35">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x14ac:dyDescent="0.35">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x14ac:dyDescent="0.35">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x14ac:dyDescent="0.35">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 thickBot="1" x14ac:dyDescent="0.4">
      <c r="B71" s="141" t="s">
        <v>191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 x14ac:dyDescent="0.35">
      <c r="B72" s="62"/>
      <c r="C72" s="63"/>
      <c r="D72" s="63"/>
      <c r="E72" s="116" t="s">
        <v>192</v>
      </c>
      <c r="F72" s="63"/>
      <c r="G72" s="64" t="s">
        <v>190</v>
      </c>
      <c r="H72" s="64"/>
      <c r="I72" s="64"/>
      <c r="J72" s="64"/>
      <c r="K72" s="65"/>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 x14ac:dyDescent="0.35">
      <c r="B73" s="66"/>
      <c r="C73" s="129"/>
      <c r="D73" s="67"/>
      <c r="E73" s="68"/>
      <c r="F73" s="68" t="s">
        <v>76</v>
      </c>
      <c r="G73" s="68" t="s">
        <v>77</v>
      </c>
      <c r="H73" s="68" t="s">
        <v>78</v>
      </c>
      <c r="I73" s="68" t="s">
        <v>79</v>
      </c>
      <c r="J73" s="68" t="s">
        <v>80</v>
      </c>
      <c r="K73" s="69" t="s">
        <v>81</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75" customHeight="1" x14ac:dyDescent="0.35">
      <c r="B74" s="117" t="s">
        <v>193</v>
      </c>
      <c r="C74" s="128"/>
      <c r="D74" s="118"/>
      <c r="E74" s="70" t="s">
        <v>194</v>
      </c>
      <c r="F74" s="70">
        <f>_xlfn.IFNA(S86,"")</f>
        <v>0.16666666666666666</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75" customHeight="1" x14ac:dyDescent="0.35">
      <c r="B75" s="119"/>
      <c r="C75" s="130"/>
      <c r="D75" s="120"/>
      <c r="E75" s="71" t="s">
        <v>70</v>
      </c>
      <c r="F75" s="71"/>
      <c r="G75" s="72">
        <f>_xlfn.IFNA(R87,"")</f>
        <v>0.16666666666666666</v>
      </c>
      <c r="H75" s="72">
        <f>_xlfn.IFNA(R88,"")</f>
        <v>0.41666666666666669</v>
      </c>
      <c r="I75" s="72">
        <f>_xlfn.IFNA(R89,"")</f>
        <v>0.66666666666666663</v>
      </c>
      <c r="J75" s="72">
        <f>_xlfn.IFNA(R90,"")</f>
        <v>0.75</v>
      </c>
      <c r="K75" s="72">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75" customHeight="1" x14ac:dyDescent="0.35">
      <c r="B76" s="117" t="s">
        <v>195</v>
      </c>
      <c r="C76" s="128"/>
      <c r="D76" s="118"/>
      <c r="E76" s="73" t="s">
        <v>194</v>
      </c>
      <c r="F76" s="70">
        <f>_xlfn.IFNA(U86,"")</f>
        <v>0.5</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75" customHeight="1" x14ac:dyDescent="0.35">
      <c r="B77" s="119"/>
      <c r="C77" s="130"/>
      <c r="D77" s="120"/>
      <c r="E77" s="71" t="s">
        <v>70</v>
      </c>
      <c r="F77" s="71"/>
      <c r="G77" s="72">
        <f>_xlfn.IFNA(T87,"")</f>
        <v>0.66666666666666663</v>
      </c>
      <c r="H77" s="72">
        <f>_xlfn.IFNA(T88,"")</f>
        <v>0.66666666666666663</v>
      </c>
      <c r="I77" s="72">
        <f>_xlfn.IFNA(T89,"")</f>
        <v>0.70833333333333337</v>
      </c>
      <c r="J77" s="72">
        <f>_xlfn.IFNA(T90,"")</f>
        <v>0.83333333333333337</v>
      </c>
      <c r="K77" s="72">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75" customHeight="1" x14ac:dyDescent="0.35">
      <c r="B78" s="117" t="s">
        <v>196</v>
      </c>
      <c r="C78" s="128"/>
      <c r="D78" s="118"/>
      <c r="E78" s="73" t="s">
        <v>194</v>
      </c>
      <c r="F78" s="70">
        <f>_xlfn.IFNA(W86,"")</f>
        <v>0.6428571428571429</v>
      </c>
      <c r="G78" s="70" t="str">
        <f>_xlfn.IFNA(W87,"")</f>
        <v/>
      </c>
      <c r="H78" s="70" t="str">
        <f>_xlfn.IFNA(W88,"")</f>
        <v/>
      </c>
      <c r="I78" s="70" t="str">
        <f>_xlfn.IFNA(W89,"")</f>
        <v/>
      </c>
      <c r="J78" s="70" t="str">
        <f>_xlfn.IFNA(W90,"")</f>
        <v/>
      </c>
      <c r="K78" s="70" t="str">
        <f>_xlfn.IFNA(W91,"")</f>
        <v/>
      </c>
      <c r="AA78" s="1"/>
      <c r="AM78" s="8"/>
      <c r="AN78" s="8"/>
    </row>
    <row r="79" spans="2:91" ht="17.75" customHeight="1" x14ac:dyDescent="0.35">
      <c r="B79" s="119"/>
      <c r="C79" s="128"/>
      <c r="D79" s="127"/>
      <c r="E79" s="71" t="s">
        <v>70</v>
      </c>
      <c r="F79" s="71"/>
      <c r="G79" s="72">
        <f>_xlfn.IFNA(V87,"")</f>
        <v>0.6428571428571429</v>
      </c>
      <c r="H79" s="72">
        <f>_xlfn.IFNA(V88,"")</f>
        <v>0.7142857142857143</v>
      </c>
      <c r="I79" s="72">
        <f>_xlfn.IFNA(V89,"")</f>
        <v>0.7142857142857143</v>
      </c>
      <c r="J79" s="72">
        <f>_xlfn.IFNA(V90,"")</f>
        <v>0.8571428571428571</v>
      </c>
      <c r="K79" s="72">
        <f>_xlfn.IFNA(V91,"")</f>
        <v>0.9285714285714286</v>
      </c>
      <c r="AA79" s="1"/>
      <c r="AM79" s="8"/>
      <c r="AN79" s="8"/>
    </row>
    <row r="80" spans="2:91" ht="17.75" customHeight="1" x14ac:dyDescent="0.35">
      <c r="B80" s="114" t="s">
        <v>197</v>
      </c>
      <c r="C80" s="131"/>
      <c r="D80" s="134"/>
      <c r="E80" s="133" t="s">
        <v>194</v>
      </c>
      <c r="F80" s="70">
        <f>_xlfn.IFNA(Q86,"")</f>
        <v>0.46</v>
      </c>
      <c r="G80" s="70" t="str">
        <f>_xlfn.IFNA(Q87,"")</f>
        <v/>
      </c>
      <c r="H80" s="70" t="str">
        <f>_xlfn.IFNA(Q88,"")</f>
        <v/>
      </c>
      <c r="I80" s="70" t="str">
        <f>_xlfn.IFNA(Q89,"")</f>
        <v/>
      </c>
      <c r="J80" s="70" t="str">
        <f>_xlfn.IFNA(Q90,"")</f>
        <v/>
      </c>
      <c r="K80" s="70" t="str">
        <f>_xlfn.IFNA(Q91,"")</f>
        <v/>
      </c>
      <c r="AA80" s="1"/>
      <c r="AM80" s="8"/>
      <c r="AN80" s="8"/>
    </row>
    <row r="81" spans="2:91" ht="17.75" customHeight="1" x14ac:dyDescent="0.35">
      <c r="B81" s="115"/>
      <c r="C81" s="132"/>
      <c r="D81" s="131"/>
      <c r="E81" s="135" t="s">
        <v>70</v>
      </c>
      <c r="F81" s="71"/>
      <c r="G81" s="74">
        <f>_xlfn.IFNA(P87,"")</f>
        <v>0.54</v>
      </c>
      <c r="H81" s="74">
        <f>_xlfn.IFNA(P88,"")</f>
        <v>0.62</v>
      </c>
      <c r="I81" s="74">
        <f>_xlfn.IFNA(P89,"")</f>
        <v>0.7</v>
      </c>
      <c r="J81" s="74">
        <f>_xlfn.IFNA(P90,"")</f>
        <v>0.82</v>
      </c>
      <c r="K81" s="74">
        <f>_xlfn.IFNA(P91,"")</f>
        <v>0.94</v>
      </c>
      <c r="AA81" s="1"/>
      <c r="AM81" s="8"/>
      <c r="AN81" s="8"/>
      <c r="AO81" s="8"/>
      <c r="AP81" s="8"/>
      <c r="AQ81" s="8"/>
    </row>
    <row r="82" spans="2:91" x14ac:dyDescent="0.35">
      <c r="AA82" s="1"/>
      <c r="AM82" s="8"/>
      <c r="AN82" s="8"/>
      <c r="AO82" s="8"/>
      <c r="AP82" s="8"/>
      <c r="AQ82" s="8"/>
    </row>
    <row r="83" spans="2:91" x14ac:dyDescent="0.35">
      <c r="AA83" s="1"/>
      <c r="AM83" s="8"/>
      <c r="AN83" s="8"/>
      <c r="AO83" s="8"/>
      <c r="AP83" s="8"/>
      <c r="AQ83" s="8"/>
    </row>
    <row r="84" spans="2:91" x14ac:dyDescent="0.35">
      <c r="O84" s="75" t="s">
        <v>198</v>
      </c>
      <c r="P84" s="5"/>
      <c r="Q84" s="5"/>
      <c r="R84" s="5"/>
      <c r="S84" s="5"/>
      <c r="T84" s="5"/>
      <c r="U84" s="6"/>
      <c r="V84" s="5"/>
      <c r="W84" s="5"/>
      <c r="AA84" s="1"/>
    </row>
    <row r="85" spans="2:91" x14ac:dyDescent="0.35">
      <c r="O85" s="76" t="s">
        <v>73</v>
      </c>
      <c r="P85" s="76" t="s">
        <v>199</v>
      </c>
      <c r="Q85" s="76" t="s">
        <v>200</v>
      </c>
      <c r="R85" s="76" t="s">
        <v>201</v>
      </c>
      <c r="S85" s="76" t="s">
        <v>202</v>
      </c>
      <c r="T85" s="76" t="s">
        <v>203</v>
      </c>
      <c r="U85" s="77" t="s">
        <v>204</v>
      </c>
      <c r="V85" s="76" t="s">
        <v>205</v>
      </c>
      <c r="W85" s="76" t="s">
        <v>206</v>
      </c>
    </row>
    <row r="86" spans="2:91" x14ac:dyDescent="0.35">
      <c r="O86" s="76" t="s">
        <v>76</v>
      </c>
      <c r="P86" s="78"/>
      <c r="Q86" s="79">
        <f>IF(BJ31="",NA(),BJ31)</f>
        <v>0.46</v>
      </c>
      <c r="R86" s="80"/>
      <c r="S86" s="79">
        <f>IF(BJ32="",NA(),BJ32)</f>
        <v>0.16666666666666666</v>
      </c>
      <c r="T86" s="80"/>
      <c r="U86" s="79">
        <f>IF(BJ33="",NA(),BJ33)</f>
        <v>0.5</v>
      </c>
      <c r="V86" s="80"/>
      <c r="W86" s="79">
        <f>IF(BJ34="",NA(),BJ34)</f>
        <v>0.6428571428571429</v>
      </c>
    </row>
    <row r="87" spans="2:91" x14ac:dyDescent="0.35">
      <c r="O87" s="76" t="s">
        <v>77</v>
      </c>
      <c r="P87" s="81">
        <f>IF(BV31="",NA(),BV31)</f>
        <v>0.54</v>
      </c>
      <c r="Q87" s="79" t="e">
        <f>IF(BK31="",NA(),BK31)</f>
        <v>#N/A</v>
      </c>
      <c r="R87" s="81">
        <f>IF(BV32="",NA(),BV32)</f>
        <v>0.16666666666666666</v>
      </c>
      <c r="S87" s="79" t="e">
        <f>IF(BK32="",NA(),BK32)</f>
        <v>#N/A</v>
      </c>
      <c r="T87" s="81">
        <f>IF(BV33="",NA(),BV33)</f>
        <v>0.66666666666666663</v>
      </c>
      <c r="U87" s="79" t="e">
        <f>IF(BK33="",NA(),BK33)</f>
        <v>#N/A</v>
      </c>
      <c r="V87" s="81">
        <f>IF(BV34="",NA(),BV34)</f>
        <v>0.6428571428571429</v>
      </c>
      <c r="W87" s="79" t="e">
        <f>IF(BK34="",NA(),BK34)</f>
        <v>#N/A</v>
      </c>
    </row>
    <row r="88" spans="2:91" x14ac:dyDescent="0.35">
      <c r="O88" s="76" t="s">
        <v>78</v>
      </c>
      <c r="P88" s="81">
        <f>IF(BW31="",NA(),BW31)</f>
        <v>0.62</v>
      </c>
      <c r="Q88" s="79" t="e">
        <f>IF(BL31="",NA(),BL31)</f>
        <v>#N/A</v>
      </c>
      <c r="R88" s="81">
        <f>IF(BW32="",NA(),BW32)</f>
        <v>0.41666666666666669</v>
      </c>
      <c r="S88" s="79" t="e">
        <f>IF(BL32="",NA(),BL32)</f>
        <v>#N/A</v>
      </c>
      <c r="T88" s="81">
        <f>IF(BW33="",NA(),BW33)</f>
        <v>0.66666666666666663</v>
      </c>
      <c r="U88" s="79" t="e">
        <f>IF(BL33="",NA(),BL33)</f>
        <v>#N/A</v>
      </c>
      <c r="V88" s="81">
        <f>IF(BW34="",NA(),BW34)</f>
        <v>0.7142857142857143</v>
      </c>
      <c r="W88" s="79" t="e">
        <f>IF(BL34="",NA(),BL34)</f>
        <v>#N/A</v>
      </c>
    </row>
    <row r="89" spans="2:91" x14ac:dyDescent="0.35">
      <c r="O89" s="76" t="s">
        <v>79</v>
      </c>
      <c r="P89" s="81">
        <f>IF(BX31="",NA(),BX31)</f>
        <v>0.7</v>
      </c>
      <c r="Q89" s="79" t="e">
        <f>IF(BM31="",NA(),BM31)</f>
        <v>#N/A</v>
      </c>
      <c r="R89" s="82">
        <f>IF(BX32="",NA(),BX32)</f>
        <v>0.66666666666666663</v>
      </c>
      <c r="S89" s="79" t="e">
        <f>IF(BM32="",NA(),BM32)</f>
        <v>#N/A</v>
      </c>
      <c r="T89" s="82">
        <f>IF(BX33="",NA(),BX33)</f>
        <v>0.70833333333333337</v>
      </c>
      <c r="U89" s="79" t="e">
        <f>IF(BM33="",NA(),BM33)</f>
        <v>#N/A</v>
      </c>
      <c r="V89" s="82">
        <f>IF(BX34="",NA(),BX34)</f>
        <v>0.7142857142857143</v>
      </c>
      <c r="W89" s="79" t="e">
        <f>IF(BM34="",NA(),BM34)</f>
        <v>#N/A</v>
      </c>
    </row>
    <row r="90" spans="2:91" x14ac:dyDescent="0.35">
      <c r="O90" s="76" t="s">
        <v>80</v>
      </c>
      <c r="P90" s="81">
        <f>IF(BY31="",NA(),BY31)</f>
        <v>0.82</v>
      </c>
      <c r="Q90" s="79" t="e">
        <f>IF(BN31="",NA(),BN31)</f>
        <v>#N/A</v>
      </c>
      <c r="R90" s="82">
        <f>IF(BY32="",NA(),BY32)</f>
        <v>0.75</v>
      </c>
      <c r="S90" s="79" t="e">
        <f>IF(BN32="",NA(),BN32)</f>
        <v>#N/A</v>
      </c>
      <c r="T90" s="82">
        <f>IF(BY33="",NA(),BY33)</f>
        <v>0.83333333333333337</v>
      </c>
      <c r="U90" s="79" t="e">
        <f>IF(BN33="",NA(),BN33)</f>
        <v>#N/A</v>
      </c>
      <c r="V90" s="82">
        <f>IF(BY34="",NA(),BY34)</f>
        <v>0.8571428571428571</v>
      </c>
      <c r="W90" s="79" t="e">
        <f>IF(BN34="",NA(),BN34)</f>
        <v>#N/A</v>
      </c>
    </row>
    <row r="91" spans="2:91" x14ac:dyDescent="0.35">
      <c r="O91" s="76" t="s">
        <v>81</v>
      </c>
      <c r="P91" s="81">
        <f>IF(BZ31="",NA(),BZ31)</f>
        <v>0.94</v>
      </c>
      <c r="Q91" s="79" t="e">
        <f>IF(BO31="",NA(),BO31)</f>
        <v>#N/A</v>
      </c>
      <c r="R91" s="82">
        <f>IF(BZ32="",NA(),BZ32)</f>
        <v>0.91666666666666663</v>
      </c>
      <c r="S91" s="79" t="e">
        <f>IF(BO32="",NA(),BO32)</f>
        <v>#N/A</v>
      </c>
      <c r="T91" s="82">
        <f>IF(BZ33="",NA(),BZ33)</f>
        <v>0.95833333333333337</v>
      </c>
      <c r="U91" s="79" t="e">
        <f>IF(BO33="",NA(),BO33)</f>
        <v>#N/A</v>
      </c>
      <c r="V91" s="82">
        <f>IF(BZ34="",NA(),BZ34)</f>
        <v>0.9285714285714286</v>
      </c>
      <c r="W91" s="79" t="e">
        <f>IF(BO34="",NA(),BO34)</f>
        <v>#N/A</v>
      </c>
    </row>
    <row r="92" spans="2:91" x14ac:dyDescent="0.35">
      <c r="O92" s="76" t="s">
        <v>82</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x14ac:dyDescent="0.35">
      <c r="O93" s="76" t="s">
        <v>83</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x14ac:dyDescent="0.35">
      <c r="B94" s="1"/>
      <c r="C94" s="1"/>
      <c r="D94" s="1"/>
      <c r="E94" s="1"/>
      <c r="F94" s="1"/>
      <c r="G94" s="1"/>
      <c r="O94" s="76" t="s">
        <v>84</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x14ac:dyDescent="0.35">
      <c r="B95" s="1"/>
      <c r="C95" s="1"/>
      <c r="D95" s="1"/>
      <c r="E95" s="1"/>
      <c r="F95" s="1"/>
      <c r="G95" s="1"/>
      <c r="O95" s="76" t="s">
        <v>85</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x14ac:dyDescent="0.35">
      <c r="B96" s="1"/>
      <c r="C96" s="1"/>
      <c r="D96" s="1"/>
      <c r="E96" s="1"/>
      <c r="F96" s="1"/>
      <c r="G96" s="1"/>
      <c r="O96" s="76" t="s">
        <v>86</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x14ac:dyDescent="0.35">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x14ac:dyDescent="0.35">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x14ac:dyDescent="0.35">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x14ac:dyDescent="0.35">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x14ac:dyDescent="0.35">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x14ac:dyDescent="0.35">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5" customHeight="1" x14ac:dyDescent="0.35">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5" customHeight="1" x14ac:dyDescent="0.35">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x14ac:dyDescent="0.35">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 thickBot="1" x14ac:dyDescent="0.5">
      <c r="B109" s="60" t="s">
        <v>207</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75" customHeight="1" thickBot="1" x14ac:dyDescent="0.4">
      <c r="B110" s="83" t="s">
        <v>33</v>
      </c>
      <c r="C110" s="344" t="s">
        <v>34</v>
      </c>
      <c r="D110" s="345"/>
      <c r="E110" s="346" t="s">
        <v>35</v>
      </c>
      <c r="F110" s="347"/>
      <c r="G110" s="348"/>
      <c r="H110" s="83" t="s">
        <v>208</v>
      </c>
      <c r="I110" s="83" t="s">
        <v>209</v>
      </c>
      <c r="J110" s="83" t="s">
        <v>72</v>
      </c>
      <c r="K110" s="83" t="s">
        <v>210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5" thickBot="1" x14ac:dyDescent="0.4">
      <c r="B111" s="295">
        <v>1</v>
      </c>
      <c r="C111" s="298" t="s">
        <v>97</v>
      </c>
      <c r="D111" s="299"/>
      <c r="E111" s="121" t="s">
        <v>98</v>
      </c>
      <c r="F111" s="84"/>
      <c r="G111" s="122"/>
      <c r="H111" s="86">
        <f t="shared" ref="H111:H116" si="23">AZ3</f>
        <v>0</v>
      </c>
      <c r="I111" s="86" t="str">
        <f t="shared" ref="I111:I116" si="24">AX3</f>
        <v>60-79</v>
      </c>
      <c r="J111" s="86" t="str">
        <f t="shared" ref="J111:J116" si="25">BB3</f>
        <v>---</v>
      </c>
      <c r="K111" s="86" t="str">
        <f t="shared" ref="K111:K116" si="26">RIGHT(BC3,6)</f>
        <v>Year 0</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5" customHeight="1" thickBot="1" x14ac:dyDescent="0.4">
      <c r="B112" s="296"/>
      <c r="C112" s="302"/>
      <c r="D112" s="303"/>
      <c r="E112" s="121" t="s">
        <v>211</v>
      </c>
      <c r="F112" s="84"/>
      <c r="G112" s="85"/>
      <c r="H112" s="86">
        <f t="shared" si="23"/>
        <v>0</v>
      </c>
      <c r="I112" s="86" t="str">
        <f t="shared" si="24"/>
        <v>60-79</v>
      </c>
      <c r="J112" s="86" t="str">
        <f t="shared" si="25"/>
        <v>---</v>
      </c>
      <c r="K112" s="86" t="str">
        <f t="shared" si="26"/>
        <v>Year 0</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5" customHeight="1" thickBot="1" x14ac:dyDescent="0.4">
      <c r="B113" s="296"/>
      <c r="C113" s="298" t="s">
        <v>105</v>
      </c>
      <c r="D113" s="299"/>
      <c r="E113" s="121" t="s">
        <v>106</v>
      </c>
      <c r="F113" s="84"/>
      <c r="G113" s="85"/>
      <c r="H113" s="86">
        <f t="shared" si="23"/>
        <v>0</v>
      </c>
      <c r="I113" s="86" t="str">
        <f t="shared" si="24"/>
        <v>&lt;60</v>
      </c>
      <c r="J113" s="86" t="str">
        <f t="shared" si="25"/>
        <v>---</v>
      </c>
      <c r="K113" s="86" t="str">
        <f t="shared" si="26"/>
        <v>Year 0</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5" customHeight="1" thickBot="1" x14ac:dyDescent="0.4">
      <c r="B114" s="296"/>
      <c r="C114" s="300"/>
      <c r="D114" s="301"/>
      <c r="E114" s="121" t="s">
        <v>109</v>
      </c>
      <c r="F114" s="84"/>
      <c r="G114" s="85"/>
      <c r="H114" s="86">
        <f t="shared" si="23"/>
        <v>0</v>
      </c>
      <c r="I114" s="86" t="str">
        <f t="shared" si="24"/>
        <v>&lt;60</v>
      </c>
      <c r="J114" s="86" t="str">
        <f t="shared" si="25"/>
        <v>---</v>
      </c>
      <c r="K114" s="86" t="str">
        <f t="shared" si="26"/>
        <v>Year 0</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5" customHeight="1" thickBot="1" x14ac:dyDescent="0.4">
      <c r="B115" s="296"/>
      <c r="C115" s="300"/>
      <c r="D115" s="301"/>
      <c r="E115" s="121" t="s">
        <v>212</v>
      </c>
      <c r="F115" s="84"/>
      <c r="G115" s="85"/>
      <c r="H115" s="86">
        <f t="shared" si="23"/>
        <v>0</v>
      </c>
      <c r="I115" s="86" t="str">
        <f t="shared" si="24"/>
        <v>&lt;60</v>
      </c>
      <c r="J115" s="86" t="str">
        <f t="shared" si="25"/>
        <v>---</v>
      </c>
      <c r="K115" s="86" t="str">
        <f t="shared" si="26"/>
        <v>Year 0</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5" customHeight="1" x14ac:dyDescent="0.35">
      <c r="B116" s="297"/>
      <c r="C116" s="302"/>
      <c r="D116" s="303"/>
      <c r="E116" s="121" t="s">
        <v>113</v>
      </c>
      <c r="F116" s="84"/>
      <c r="G116" s="85"/>
      <c r="H116" s="86">
        <f t="shared" si="23"/>
        <v>0</v>
      </c>
      <c r="I116" s="86" t="str">
        <f t="shared" si="24"/>
        <v>&lt;60</v>
      </c>
      <c r="J116" s="86" t="str">
        <f t="shared" si="25"/>
        <v>---</v>
      </c>
      <c r="K116" s="86" t="str">
        <f t="shared" si="26"/>
        <v>Year 0</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5" customHeight="1" x14ac:dyDescent="0.35">
      <c r="B117" s="296">
        <v>2</v>
      </c>
      <c r="C117" s="319" t="s">
        <v>115</v>
      </c>
      <c r="D117" s="320"/>
      <c r="E117" s="198" t="s">
        <v>213</v>
      </c>
      <c r="F117" s="199"/>
      <c r="G117" s="85"/>
      <c r="H117" s="86">
        <f t="shared" ref="H117:H135" si="27">AZ9</f>
        <v>0</v>
      </c>
      <c r="I117" s="86" t="str">
        <f t="shared" ref="I117:I135" si="28">AX9</f>
        <v>≥80</v>
      </c>
      <c r="J117" s="86" t="str">
        <f t="shared" ref="J117:J135" si="29">BB9</f>
        <v>---</v>
      </c>
      <c r="K117" s="86" t="str">
        <f t="shared" ref="K117:K135" si="30">RIGHT(BC9,6)</f>
        <v>Year 0</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5" customHeight="1" x14ac:dyDescent="0.35">
      <c r="B118" s="296"/>
      <c r="C118" s="319"/>
      <c r="D118" s="320"/>
      <c r="E118" s="198" t="s">
        <v>214</v>
      </c>
      <c r="F118" s="199"/>
      <c r="G118" s="85"/>
      <c r="H118" s="86">
        <f t="shared" si="27"/>
        <v>0</v>
      </c>
      <c r="I118" s="86" t="str">
        <f t="shared" si="28"/>
        <v>60-79</v>
      </c>
      <c r="J118" s="86" t="str">
        <f t="shared" si="29"/>
        <v>---</v>
      </c>
      <c r="K118" s="86" t="str">
        <f t="shared" si="30"/>
        <v>Year 0</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5" customHeight="1" x14ac:dyDescent="0.35">
      <c r="B119" s="296"/>
      <c r="C119" s="319"/>
      <c r="D119" s="320"/>
      <c r="E119" s="198" t="s">
        <v>120</v>
      </c>
      <c r="F119" s="199"/>
      <c r="G119" s="85"/>
      <c r="H119" s="86">
        <f t="shared" si="27"/>
        <v>0</v>
      </c>
      <c r="I119" s="86" t="str">
        <f t="shared" si="28"/>
        <v>60-79</v>
      </c>
      <c r="J119" s="86" t="str">
        <f t="shared" si="29"/>
        <v>---</v>
      </c>
      <c r="K119" s="86" t="str">
        <f t="shared" si="30"/>
        <v>Year 0</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5" customHeight="1" x14ac:dyDescent="0.35">
      <c r="B120" s="296"/>
      <c r="C120" s="319" t="s">
        <v>122</v>
      </c>
      <c r="D120" s="320"/>
      <c r="E120" s="198" t="s">
        <v>123</v>
      </c>
      <c r="F120" s="199"/>
      <c r="G120" s="85"/>
      <c r="H120" s="86">
        <f t="shared" si="27"/>
        <v>0</v>
      </c>
      <c r="I120" s="86" t="str">
        <f t="shared" si="28"/>
        <v>&lt;60</v>
      </c>
      <c r="J120" s="86" t="str">
        <f t="shared" si="29"/>
        <v>---</v>
      </c>
      <c r="K120" s="86" t="str">
        <f t="shared" si="30"/>
        <v>Year 0</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x14ac:dyDescent="0.35">
      <c r="B121" s="296"/>
      <c r="C121" s="319"/>
      <c r="D121" s="320"/>
      <c r="E121" s="198" t="s">
        <v>215</v>
      </c>
      <c r="F121" s="199"/>
      <c r="G121" s="85"/>
      <c r="H121" s="86">
        <f t="shared" si="27"/>
        <v>0</v>
      </c>
      <c r="I121" s="86" t="str">
        <f t="shared" si="28"/>
        <v>60-79</v>
      </c>
      <c r="J121" s="86" t="str">
        <f t="shared" si="29"/>
        <v>---</v>
      </c>
      <c r="K121" s="86" t="str">
        <f t="shared" si="30"/>
        <v>Year 0</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5" customHeight="1" x14ac:dyDescent="0.35">
      <c r="B122" s="296"/>
      <c r="C122" s="319"/>
      <c r="D122" s="320"/>
      <c r="E122" s="198" t="s">
        <v>127</v>
      </c>
      <c r="F122" s="199"/>
      <c r="G122" s="85"/>
      <c r="H122" s="86">
        <f t="shared" si="27"/>
        <v>0</v>
      </c>
      <c r="I122" s="86" t="str">
        <f t="shared" si="28"/>
        <v>&lt;60</v>
      </c>
      <c r="J122" s="86" t="str">
        <f t="shared" si="29"/>
        <v>---</v>
      </c>
      <c r="K122" s="86" t="str">
        <f t="shared" si="30"/>
        <v>Year 0</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5" customHeight="1" x14ac:dyDescent="0.35">
      <c r="B123" s="296"/>
      <c r="C123" s="319" t="s">
        <v>129</v>
      </c>
      <c r="D123" s="320"/>
      <c r="E123" s="198" t="s">
        <v>216</v>
      </c>
      <c r="F123" s="199"/>
      <c r="G123" s="85"/>
      <c r="H123" s="86">
        <f t="shared" si="27"/>
        <v>0</v>
      </c>
      <c r="I123" s="86" t="str">
        <f t="shared" si="28"/>
        <v>60-79</v>
      </c>
      <c r="J123" s="86" t="str">
        <f t="shared" si="29"/>
        <v>---</v>
      </c>
      <c r="K123" s="86" t="str">
        <f t="shared" si="30"/>
        <v>Year 0</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5" customHeight="1" x14ac:dyDescent="0.35">
      <c r="B124" s="296"/>
      <c r="C124" s="319"/>
      <c r="D124" s="320"/>
      <c r="E124" s="198" t="s">
        <v>217</v>
      </c>
      <c r="F124" s="199"/>
      <c r="G124" s="85"/>
      <c r="H124" s="86">
        <f t="shared" si="27"/>
        <v>0</v>
      </c>
      <c r="I124" s="86" t="str">
        <f t="shared" si="28"/>
        <v>60-79</v>
      </c>
      <c r="J124" s="86" t="str">
        <f t="shared" si="29"/>
        <v>---</v>
      </c>
      <c r="K124" s="86" t="str">
        <f t="shared" si="30"/>
        <v>Year 0</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5" customHeight="1" x14ac:dyDescent="0.35">
      <c r="B125" s="296"/>
      <c r="C125" s="319"/>
      <c r="D125" s="320"/>
      <c r="E125" s="198" t="s">
        <v>134</v>
      </c>
      <c r="F125" s="199"/>
      <c r="G125" s="85"/>
      <c r="H125" s="86">
        <f t="shared" si="27"/>
        <v>0</v>
      </c>
      <c r="I125" s="86" t="str">
        <f t="shared" si="28"/>
        <v>≥80</v>
      </c>
      <c r="J125" s="86" t="str">
        <f t="shared" si="29"/>
        <v>---</v>
      </c>
      <c r="K125" s="86" t="str">
        <f t="shared" si="30"/>
        <v>Year 0</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5" customHeight="1" x14ac:dyDescent="0.35">
      <c r="B126" s="296"/>
      <c r="C126" s="319" t="s">
        <v>136</v>
      </c>
      <c r="D126" s="320"/>
      <c r="E126" s="198" t="s">
        <v>218</v>
      </c>
      <c r="F126" s="199"/>
      <c r="G126" s="85"/>
      <c r="H126" s="86">
        <f t="shared" si="27"/>
        <v>0</v>
      </c>
      <c r="I126" s="86" t="str">
        <f t="shared" si="28"/>
        <v>60-79</v>
      </c>
      <c r="J126" s="86" t="str">
        <f t="shared" si="29"/>
        <v>---</v>
      </c>
      <c r="K126" s="86" t="str">
        <f t="shared" si="30"/>
        <v>Year 0</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5" customHeight="1" x14ac:dyDescent="0.35">
      <c r="B127" s="296"/>
      <c r="C127" s="319"/>
      <c r="D127" s="320"/>
      <c r="E127" s="198" t="s">
        <v>219</v>
      </c>
      <c r="F127" s="199"/>
      <c r="G127" s="85"/>
      <c r="H127" s="86">
        <f t="shared" si="27"/>
        <v>0</v>
      </c>
      <c r="I127" s="86" t="str">
        <f t="shared" si="28"/>
        <v>60-79</v>
      </c>
      <c r="J127" s="86" t="str">
        <f t="shared" si="29"/>
        <v>---</v>
      </c>
      <c r="K127" s="86" t="str">
        <f t="shared" si="30"/>
        <v>Year 0</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5" customHeight="1" x14ac:dyDescent="0.35">
      <c r="B128" s="297"/>
      <c r="C128" s="319"/>
      <c r="D128" s="320"/>
      <c r="E128" s="198" t="s">
        <v>141</v>
      </c>
      <c r="F128" s="199"/>
      <c r="G128" s="85"/>
      <c r="H128" s="86">
        <f t="shared" si="27"/>
        <v>0</v>
      </c>
      <c r="I128" s="86" t="str">
        <f t="shared" si="28"/>
        <v>60-79</v>
      </c>
      <c r="J128" s="86" t="str">
        <f t="shared" si="29"/>
        <v>---</v>
      </c>
      <c r="K128" s="86" t="str">
        <f t="shared" si="30"/>
        <v>Year 0</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5" customHeight="1" x14ac:dyDescent="0.35">
      <c r="B129" s="295">
        <v>3</v>
      </c>
      <c r="C129" s="298" t="s">
        <v>143</v>
      </c>
      <c r="D129" s="299"/>
      <c r="E129" s="121" t="s">
        <v>220</v>
      </c>
      <c r="F129" s="84"/>
      <c r="G129" s="85"/>
      <c r="H129" s="86">
        <f t="shared" si="27"/>
        <v>0</v>
      </c>
      <c r="I129" s="86" t="str">
        <f t="shared" si="28"/>
        <v>≥80</v>
      </c>
      <c r="J129" s="86" t="str">
        <f t="shared" si="29"/>
        <v>---</v>
      </c>
      <c r="K129" s="86" t="str">
        <f t="shared" si="30"/>
        <v>Year 0</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5" customHeight="1" thickBot="1" x14ac:dyDescent="0.4">
      <c r="B130" s="296"/>
      <c r="C130" s="300"/>
      <c r="D130" s="301"/>
      <c r="E130" s="121" t="s">
        <v>146</v>
      </c>
      <c r="F130" s="84"/>
      <c r="G130" s="85"/>
      <c r="H130" s="86">
        <f t="shared" si="27"/>
        <v>0</v>
      </c>
      <c r="I130" s="86" t="str">
        <f t="shared" si="28"/>
        <v>≥80</v>
      </c>
      <c r="J130" s="86" t="str">
        <f t="shared" si="29"/>
        <v>---</v>
      </c>
      <c r="K130" s="86" t="str">
        <f t="shared" si="30"/>
        <v>Year 0</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5" customHeight="1" thickBot="1" x14ac:dyDescent="0.4">
      <c r="B131" s="296"/>
      <c r="C131" s="302"/>
      <c r="D131" s="303"/>
      <c r="E131" s="121" t="s">
        <v>148</v>
      </c>
      <c r="F131" s="84"/>
      <c r="G131" s="85"/>
      <c r="H131" s="86">
        <f t="shared" si="27"/>
        <v>0</v>
      </c>
      <c r="I131" s="86" t="str">
        <f t="shared" si="28"/>
        <v>≥80</v>
      </c>
      <c r="J131" s="86" t="str">
        <f t="shared" si="29"/>
        <v>---</v>
      </c>
      <c r="K131" s="86" t="str">
        <f t="shared" si="30"/>
        <v>Year 0</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5" customHeight="1" thickBot="1" x14ac:dyDescent="0.4">
      <c r="B132" s="296"/>
      <c r="C132" s="304" t="s">
        <v>221</v>
      </c>
      <c r="D132" s="305"/>
      <c r="E132" s="121" t="s">
        <v>222</v>
      </c>
      <c r="F132" s="84"/>
      <c r="G132" s="85"/>
      <c r="H132" s="86">
        <f t="shared" si="27"/>
        <v>0</v>
      </c>
      <c r="I132" s="86" t="str">
        <f t="shared" si="28"/>
        <v>60-79</v>
      </c>
      <c r="J132" s="86" t="str">
        <f t="shared" si="29"/>
        <v>---</v>
      </c>
      <c r="K132" s="86" t="str">
        <f t="shared" si="30"/>
        <v>Year 0</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5" customHeight="1" thickBot="1" x14ac:dyDescent="0.4">
      <c r="B133" s="296"/>
      <c r="C133" s="306"/>
      <c r="D133" s="307"/>
      <c r="E133" s="121" t="s">
        <v>223</v>
      </c>
      <c r="F133" s="84"/>
      <c r="G133" s="85"/>
      <c r="H133" s="86">
        <f t="shared" si="27"/>
        <v>0</v>
      </c>
      <c r="I133" s="86" t="str">
        <f t="shared" si="28"/>
        <v>60-79</v>
      </c>
      <c r="J133" s="86" t="str">
        <f t="shared" si="29"/>
        <v>---</v>
      </c>
      <c r="K133" s="86" t="str">
        <f t="shared" si="30"/>
        <v>Year 0</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5" customHeight="1" thickBot="1" x14ac:dyDescent="0.4">
      <c r="B134" s="296"/>
      <c r="C134" s="306"/>
      <c r="D134" s="307"/>
      <c r="E134" s="121" t="s">
        <v>155</v>
      </c>
      <c r="F134" s="84"/>
      <c r="G134" s="85"/>
      <c r="H134" s="86">
        <f t="shared" si="27"/>
        <v>0</v>
      </c>
      <c r="I134" s="86" t="str">
        <f t="shared" si="28"/>
        <v>&lt;60</v>
      </c>
      <c r="J134" s="86" t="str">
        <f t="shared" si="29"/>
        <v>---</v>
      </c>
      <c r="K134" s="86" t="str">
        <f t="shared" si="30"/>
        <v>Year 0</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5" customHeight="1" thickBot="1" x14ac:dyDescent="0.4">
      <c r="B135" s="297"/>
      <c r="C135" s="308"/>
      <c r="D135" s="309"/>
      <c r="E135" s="121" t="s">
        <v>224</v>
      </c>
      <c r="F135" s="84"/>
      <c r="G135" s="87"/>
      <c r="H135" s="86">
        <f t="shared" si="27"/>
        <v>0</v>
      </c>
      <c r="I135" s="86" t="str">
        <f t="shared" si="28"/>
        <v>60-79</v>
      </c>
      <c r="J135" s="86" t="str">
        <f t="shared" si="29"/>
        <v>---</v>
      </c>
      <c r="K135" s="86" t="str">
        <f t="shared" si="30"/>
        <v>Year 0</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5" thickBot="1" x14ac:dyDescent="0.4">
      <c r="B136" s="121" t="s">
        <v>159</v>
      </c>
      <c r="C136" s="126"/>
      <c r="D136" s="126"/>
      <c r="E136" s="126"/>
      <c r="F136" s="88"/>
      <c r="G136" s="85"/>
      <c r="H136" s="89">
        <f>AX42</f>
        <v>0</v>
      </c>
      <c r="I136" s="89">
        <f>AX36</f>
        <v>5</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5" thickBot="1" x14ac:dyDescent="0.4">
      <c r="B137" s="121" t="s">
        <v>161</v>
      </c>
      <c r="C137" s="126"/>
      <c r="D137" s="126"/>
      <c r="E137" s="126"/>
      <c r="F137" s="88"/>
      <c r="G137" s="85"/>
      <c r="H137" s="89">
        <f>AY42</f>
        <v>0</v>
      </c>
      <c r="I137" s="89">
        <f>AY36</f>
        <v>13</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5" thickBot="1" x14ac:dyDescent="0.4">
      <c r="B138" s="121" t="s">
        <v>163</v>
      </c>
      <c r="C138" s="126"/>
      <c r="D138" s="126"/>
      <c r="E138" s="126"/>
      <c r="F138" s="88"/>
      <c r="G138" s="85"/>
      <c r="H138" s="89">
        <f>AZ42</f>
        <v>0</v>
      </c>
      <c r="I138" s="89">
        <f>AZ36</f>
        <v>7</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5" thickBot="1" x14ac:dyDescent="0.45">
      <c r="B139" s="90"/>
      <c r="C139" s="123"/>
      <c r="D139" s="124" t="s">
        <v>165</v>
      </c>
      <c r="E139" s="125"/>
      <c r="F139" s="91"/>
      <c r="G139" s="92"/>
      <c r="H139" s="93" t="str">
        <f>BA43</f>
        <v/>
      </c>
      <c r="I139" s="93">
        <f>BA37</f>
        <v>0.46</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x14ac:dyDescent="0.35">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25" customHeight="1" x14ac:dyDescent="0.35">
      <c r="B141" s="310" t="s">
        <v>225</v>
      </c>
      <c r="C141" s="311"/>
      <c r="D141" s="311"/>
      <c r="E141" s="311"/>
      <c r="F141" s="311"/>
      <c r="G141" s="311"/>
      <c r="H141" s="311"/>
      <c r="I141" s="311"/>
      <c r="J141" s="311"/>
      <c r="K141" s="312"/>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x14ac:dyDescent="0.35">
      <c r="B142" s="313"/>
      <c r="C142" s="314"/>
      <c r="D142" s="314"/>
      <c r="E142" s="314"/>
      <c r="F142" s="314"/>
      <c r="G142" s="314"/>
      <c r="H142" s="314"/>
      <c r="I142" s="314"/>
      <c r="J142" s="314"/>
      <c r="K142" s="315"/>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x14ac:dyDescent="0.35">
      <c r="B143" s="313"/>
      <c r="C143" s="314"/>
      <c r="D143" s="314"/>
      <c r="E143" s="314"/>
      <c r="F143" s="314"/>
      <c r="G143" s="314"/>
      <c r="H143" s="314"/>
      <c r="I143" s="314"/>
      <c r="J143" s="314"/>
      <c r="K143" s="315"/>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x14ac:dyDescent="0.35">
      <c r="B144" s="313"/>
      <c r="C144" s="314"/>
      <c r="D144" s="314"/>
      <c r="E144" s="314"/>
      <c r="F144" s="314"/>
      <c r="G144" s="314"/>
      <c r="H144" s="314"/>
      <c r="I144" s="314"/>
      <c r="J144" s="314"/>
      <c r="K144" s="315"/>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x14ac:dyDescent="0.35">
      <c r="B145" s="313"/>
      <c r="C145" s="314"/>
      <c r="D145" s="314"/>
      <c r="E145" s="314"/>
      <c r="F145" s="314"/>
      <c r="G145" s="314"/>
      <c r="H145" s="314"/>
      <c r="I145" s="314"/>
      <c r="J145" s="314"/>
      <c r="K145" s="315"/>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x14ac:dyDescent="0.35">
      <c r="B146" s="313"/>
      <c r="C146" s="314"/>
      <c r="D146" s="314"/>
      <c r="E146" s="314"/>
      <c r="F146" s="314"/>
      <c r="G146" s="314"/>
      <c r="H146" s="314"/>
      <c r="I146" s="314"/>
      <c r="J146" s="314"/>
      <c r="K146" s="315"/>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x14ac:dyDescent="0.35">
      <c r="B147" s="313"/>
      <c r="C147" s="314"/>
      <c r="D147" s="314"/>
      <c r="E147" s="314"/>
      <c r="F147" s="314"/>
      <c r="G147" s="314"/>
      <c r="H147" s="314"/>
      <c r="I147" s="314"/>
      <c r="J147" s="314"/>
      <c r="K147" s="315"/>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x14ac:dyDescent="0.35">
      <c r="B148" s="313"/>
      <c r="C148" s="314"/>
      <c r="D148" s="314"/>
      <c r="E148" s="314"/>
      <c r="F148" s="314"/>
      <c r="G148" s="314"/>
      <c r="H148" s="314"/>
      <c r="I148" s="314"/>
      <c r="J148" s="314"/>
      <c r="K148" s="315"/>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x14ac:dyDescent="0.35">
      <c r="B149" s="313"/>
      <c r="C149" s="314"/>
      <c r="D149" s="314"/>
      <c r="E149" s="314"/>
      <c r="F149" s="314"/>
      <c r="G149" s="314"/>
      <c r="H149" s="314"/>
      <c r="I149" s="314"/>
      <c r="J149" s="314"/>
      <c r="K149" s="315"/>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x14ac:dyDescent="0.35">
      <c r="B150" s="313"/>
      <c r="C150" s="314"/>
      <c r="D150" s="314"/>
      <c r="E150" s="314"/>
      <c r="F150" s="314"/>
      <c r="G150" s="314"/>
      <c r="H150" s="314"/>
      <c r="I150" s="314"/>
      <c r="J150" s="314"/>
      <c r="K150" s="315"/>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x14ac:dyDescent="0.35">
      <c r="B151" s="313"/>
      <c r="C151" s="314"/>
      <c r="D151" s="314"/>
      <c r="E151" s="314"/>
      <c r="F151" s="314"/>
      <c r="G151" s="314"/>
      <c r="H151" s="314"/>
      <c r="I151" s="314"/>
      <c r="J151" s="314"/>
      <c r="K151" s="315"/>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x14ac:dyDescent="0.35">
      <c r="B152" s="313"/>
      <c r="C152" s="314"/>
      <c r="D152" s="314"/>
      <c r="E152" s="314"/>
      <c r="F152" s="314"/>
      <c r="G152" s="314"/>
      <c r="H152" s="314"/>
      <c r="I152" s="314"/>
      <c r="J152" s="314"/>
      <c r="K152" s="315"/>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x14ac:dyDescent="0.35">
      <c r="B153" s="313"/>
      <c r="C153" s="314"/>
      <c r="D153" s="314"/>
      <c r="E153" s="314"/>
      <c r="F153" s="314"/>
      <c r="G153" s="314"/>
      <c r="H153" s="314"/>
      <c r="I153" s="314"/>
      <c r="J153" s="314"/>
      <c r="K153" s="315"/>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x14ac:dyDescent="0.35">
      <c r="B154" s="313"/>
      <c r="C154" s="314"/>
      <c r="D154" s="314"/>
      <c r="E154" s="314"/>
      <c r="F154" s="314"/>
      <c r="G154" s="314"/>
      <c r="H154" s="314"/>
      <c r="I154" s="314"/>
      <c r="J154" s="314"/>
      <c r="K154" s="315"/>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x14ac:dyDescent="0.35">
      <c r="B155" s="316"/>
      <c r="C155" s="317"/>
      <c r="D155" s="317"/>
      <c r="E155" s="317"/>
      <c r="F155" s="317"/>
      <c r="G155" s="317"/>
      <c r="H155" s="317"/>
      <c r="I155" s="317"/>
      <c r="J155" s="317"/>
      <c r="K155" s="318"/>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x14ac:dyDescent="0.35">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x14ac:dyDescent="0.35">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x14ac:dyDescent="0.35">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x14ac:dyDescent="0.35">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x14ac:dyDescent="0.35">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x14ac:dyDescent="0.35">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x14ac:dyDescent="0.35">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x14ac:dyDescent="0.35">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x14ac:dyDescent="0.35">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x14ac:dyDescent="0.35">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x14ac:dyDescent="0.35">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x14ac:dyDescent="0.35">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x14ac:dyDescent="0.35">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x14ac:dyDescent="0.35">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x14ac:dyDescent="0.35">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x14ac:dyDescent="0.35">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x14ac:dyDescent="0.35">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x14ac:dyDescent="0.35">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39">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129:B135"/>
    <mergeCell ref="C129:D131"/>
    <mergeCell ref="C132:D135"/>
    <mergeCell ref="B141:K155"/>
    <mergeCell ref="B117:B128"/>
    <mergeCell ref="C117:D119"/>
    <mergeCell ref="C120:D122"/>
    <mergeCell ref="C123:D125"/>
    <mergeCell ref="C126:D128"/>
  </mergeCells>
  <conditionalFormatting sqref="D43:D45 F43:F45 H43:H45 J43:J45">
    <cfRule type="containsErrors" dxfId="117" priority="36">
      <formula>ISERROR(D43)</formula>
    </cfRule>
  </conditionalFormatting>
  <conditionalFormatting sqref="H111:I135">
    <cfRule type="containsText" dxfId="116" priority="8" operator="containsText" text="error">
      <formula>NOT(ISERROR(SEARCH("error",H111)))</formula>
    </cfRule>
  </conditionalFormatting>
  <conditionalFormatting sqref="H3:K12 R3:R27 Y3:AH27 AK3:AT27 AV3:AV27 BJ3:BT27 BV3:CE27 L4:L21 M4:Q27 K13:K21 H13:J27 K22:L27">
    <cfRule type="containsText" dxfId="115" priority="33" operator="containsText" text="*80">
      <formula>NOT(ISERROR(SEARCH("*80",H3)))</formula>
    </cfRule>
    <cfRule type="containsText" dxfId="114" priority="34" operator="containsText" text="60-79">
      <formula>NOT(ISERROR(SEARCH("60-79",H3)))</formula>
    </cfRule>
    <cfRule type="containsText" dxfId="113" priority="35" operator="containsText" text="&lt;60">
      <formula>NOT(ISERROR(SEARCH("&lt;60",H3)))</formula>
    </cfRule>
  </conditionalFormatting>
  <conditionalFormatting sqref="I111:K135 H111:H139">
    <cfRule type="containsText" dxfId="112" priority="9" operator="containsText" text="80">
      <formula>NOT(ISERROR(SEARCH("80",H111)))</formula>
    </cfRule>
    <cfRule type="containsText" dxfId="111" priority="10" operator="containsText" text="60-79">
      <formula>NOT(ISERROR(SEARCH("60-79",H111)))</formula>
    </cfRule>
    <cfRule type="containsText" dxfId="110" priority="11" operator="containsText" text="&lt;60">
      <formula>NOT(ISERROR(SEARCH("&lt;60",H111)))</formula>
    </cfRule>
  </conditionalFormatting>
  <conditionalFormatting sqref="L3:Q3">
    <cfRule type="containsText" dxfId="109" priority="15" operator="containsText" text="*80">
      <formula>NOT(ISERROR(SEARCH("*80",L3)))</formula>
    </cfRule>
    <cfRule type="containsText" dxfId="108" priority="16" operator="containsText" text="60-79">
      <formula>NOT(ISERROR(SEARCH("60-79",L3)))</formula>
    </cfRule>
    <cfRule type="containsText" dxfId="107"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D188-235B-41AA-B8CF-E026F2C08FCE}">
  <sheetPr>
    <pageSetUpPr fitToPage="1"/>
  </sheetPr>
  <dimension ref="A1:XFC189"/>
  <sheetViews>
    <sheetView showGridLines="0" topLeftCell="A22" zoomScale="70" zoomScaleNormal="70" zoomScaleSheetLayoutView="80" zoomScalePageLayoutView="25" workbookViewId="0"/>
  </sheetViews>
  <sheetFormatPr defaultColWidth="0" defaultRowHeight="13.5" zeroHeight="1" x14ac:dyDescent="0.35"/>
  <cols>
    <col min="1" max="1" width="2.6328125" style="1" customWidth="1"/>
    <col min="2" max="7" width="10.6328125" style="1" customWidth="1"/>
    <col min="8" max="13" width="10.6328125" style="8" customWidth="1"/>
    <col min="14" max="16" width="10.6328125" style="8" hidden="1" customWidth="1"/>
    <col min="17" max="23" width="10.6328125" style="1" hidden="1" customWidth="1"/>
    <col min="24" max="24" width="2.6328125" style="1" customWidth="1"/>
    <col min="25" max="26" width="10.6328125" style="1" customWidth="1"/>
    <col min="27" max="27" width="10.6328125" style="8" customWidth="1"/>
    <col min="28" max="28" width="10.6328125" style="1" customWidth="1"/>
    <col min="29" max="29" width="11.6328125" style="1" customWidth="1"/>
    <col min="30" max="34" width="10.6328125" style="8" hidden="1" customWidth="1"/>
    <col min="35" max="35" width="2.6328125" style="8" customWidth="1"/>
    <col min="36" max="36" width="5.453125" style="8" customWidth="1"/>
    <col min="37" max="63" width="0" style="1" hidden="1" customWidth="1"/>
    <col min="64" max="84" width="0" style="8" hidden="1" customWidth="1"/>
    <col min="85" max="85" width="0" style="1" hidden="1" customWidth="1"/>
    <col min="86" max="86" width="0" style="8" hidden="1" customWidth="1"/>
    <col min="87" max="87" width="0" style="1" hidden="1" customWidth="1"/>
    <col min="88" max="88" width="0" style="8" hidden="1" customWidth="1"/>
    <col min="89" max="89" width="0" style="1" hidden="1" customWidth="1"/>
    <col min="90" max="90" width="0" style="8" hidden="1" customWidth="1"/>
    <col min="91" max="91" width="0" style="1" hidden="1" customWidth="1"/>
    <col min="92" max="92" width="0" style="8" hidden="1" customWidth="1"/>
    <col min="93" max="105" width="14.81640625" style="1" hidden="1"/>
    <col min="106" max="16383" width="8.6328125" style="1" hidden="1"/>
    <col min="16384" max="16384" width="14.81640625" style="1" hidden="1"/>
  </cols>
  <sheetData>
    <row r="1" spans="2:105" ht="12.65" customHeight="1" thickBot="1" x14ac:dyDescent="0.4">
      <c r="H1" s="2"/>
      <c r="I1" s="3"/>
      <c r="J1" s="3"/>
      <c r="K1" s="3"/>
      <c r="L1" s="3"/>
      <c r="M1" s="4"/>
      <c r="N1" s="4"/>
      <c r="O1" s="4"/>
      <c r="P1" s="4"/>
      <c r="AA1" s="3"/>
      <c r="AD1" s="3"/>
      <c r="AE1" s="3"/>
      <c r="AF1" s="3"/>
      <c r="AG1" s="3"/>
      <c r="AH1" s="3"/>
      <c r="AI1" s="3"/>
      <c r="AJ1" s="3"/>
      <c r="AW1" s="608" t="s">
        <v>29</v>
      </c>
      <c r="AX1" s="608"/>
      <c r="AY1" s="609"/>
      <c r="AZ1" s="609"/>
      <c r="BA1" s="609"/>
      <c r="BB1" s="609"/>
      <c r="BC1" s="609"/>
      <c r="BD1" s="609"/>
      <c r="BE1" s="609" t="s">
        <v>30</v>
      </c>
      <c r="BF1" s="609"/>
      <c r="BG1" s="609"/>
      <c r="BH1" s="609"/>
      <c r="BI1" s="609"/>
      <c r="BJ1" s="608" t="s">
        <v>31</v>
      </c>
      <c r="BK1" s="608"/>
      <c r="BL1" s="610"/>
      <c r="BM1" s="611"/>
      <c r="BN1" s="612"/>
      <c r="BO1" s="612"/>
      <c r="BP1" s="612"/>
      <c r="BQ1" s="613"/>
      <c r="BR1" s="613"/>
      <c r="BS1" s="613"/>
      <c r="BT1" s="614"/>
      <c r="BU1" s="614"/>
      <c r="BV1" s="615" t="s">
        <v>32</v>
      </c>
      <c r="BW1" s="616"/>
      <c r="BX1" s="616"/>
      <c r="BY1" s="616"/>
      <c r="BZ1" s="617"/>
      <c r="CA1" s="613"/>
      <c r="CB1" s="613"/>
      <c r="CC1" s="613"/>
      <c r="CD1" s="613"/>
      <c r="CE1" s="613"/>
      <c r="CF1" s="613"/>
      <c r="CG1" s="618" t="s">
        <v>242</v>
      </c>
      <c r="CH1" s="618" t="s">
        <v>276</v>
      </c>
      <c r="CI1" s="619"/>
      <c r="CJ1" s="619"/>
      <c r="CK1" s="620"/>
      <c r="CL1" s="621"/>
      <c r="CM1" s="618"/>
      <c r="CN1" s="621"/>
      <c r="CO1" s="618"/>
      <c r="CP1" s="618"/>
      <c r="CQ1" s="618"/>
      <c r="CR1" s="608" t="s">
        <v>256</v>
      </c>
      <c r="CU1" s="622"/>
      <c r="CV1" s="623"/>
      <c r="CW1" s="612"/>
      <c r="CX1" s="609"/>
      <c r="CY1" s="612"/>
      <c r="CZ1" s="609"/>
      <c r="DA1" s="609"/>
    </row>
    <row r="2" spans="2:105" ht="41.75" customHeight="1" thickBot="1" x14ac:dyDescent="0.4">
      <c r="B2" s="12" t="s">
        <v>33</v>
      </c>
      <c r="C2" s="349" t="s">
        <v>34</v>
      </c>
      <c r="D2" s="350"/>
      <c r="E2" s="349" t="s">
        <v>287</v>
      </c>
      <c r="F2" s="351"/>
      <c r="G2" s="350"/>
      <c r="H2" s="146" t="s">
        <v>36</v>
      </c>
      <c r="I2" s="145" t="s">
        <v>37</v>
      </c>
      <c r="J2" s="147" t="s">
        <v>38</v>
      </c>
      <c r="K2" s="153" t="s">
        <v>39</v>
      </c>
      <c r="L2" s="148" t="s">
        <v>40</v>
      </c>
      <c r="M2" s="13" t="s">
        <v>41</v>
      </c>
      <c r="N2" s="13" t="s">
        <v>42</v>
      </c>
      <c r="O2" s="13" t="s">
        <v>43</v>
      </c>
      <c r="P2" s="13" t="s">
        <v>44</v>
      </c>
      <c r="Q2" s="13" t="s">
        <v>45</v>
      </c>
      <c r="R2" s="14" t="s">
        <v>46</v>
      </c>
      <c r="Y2" s="146" t="s">
        <v>47</v>
      </c>
      <c r="Z2" s="150" t="s">
        <v>48</v>
      </c>
      <c r="AA2" s="154" t="s">
        <v>49</v>
      </c>
      <c r="AB2" s="149" t="s">
        <v>50</v>
      </c>
      <c r="AC2" s="151" t="s">
        <v>51</v>
      </c>
      <c r="AD2" s="15" t="s">
        <v>52</v>
      </c>
      <c r="AE2" s="15" t="s">
        <v>53</v>
      </c>
      <c r="AF2" s="15" t="s">
        <v>54</v>
      </c>
      <c r="AG2" s="15" t="s">
        <v>55</v>
      </c>
      <c r="AH2" s="15" t="s">
        <v>56</v>
      </c>
      <c r="AK2" s="16" t="s">
        <v>57</v>
      </c>
      <c r="AL2" s="16" t="s">
        <v>58</v>
      </c>
      <c r="AM2" s="16" t="s">
        <v>59</v>
      </c>
      <c r="AN2" s="16" t="s">
        <v>60</v>
      </c>
      <c r="AO2" s="16" t="s">
        <v>61</v>
      </c>
      <c r="AP2" s="16" t="s">
        <v>62</v>
      </c>
      <c r="AQ2" s="16" t="s">
        <v>63</v>
      </c>
      <c r="AR2" s="16" t="s">
        <v>64</v>
      </c>
      <c r="AS2" s="16" t="s">
        <v>65</v>
      </c>
      <c r="AT2" s="16" t="s">
        <v>66</v>
      </c>
      <c r="AW2" s="624" t="s">
        <v>67</v>
      </c>
      <c r="AX2" s="624" t="s">
        <v>68</v>
      </c>
      <c r="AY2" s="624" t="s">
        <v>69</v>
      </c>
      <c r="AZ2" s="624" t="s">
        <v>70</v>
      </c>
      <c r="BA2" s="624" t="s">
        <v>71</v>
      </c>
      <c r="BB2" s="624" t="s">
        <v>72</v>
      </c>
      <c r="BC2" s="624" t="s">
        <v>73</v>
      </c>
      <c r="BD2" s="609"/>
      <c r="BE2" s="609" t="s">
        <v>74</v>
      </c>
      <c r="BF2" s="609" t="s">
        <v>75</v>
      </c>
      <c r="BG2" s="609"/>
      <c r="BH2" s="609"/>
      <c r="BI2" s="609"/>
      <c r="BJ2" s="625" t="s">
        <v>253</v>
      </c>
      <c r="BK2" s="625" t="s">
        <v>254</v>
      </c>
      <c r="BL2" s="625" t="s">
        <v>255</v>
      </c>
      <c r="BM2" s="625" t="s">
        <v>79</v>
      </c>
      <c r="BN2" s="625" t="s">
        <v>80</v>
      </c>
      <c r="BO2" s="625" t="s">
        <v>81</v>
      </c>
      <c r="BP2" s="625" t="s">
        <v>82</v>
      </c>
      <c r="BQ2" s="625" t="s">
        <v>83</v>
      </c>
      <c r="BR2" s="625" t="s">
        <v>84</v>
      </c>
      <c r="BS2" s="625" t="s">
        <v>85</v>
      </c>
      <c r="BT2" s="625" t="s">
        <v>86</v>
      </c>
      <c r="BU2" s="613"/>
      <c r="BV2" s="626" t="s">
        <v>87</v>
      </c>
      <c r="BW2" s="626" t="s">
        <v>88</v>
      </c>
      <c r="BX2" s="626" t="s">
        <v>89</v>
      </c>
      <c r="BY2" s="626" t="s">
        <v>90</v>
      </c>
      <c r="BZ2" s="626" t="s">
        <v>91</v>
      </c>
      <c r="CA2" s="626" t="s">
        <v>92</v>
      </c>
      <c r="CB2" s="626" t="s">
        <v>93</v>
      </c>
      <c r="CC2" s="626" t="s">
        <v>94</v>
      </c>
      <c r="CD2" s="626" t="s">
        <v>95</v>
      </c>
      <c r="CE2" s="626" t="s">
        <v>96</v>
      </c>
      <c r="CF2" s="609"/>
      <c r="CG2" s="627" t="s">
        <v>243</v>
      </c>
      <c r="CH2" s="627" t="s">
        <v>244</v>
      </c>
      <c r="CI2" s="627" t="s">
        <v>245</v>
      </c>
      <c r="CJ2" s="627" t="s">
        <v>246</v>
      </c>
      <c r="CK2" s="627" t="s">
        <v>247</v>
      </c>
      <c r="CL2" s="627" t="s">
        <v>248</v>
      </c>
      <c r="CM2" s="627" t="s">
        <v>249</v>
      </c>
      <c r="CN2" s="627" t="s">
        <v>250</v>
      </c>
      <c r="CO2" s="627" t="s">
        <v>251</v>
      </c>
      <c r="CP2" s="627" t="s">
        <v>252</v>
      </c>
      <c r="CQ2" s="609"/>
      <c r="CR2" s="627" t="s">
        <v>257</v>
      </c>
      <c r="CS2" s="627" t="s">
        <v>258</v>
      </c>
      <c r="CT2" s="627" t="s">
        <v>259</v>
      </c>
      <c r="CU2" s="627" t="s">
        <v>260</v>
      </c>
      <c r="CV2" s="627" t="s">
        <v>261</v>
      </c>
      <c r="CW2" s="627" t="s">
        <v>262</v>
      </c>
      <c r="CX2" s="627" t="s">
        <v>263</v>
      </c>
      <c r="CY2" s="627" t="s">
        <v>264</v>
      </c>
      <c r="CZ2" s="627" t="s">
        <v>265</v>
      </c>
      <c r="DA2" s="627" t="s">
        <v>266</v>
      </c>
    </row>
    <row r="3" spans="2:105" ht="13.75" customHeight="1" thickBot="1" x14ac:dyDescent="0.4">
      <c r="B3" s="391">
        <v>1</v>
      </c>
      <c r="C3" s="392" t="s">
        <v>97</v>
      </c>
      <c r="D3" s="393"/>
      <c r="E3" s="394" t="s">
        <v>98</v>
      </c>
      <c r="F3" s="395"/>
      <c r="G3" s="396"/>
      <c r="H3" s="24" t="s">
        <v>100</v>
      </c>
      <c r="I3" s="24" t="s">
        <v>100</v>
      </c>
      <c r="J3" s="24" t="s">
        <v>100</v>
      </c>
      <c r="K3" s="24" t="s">
        <v>100</v>
      </c>
      <c r="L3" s="24" t="s">
        <v>100</v>
      </c>
      <c r="M3" s="24" t="s">
        <v>100</v>
      </c>
      <c r="N3" s="24" t="s">
        <v>100</v>
      </c>
      <c r="O3" s="24" t="s">
        <v>100</v>
      </c>
      <c r="P3" s="24" t="s">
        <v>100</v>
      </c>
      <c r="Q3" s="24" t="s">
        <v>100</v>
      </c>
      <c r="R3" s="26" t="s">
        <v>100</v>
      </c>
      <c r="Y3" s="23" t="s">
        <v>100</v>
      </c>
      <c r="Z3" s="23" t="s">
        <v>100</v>
      </c>
      <c r="AA3" s="23" t="s">
        <v>100</v>
      </c>
      <c r="AB3" s="23" t="s">
        <v>100</v>
      </c>
      <c r="AC3" s="23" t="s">
        <v>100</v>
      </c>
      <c r="AD3" s="23" t="s">
        <v>100</v>
      </c>
      <c r="AE3" s="23" t="s">
        <v>100</v>
      </c>
      <c r="AF3" s="23" t="s">
        <v>100</v>
      </c>
      <c r="AG3" s="23" t="s">
        <v>100</v>
      </c>
      <c r="AH3" s="23" t="s">
        <v>100</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628" t="s">
        <v>102</v>
      </c>
      <c r="AX3" s="628" t="str">
        <f t="shared" ref="AX3:AX27" si="1">_xlfn.IFNA(LOOKUP(2,1/(H3:R3&lt;&gt;"---"),H3:R3),"---")</f>
        <v>---</v>
      </c>
      <c r="AY3" s="628" t="e">
        <f>VALUE(IF(AX3="---","",VLOOKUP(AX3,List167834567910213[],2,FALSE)))</f>
        <v>#VALUE!</v>
      </c>
      <c r="AZ3" s="628" t="str">
        <f t="shared" ref="AZ3:AZ27" si="2">_xlfn.IFNA(LOOKUP(2,1/(H3:Q3&lt;&gt;"---"),X3:AF3),"---")</f>
        <v>---</v>
      </c>
      <c r="BA3" s="628" t="e">
        <f>VALUE(IF(AZ3="---","",VLOOKUP(AZ3,List167834567910213[],2,FALSE)))</f>
        <v>#VALUE!</v>
      </c>
      <c r="BB3" s="628" t="str">
        <f t="shared" ref="BB3:BB27" si="3">_xlfn.IFNA(LOOKUP(2,1/(AK3:AT3&lt;&gt;""),AK3:AT3),"---")</f>
        <v>---</v>
      </c>
      <c r="BC3" s="628" t="str">
        <f t="shared" ref="BC3:BC27" si="4">_xlfn.IFNA(LOOKUP(2,1/(H3:R3&lt;&gt;"---"),H$2:R$2),"---")</f>
        <v>---</v>
      </c>
      <c r="BD3" s="609"/>
      <c r="BE3" s="629" t="s">
        <v>100</v>
      </c>
      <c r="BF3" s="609"/>
      <c r="BG3" s="609"/>
      <c r="BH3" s="609"/>
      <c r="BI3" s="630" t="s">
        <v>102</v>
      </c>
      <c r="BJ3" s="628" t="str">
        <f>IF(H3="---","",IF(H3="","",VLOOKUP(H3,List167834567910213[],2,FALSE)))</f>
        <v/>
      </c>
      <c r="BK3" s="628" t="str">
        <f>IF(I3="---","",IF(I3="","",VLOOKUP(I3,List167834567910213[],2,FALSE)))</f>
        <v/>
      </c>
      <c r="BL3" s="628" t="str">
        <f>IF(J3="---","",IF(J3="","",VLOOKUP(J3,List167834567910213[],2,FALSE)))</f>
        <v/>
      </c>
      <c r="BM3" s="628" t="str">
        <f>IF(K3="---","",IF(K3="","",VLOOKUP(K3,List167834567910213[],2,FALSE)))</f>
        <v/>
      </c>
      <c r="BN3" s="628" t="str">
        <f>IF(L3="---","",IF(L3="","",VLOOKUP(L3,List167834567910213[],2,FALSE)))</f>
        <v/>
      </c>
      <c r="BO3" s="628" t="str">
        <f>IF(M3="---","",IF(M3="","",VLOOKUP(M3,List167834567910213[],2,FALSE)))</f>
        <v/>
      </c>
      <c r="BP3" s="628" t="str">
        <f>IF(N3="---","",IF(N3="","",VLOOKUP(N3,List167834567910213[],2,FALSE)))</f>
        <v/>
      </c>
      <c r="BQ3" s="628" t="str">
        <f>IF(O3="---","",IF(O3="","",VLOOKUP(O3,List167834567910213[],2,FALSE)))</f>
        <v/>
      </c>
      <c r="BR3" s="628" t="str">
        <f>IF(P3="---","",IF(P3="","",VLOOKUP(P3,List167834567910213[],2,FALSE)))</f>
        <v/>
      </c>
      <c r="BS3" s="628" t="str">
        <f>IF(Q3="---","",IF(Q3="","",VLOOKUP(Q3,List167834567910213[],2,FALSE)))</f>
        <v/>
      </c>
      <c r="BT3" s="628" t="str">
        <f>IF(R3="---","",IF(R3="","",VLOOKUP(R3,List167834567910213[],2,FALSE)))</f>
        <v/>
      </c>
      <c r="BU3" s="630" t="s">
        <v>102</v>
      </c>
      <c r="BV3" s="628" t="str">
        <f>IF(Y3="---","",IF(Y3="","",VLOOKUP(Y3,List167834567910213[],2,FALSE)))</f>
        <v/>
      </c>
      <c r="BW3" s="628" t="str">
        <f>IF(Z3="---","",IF(Z3="","",VLOOKUP(Z3,List167834567910213[],2,FALSE)))</f>
        <v/>
      </c>
      <c r="BX3" s="628" t="str">
        <f>IF(AA3="---","",IF(AA3="","",VLOOKUP(AA3,List167834567910213[],2,FALSE)))</f>
        <v/>
      </c>
      <c r="BY3" s="628" t="str">
        <f>IF(AB3="---","",IF(AB3="","",VLOOKUP(AB3,List167834567910213[],2,FALSE)))</f>
        <v/>
      </c>
      <c r="BZ3" s="628" t="str">
        <f>IF(AC3="---","",IF(AC3="","",VLOOKUP(AC3,List167834567910213[],2,FALSE)))</f>
        <v/>
      </c>
      <c r="CA3" s="628" t="str">
        <f>IF(AD3="---","",IF(AD3="","",VLOOKUP(AD3,List167834567910213[],2,FALSE)))</f>
        <v/>
      </c>
      <c r="CB3" s="628" t="str">
        <f>IF(AE3="---","",IF(AE3="","",VLOOKUP(AE3,List167834567910213[],2,FALSE)))</f>
        <v/>
      </c>
      <c r="CC3" s="628" t="str">
        <f>IF(AF3="---","",IF(AF3="","",VLOOKUP(AF3,List167834567910213[],2,FALSE)))</f>
        <v/>
      </c>
      <c r="CD3" s="628" t="str">
        <f>IF(AG3="---","",IF(AG3="","",VLOOKUP(AG3,List167834567910213[],2,FALSE)))</f>
        <v/>
      </c>
      <c r="CE3" s="628" t="str">
        <f>IF(AH3="---","",IF(AH3="","",VLOOKUP(AH3,List167834567910213[],2,FALSE)))</f>
        <v/>
      </c>
      <c r="CF3" s="630"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630" t="s">
        <v>102</v>
      </c>
      <c r="CR3" s="648" t="str">
        <f>IF(AND(OR(CG3=1, CG3=1.1),BK3&gt;=BV3),"Achieved",IF(AND(OR(CG3=1, CG3=1.1),BK3&lt;BV3),"Not Achieved","NA"))</f>
        <v>NA</v>
      </c>
      <c r="CS3" s="648" t="str">
        <f t="shared" ref="CS3:DA18" si="5">IF(AND(OR(CH3=1, CH3=1.1),BL3&gt;=BW3),"Achieved",IF(AND(OR(CH3=1, CH3=1.1),BL3&lt;BW3),"Not Achieved","NA"))</f>
        <v>NA</v>
      </c>
      <c r="CT3" s="648" t="str">
        <f t="shared" si="5"/>
        <v>NA</v>
      </c>
      <c r="CU3" s="648" t="str">
        <f t="shared" si="5"/>
        <v>NA</v>
      </c>
      <c r="CV3" s="648" t="str">
        <f t="shared" si="5"/>
        <v>NA</v>
      </c>
      <c r="CW3" s="648" t="str">
        <f t="shared" si="5"/>
        <v>NA</v>
      </c>
      <c r="CX3" s="648" t="str">
        <f t="shared" si="5"/>
        <v>NA</v>
      </c>
      <c r="CY3" s="648" t="str">
        <f t="shared" si="5"/>
        <v>NA</v>
      </c>
      <c r="CZ3" s="648" t="str">
        <f t="shared" si="5"/>
        <v>NA</v>
      </c>
      <c r="DA3" s="648" t="str">
        <f t="shared" si="5"/>
        <v>NA</v>
      </c>
    </row>
    <row r="4" spans="2:105" ht="13.75" customHeight="1" thickBot="1" x14ac:dyDescent="0.4">
      <c r="B4" s="397"/>
      <c r="C4" s="392"/>
      <c r="D4" s="393"/>
      <c r="E4" s="394" t="s">
        <v>103</v>
      </c>
      <c r="F4" s="395"/>
      <c r="G4" s="396"/>
      <c r="H4" s="25" t="s">
        <v>100</v>
      </c>
      <c r="I4" s="25" t="s">
        <v>100</v>
      </c>
      <c r="J4" s="25" t="s">
        <v>100</v>
      </c>
      <c r="K4" s="25" t="s">
        <v>100</v>
      </c>
      <c r="L4" s="25" t="s">
        <v>100</v>
      </c>
      <c r="M4" s="25" t="s">
        <v>100</v>
      </c>
      <c r="N4" s="25" t="s">
        <v>100</v>
      </c>
      <c r="O4" s="25" t="s">
        <v>100</v>
      </c>
      <c r="P4" s="25" t="s">
        <v>100</v>
      </c>
      <c r="Q4" s="25" t="s">
        <v>100</v>
      </c>
      <c r="R4" s="32" t="s">
        <v>100</v>
      </c>
      <c r="Y4" s="23" t="s">
        <v>100</v>
      </c>
      <c r="Z4" s="23" t="s">
        <v>100</v>
      </c>
      <c r="AA4" s="23" t="s">
        <v>100</v>
      </c>
      <c r="AB4" s="23" t="s">
        <v>100</v>
      </c>
      <c r="AC4" s="23" t="s">
        <v>100</v>
      </c>
      <c r="AD4" s="23" t="s">
        <v>100</v>
      </c>
      <c r="AE4" s="23" t="s">
        <v>100</v>
      </c>
      <c r="AF4" s="23" t="s">
        <v>100</v>
      </c>
      <c r="AG4" s="23" t="s">
        <v>100</v>
      </c>
      <c r="AH4" s="23" t="s">
        <v>100</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628" t="s">
        <v>104</v>
      </c>
      <c r="AX4" s="628" t="str">
        <f t="shared" si="1"/>
        <v>---</v>
      </c>
      <c r="AY4" s="628" t="e">
        <f>VALUE(IF(AX4="---","",VLOOKUP(AX4,List167834567910213[],2,FALSE)))</f>
        <v>#VALUE!</v>
      </c>
      <c r="AZ4" s="628" t="str">
        <f t="shared" si="2"/>
        <v>---</v>
      </c>
      <c r="BA4" s="628" t="e">
        <f>VALUE(IF(AZ4="---","",VLOOKUP(AZ4,List167834567910213[],2,FALSE)))</f>
        <v>#VALUE!</v>
      </c>
      <c r="BB4" s="628" t="str">
        <f t="shared" si="3"/>
        <v>---</v>
      </c>
      <c r="BC4" s="628" t="str">
        <f t="shared" si="4"/>
        <v>---</v>
      </c>
      <c r="BD4" s="609"/>
      <c r="BE4" s="631" t="s">
        <v>101</v>
      </c>
      <c r="BF4" s="609">
        <v>1</v>
      </c>
      <c r="BG4" s="609"/>
      <c r="BH4" s="609"/>
      <c r="BI4" s="630" t="s">
        <v>104</v>
      </c>
      <c r="BJ4" s="628" t="str">
        <f>IF(H4="---","",IF(H4="","",VLOOKUP(H4,List167834567910213[],2,FALSE)))</f>
        <v/>
      </c>
      <c r="BK4" s="628" t="str">
        <f>IF(I4="---","",IF(I4="","",VLOOKUP(I4,List167834567910213[],2,FALSE)))</f>
        <v/>
      </c>
      <c r="BL4" s="628" t="str">
        <f>IF(J4="---","",IF(J4="","",VLOOKUP(J4,List167834567910213[],2,FALSE)))</f>
        <v/>
      </c>
      <c r="BM4" s="628" t="str">
        <f>IF(K4="---","",IF(K4="","",VLOOKUP(K4,List167834567910213[],2,FALSE)))</f>
        <v/>
      </c>
      <c r="BN4" s="628" t="str">
        <f>IF(L4="---","",IF(L4="","",VLOOKUP(L4,List167834567910213[],2,FALSE)))</f>
        <v/>
      </c>
      <c r="BO4" s="628" t="str">
        <f>IF(M4="---","",IF(M4="","",VLOOKUP(M4,List167834567910213[],2,FALSE)))</f>
        <v/>
      </c>
      <c r="BP4" s="628" t="str">
        <f>IF(N4="---","",IF(N4="","",VLOOKUP(N4,List167834567910213[],2,FALSE)))</f>
        <v/>
      </c>
      <c r="BQ4" s="628" t="str">
        <f>IF(O4="---","",IF(O4="","",VLOOKUP(O4,List167834567910213[],2,FALSE)))</f>
        <v/>
      </c>
      <c r="BR4" s="628" t="str">
        <f>IF(P4="---","",IF(P4="","",VLOOKUP(P4,List167834567910213[],2,FALSE)))</f>
        <v/>
      </c>
      <c r="BS4" s="628" t="str">
        <f>IF(Q4="---","",IF(Q4="","",VLOOKUP(Q4,List167834567910213[],2,FALSE)))</f>
        <v/>
      </c>
      <c r="BT4" s="628" t="str">
        <f>IF(R4="---","",IF(R4="","",VLOOKUP(R4,List167834567910213[],2,FALSE)))</f>
        <v/>
      </c>
      <c r="BU4" s="630" t="s">
        <v>104</v>
      </c>
      <c r="BV4" s="628" t="str">
        <f>IF(Y4="---","",IF(Y4="","",VLOOKUP(Y4,List167834567910213[],2,FALSE)))</f>
        <v/>
      </c>
      <c r="BW4" s="628" t="str">
        <f>IF(Z4="---","",IF(Z4="","",VLOOKUP(Z4,List167834567910213[],2,FALSE)))</f>
        <v/>
      </c>
      <c r="BX4" s="628" t="str">
        <f>IF(AA4="---","",IF(AA4="","",VLOOKUP(AA4,List167834567910213[],2,FALSE)))</f>
        <v/>
      </c>
      <c r="BY4" s="628" t="str">
        <f>IF(AB4="---","",IF(AB4="","",VLOOKUP(AB4,List167834567910213[],2,FALSE)))</f>
        <v/>
      </c>
      <c r="BZ4" s="628" t="str">
        <f>IF(AC4="---","",IF(AC4="","",VLOOKUP(AC4,List167834567910213[],2,FALSE)))</f>
        <v/>
      </c>
      <c r="CA4" s="628" t="str">
        <f>IF(AD4="---","",IF(AD4="","",VLOOKUP(AD4,List167834567910213[],2,FALSE)))</f>
        <v/>
      </c>
      <c r="CB4" s="628" t="str">
        <f>IF(AE4="---","",IF(AE4="","",VLOOKUP(AE4,List167834567910213[],2,FALSE)))</f>
        <v/>
      </c>
      <c r="CC4" s="628" t="str">
        <f>IF(AF4="---","",IF(AF4="","",VLOOKUP(AF4,List167834567910213[],2,FALSE)))</f>
        <v/>
      </c>
      <c r="CD4" s="628" t="str">
        <f>IF(AG4="---","",IF(AG4="","",VLOOKUP(AG4,List167834567910213[],2,FALSE)))</f>
        <v/>
      </c>
      <c r="CE4" s="628" t="str">
        <f>IF(AH4="---","",IF(AH4="","",VLOOKUP(AH4,List167834567910213[],2,FALSE)))</f>
        <v/>
      </c>
      <c r="CF4" s="630" t="s">
        <v>104</v>
      </c>
      <c r="CG4" s="648" t="str">
        <f t="shared" ref="CG4:CG27" si="6">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630" t="s">
        <v>104</v>
      </c>
      <c r="CR4" s="648" t="str">
        <f>IF(AND(OR(CG4=1, CG4=1.1),BK4&gt;=BV4),"Achieved",IF(AND(OR(CG4=1, CG4=1.1),BK4&lt;BV4),"Not Achieved","NA"))</f>
        <v>NA</v>
      </c>
      <c r="CS4" s="648" t="str">
        <f t="shared" si="5"/>
        <v>NA</v>
      </c>
      <c r="CT4" s="648" t="str">
        <f t="shared" si="5"/>
        <v>NA</v>
      </c>
      <c r="CU4" s="648" t="str">
        <f t="shared" si="5"/>
        <v>NA</v>
      </c>
      <c r="CV4" s="648" t="str">
        <f t="shared" si="5"/>
        <v>NA</v>
      </c>
      <c r="CW4" s="648" t="str">
        <f t="shared" si="5"/>
        <v>NA</v>
      </c>
      <c r="CX4" s="648" t="str">
        <f t="shared" si="5"/>
        <v>NA</v>
      </c>
      <c r="CY4" s="648" t="str">
        <f t="shared" si="5"/>
        <v>NA</v>
      </c>
      <c r="CZ4" s="648" t="str">
        <f t="shared" si="5"/>
        <v>NA</v>
      </c>
      <c r="DA4" s="648" t="str">
        <f t="shared" si="5"/>
        <v>NA</v>
      </c>
    </row>
    <row r="5" spans="2:105" ht="13.75" customHeight="1" thickBot="1" x14ac:dyDescent="0.4">
      <c r="B5" s="397"/>
      <c r="C5" s="392" t="s">
        <v>105</v>
      </c>
      <c r="D5" s="393"/>
      <c r="E5" s="394" t="s">
        <v>106</v>
      </c>
      <c r="F5" s="395"/>
      <c r="G5" s="396"/>
      <c r="H5" s="25" t="s">
        <v>100</v>
      </c>
      <c r="I5" s="25" t="s">
        <v>100</v>
      </c>
      <c r="J5" s="25" t="s">
        <v>100</v>
      </c>
      <c r="K5" s="25" t="s">
        <v>100</v>
      </c>
      <c r="L5" s="25" t="s">
        <v>100</v>
      </c>
      <c r="M5" s="25" t="s">
        <v>100</v>
      </c>
      <c r="N5" s="25" t="s">
        <v>100</v>
      </c>
      <c r="O5" s="25" t="s">
        <v>100</v>
      </c>
      <c r="P5" s="25" t="s">
        <v>100</v>
      </c>
      <c r="Q5" s="25" t="s">
        <v>100</v>
      </c>
      <c r="R5" s="32" t="s">
        <v>100</v>
      </c>
      <c r="Y5" s="23" t="s">
        <v>100</v>
      </c>
      <c r="Z5" s="23" t="s">
        <v>100</v>
      </c>
      <c r="AA5" s="23" t="s">
        <v>100</v>
      </c>
      <c r="AB5" s="23" t="s">
        <v>100</v>
      </c>
      <c r="AC5" s="23" t="s">
        <v>100</v>
      </c>
      <c r="AD5" s="23" t="s">
        <v>100</v>
      </c>
      <c r="AE5" s="23" t="s">
        <v>100</v>
      </c>
      <c r="AF5" s="23" t="s">
        <v>100</v>
      </c>
      <c r="AG5" s="23" t="s">
        <v>100</v>
      </c>
      <c r="AH5" s="23" t="s">
        <v>100</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628" t="s">
        <v>108</v>
      </c>
      <c r="AX5" s="628" t="str">
        <f t="shared" si="1"/>
        <v>---</v>
      </c>
      <c r="AY5" s="628" t="e">
        <f>VALUE(IF(AX5="---","",VLOOKUP(AX5,List167834567910213[],2,FALSE)))</f>
        <v>#VALUE!</v>
      </c>
      <c r="AZ5" s="628" t="str">
        <f t="shared" si="2"/>
        <v>---</v>
      </c>
      <c r="BA5" s="628" t="e">
        <f>VALUE(IF(AZ5="---","",VLOOKUP(AZ5,List167834567910213[],2,FALSE)))</f>
        <v>#VALUE!</v>
      </c>
      <c r="BB5" s="628" t="str">
        <f t="shared" si="3"/>
        <v>---</v>
      </c>
      <c r="BC5" s="628" t="str">
        <f t="shared" si="4"/>
        <v>---</v>
      </c>
      <c r="BD5" s="609"/>
      <c r="BE5" s="632" t="s">
        <v>99</v>
      </c>
      <c r="BF5" s="609">
        <v>0.5</v>
      </c>
      <c r="BG5" s="609"/>
      <c r="BH5" s="609"/>
      <c r="BI5" s="630" t="s">
        <v>108</v>
      </c>
      <c r="BJ5" s="628" t="str">
        <f>IF(H5="---","",IF(H5="","",VLOOKUP(H5,List167834567910213[],2,FALSE)))</f>
        <v/>
      </c>
      <c r="BK5" s="628" t="str">
        <f>IF(I5="---","",IF(I5="","",VLOOKUP(I5,List167834567910213[],2,FALSE)))</f>
        <v/>
      </c>
      <c r="BL5" s="628" t="str">
        <f>IF(J5="---","",IF(J5="","",VLOOKUP(J5,List167834567910213[],2,FALSE)))</f>
        <v/>
      </c>
      <c r="BM5" s="628" t="str">
        <f>IF(K5="---","",IF(K5="","",VLOOKUP(K5,List167834567910213[],2,FALSE)))</f>
        <v/>
      </c>
      <c r="BN5" s="628" t="str">
        <f>IF(L5="---","",IF(L5="","",VLOOKUP(L5,List167834567910213[],2,FALSE)))</f>
        <v/>
      </c>
      <c r="BO5" s="628" t="str">
        <f>IF(M5="---","",IF(M5="","",VLOOKUP(M5,List167834567910213[],2,FALSE)))</f>
        <v/>
      </c>
      <c r="BP5" s="628" t="str">
        <f>IF(N5="---","",IF(N5="","",VLOOKUP(N5,List167834567910213[],2,FALSE)))</f>
        <v/>
      </c>
      <c r="BQ5" s="628" t="str">
        <f>IF(O5="---","",IF(O5="","",VLOOKUP(O5,List167834567910213[],2,FALSE)))</f>
        <v/>
      </c>
      <c r="BR5" s="628" t="str">
        <f>IF(P5="---","",IF(P5="","",VLOOKUP(P5,List167834567910213[],2,FALSE)))</f>
        <v/>
      </c>
      <c r="BS5" s="628" t="str">
        <f>IF(Q5="---","",IF(Q5="","",VLOOKUP(Q5,List167834567910213[],2,FALSE)))</f>
        <v/>
      </c>
      <c r="BT5" s="628" t="str">
        <f>IF(R5="---","",IF(R5="","",VLOOKUP(R5,List167834567910213[],2,FALSE)))</f>
        <v/>
      </c>
      <c r="BU5" s="630" t="s">
        <v>108</v>
      </c>
      <c r="BV5" s="628" t="str">
        <f>IF(Y5="---","",IF(Y5="","",VLOOKUP(Y5,List167834567910213[],2,FALSE)))</f>
        <v/>
      </c>
      <c r="BW5" s="628" t="str">
        <f>IF(Z5="---","",IF(Z5="","",VLOOKUP(Z5,List167834567910213[],2,FALSE)))</f>
        <v/>
      </c>
      <c r="BX5" s="628" t="str">
        <f>IF(AA5="---","",IF(AA5="","",VLOOKUP(AA5,List167834567910213[],2,FALSE)))</f>
        <v/>
      </c>
      <c r="BY5" s="628" t="str">
        <f>IF(AB5="---","",IF(AB5="","",VLOOKUP(AB5,List167834567910213[],2,FALSE)))</f>
        <v/>
      </c>
      <c r="BZ5" s="628" t="str">
        <f>IF(AC5="---","",IF(AC5="","",VLOOKUP(AC5,List167834567910213[],2,FALSE)))</f>
        <v/>
      </c>
      <c r="CA5" s="628" t="str">
        <f>IF(AD5="---","",IF(AD5="","",VLOOKUP(AD5,List167834567910213[],2,FALSE)))</f>
        <v/>
      </c>
      <c r="CB5" s="628" t="str">
        <f>IF(AE5="---","",IF(AE5="","",VLOOKUP(AE5,List167834567910213[],2,FALSE)))</f>
        <v/>
      </c>
      <c r="CC5" s="628" t="str">
        <f>IF(AF5="---","",IF(AF5="","",VLOOKUP(AF5,List167834567910213[],2,FALSE)))</f>
        <v/>
      </c>
      <c r="CD5" s="628" t="str">
        <f>IF(AG5="---","",IF(AG5="","",VLOOKUP(AG5,List167834567910213[],2,FALSE)))</f>
        <v/>
      </c>
      <c r="CE5" s="628" t="str">
        <f>IF(AH5="---","",IF(AH5="","",VLOOKUP(AH5,List167834567910213[],2,FALSE)))</f>
        <v/>
      </c>
      <c r="CF5" s="630" t="s">
        <v>108</v>
      </c>
      <c r="CG5" s="648" t="str">
        <f t="shared" si="6"/>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630" t="s">
        <v>108</v>
      </c>
      <c r="CR5" s="648" t="str">
        <f t="shared" ref="CR5:CR26" si="7">IF(AND(OR(CG5=1, CG5=1.1),BK5&gt;=BV5),"Achieved",IF(AND(OR(CG5=1, CG5=1.1),BK5&lt;BV5),"Not Achieved","NA"))</f>
        <v>NA</v>
      </c>
      <c r="CS5" s="648" t="str">
        <f t="shared" si="5"/>
        <v>NA</v>
      </c>
      <c r="CT5" s="648" t="str">
        <f t="shared" si="5"/>
        <v>NA</v>
      </c>
      <c r="CU5" s="648" t="str">
        <f t="shared" si="5"/>
        <v>NA</v>
      </c>
      <c r="CV5" s="648" t="str">
        <f t="shared" si="5"/>
        <v>NA</v>
      </c>
      <c r="CW5" s="648" t="str">
        <f t="shared" si="5"/>
        <v>NA</v>
      </c>
      <c r="CX5" s="648" t="str">
        <f t="shared" si="5"/>
        <v>NA</v>
      </c>
      <c r="CY5" s="648" t="str">
        <f t="shared" si="5"/>
        <v>NA</v>
      </c>
      <c r="CZ5" s="648" t="str">
        <f t="shared" si="5"/>
        <v>NA</v>
      </c>
      <c r="DA5" s="648" t="str">
        <f t="shared" si="5"/>
        <v>NA</v>
      </c>
    </row>
    <row r="6" spans="2:105" ht="13.75" customHeight="1" thickBot="1" x14ac:dyDescent="0.4">
      <c r="B6" s="397"/>
      <c r="C6" s="392"/>
      <c r="D6" s="393"/>
      <c r="E6" s="394" t="s">
        <v>109</v>
      </c>
      <c r="F6" s="395"/>
      <c r="G6" s="396"/>
      <c r="H6" s="25" t="s">
        <v>100</v>
      </c>
      <c r="I6" s="25" t="s">
        <v>100</v>
      </c>
      <c r="J6" s="25" t="s">
        <v>100</v>
      </c>
      <c r="K6" s="25" t="s">
        <v>100</v>
      </c>
      <c r="L6" s="25" t="s">
        <v>100</v>
      </c>
      <c r="M6" s="25" t="s">
        <v>100</v>
      </c>
      <c r="N6" s="25" t="s">
        <v>100</v>
      </c>
      <c r="O6" s="25" t="s">
        <v>100</v>
      </c>
      <c r="P6" s="25" t="s">
        <v>100</v>
      </c>
      <c r="Q6" s="25" t="s">
        <v>100</v>
      </c>
      <c r="R6" s="32" t="s">
        <v>100</v>
      </c>
      <c r="Y6" s="23" t="s">
        <v>100</v>
      </c>
      <c r="Z6" s="23" t="s">
        <v>100</v>
      </c>
      <c r="AA6" s="23" t="s">
        <v>100</v>
      </c>
      <c r="AB6" s="23" t="s">
        <v>100</v>
      </c>
      <c r="AC6" s="23" t="s">
        <v>100</v>
      </c>
      <c r="AD6" s="23" t="s">
        <v>100</v>
      </c>
      <c r="AE6" s="23" t="s">
        <v>100</v>
      </c>
      <c r="AF6" s="23" t="s">
        <v>100</v>
      </c>
      <c r="AG6" s="23" t="s">
        <v>100</v>
      </c>
      <c r="AH6" s="23" t="s">
        <v>100</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628" t="s">
        <v>110</v>
      </c>
      <c r="AX6" s="628" t="str">
        <f t="shared" si="1"/>
        <v>---</v>
      </c>
      <c r="AY6" s="628" t="e">
        <f>VALUE(IF(AX6="---","",VLOOKUP(AX6,List167834567910213[],2,FALSE)))</f>
        <v>#VALUE!</v>
      </c>
      <c r="AZ6" s="628" t="str">
        <f t="shared" si="2"/>
        <v>---</v>
      </c>
      <c r="BA6" s="628" t="e">
        <f>VALUE(IF(AZ6="---","",VLOOKUP(AZ6,List167834567910213[],2,FALSE)))</f>
        <v>#VALUE!</v>
      </c>
      <c r="BB6" s="628" t="str">
        <f t="shared" si="3"/>
        <v>---</v>
      </c>
      <c r="BC6" s="628" t="str">
        <f t="shared" si="4"/>
        <v>---</v>
      </c>
      <c r="BD6" s="609"/>
      <c r="BE6" s="633" t="s">
        <v>107</v>
      </c>
      <c r="BF6" s="609">
        <v>0</v>
      </c>
      <c r="BG6" s="609"/>
      <c r="BH6" s="609"/>
      <c r="BI6" s="630" t="s">
        <v>110</v>
      </c>
      <c r="BJ6" s="628" t="str">
        <f>IF(H6="---","",IF(H6="","",VLOOKUP(H6,List167834567910213[],2,FALSE)))</f>
        <v/>
      </c>
      <c r="BK6" s="628" t="str">
        <f>IF(I6="---","",IF(I6="","",VLOOKUP(I6,List167834567910213[],2,FALSE)))</f>
        <v/>
      </c>
      <c r="BL6" s="628" t="str">
        <f>IF(J6="---","",IF(J6="","",VLOOKUP(J6,List167834567910213[],2,FALSE)))</f>
        <v/>
      </c>
      <c r="BM6" s="628" t="str">
        <f>IF(K6="---","",IF(K6="","",VLOOKUP(K6,List167834567910213[],2,FALSE)))</f>
        <v/>
      </c>
      <c r="BN6" s="628" t="str">
        <f>IF(L6="---","",IF(L6="","",VLOOKUP(L6,List167834567910213[],2,FALSE)))</f>
        <v/>
      </c>
      <c r="BO6" s="628" t="str">
        <f>IF(M6="---","",IF(M6="","",VLOOKUP(M6,List167834567910213[],2,FALSE)))</f>
        <v/>
      </c>
      <c r="BP6" s="628" t="str">
        <f>IF(N6="---","",IF(N6="","",VLOOKUP(N6,List167834567910213[],2,FALSE)))</f>
        <v/>
      </c>
      <c r="BQ6" s="628" t="str">
        <f>IF(O6="---","",IF(O6="","",VLOOKUP(O6,List167834567910213[],2,FALSE)))</f>
        <v/>
      </c>
      <c r="BR6" s="628" t="str">
        <f>IF(P6="---","",IF(P6="","",VLOOKUP(P6,List167834567910213[],2,FALSE)))</f>
        <v/>
      </c>
      <c r="BS6" s="628" t="str">
        <f>IF(Q6="---","",IF(Q6="","",VLOOKUP(Q6,List167834567910213[],2,FALSE)))</f>
        <v/>
      </c>
      <c r="BT6" s="628" t="str">
        <f>IF(R6="---","",IF(R6="","",VLOOKUP(R6,List167834567910213[],2,FALSE)))</f>
        <v/>
      </c>
      <c r="BU6" s="630" t="s">
        <v>110</v>
      </c>
      <c r="BV6" s="628" t="str">
        <f>IF(Y6="---","",IF(Y6="","",VLOOKUP(Y6,List167834567910213[],2,FALSE)))</f>
        <v/>
      </c>
      <c r="BW6" s="628" t="str">
        <f>IF(Z6="---","",IF(Z6="","",VLOOKUP(Z6,List167834567910213[],2,FALSE)))</f>
        <v/>
      </c>
      <c r="BX6" s="628" t="str">
        <f>IF(AA6="---","",IF(AA6="","",VLOOKUP(AA6,List167834567910213[],2,FALSE)))</f>
        <v/>
      </c>
      <c r="BY6" s="628" t="str">
        <f>IF(AB6="---","",IF(AB6="","",VLOOKUP(AB6,List167834567910213[],2,FALSE)))</f>
        <v/>
      </c>
      <c r="BZ6" s="628" t="str">
        <f>IF(AC6="---","",IF(AC6="","",VLOOKUP(AC6,List167834567910213[],2,FALSE)))</f>
        <v/>
      </c>
      <c r="CA6" s="628" t="str">
        <f>IF(AD6="---","",IF(AD6="","",VLOOKUP(AD6,List167834567910213[],2,FALSE)))</f>
        <v/>
      </c>
      <c r="CB6" s="628" t="str">
        <f>IF(AE6="---","",IF(AE6="","",VLOOKUP(AE6,List167834567910213[],2,FALSE)))</f>
        <v/>
      </c>
      <c r="CC6" s="628" t="str">
        <f>IF(AF6="---","",IF(AF6="","",VLOOKUP(AF6,List167834567910213[],2,FALSE)))</f>
        <v/>
      </c>
      <c r="CD6" s="628" t="str">
        <f>IF(AG6="---","",IF(AG6="","",VLOOKUP(AG6,List167834567910213[],2,FALSE)))</f>
        <v/>
      </c>
      <c r="CE6" s="628" t="str">
        <f>IF(AH6="---","",IF(AH6="","",VLOOKUP(AH6,List167834567910213[],2,FALSE)))</f>
        <v/>
      </c>
      <c r="CF6" s="630" t="s">
        <v>110</v>
      </c>
      <c r="CG6" s="648" t="str">
        <f t="shared" si="6"/>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630" t="s">
        <v>110</v>
      </c>
      <c r="CR6" s="648" t="str">
        <f t="shared" si="7"/>
        <v>NA</v>
      </c>
      <c r="CS6" s="648" t="str">
        <f t="shared" si="5"/>
        <v>NA</v>
      </c>
      <c r="CT6" s="648" t="str">
        <f t="shared" si="5"/>
        <v>NA</v>
      </c>
      <c r="CU6" s="648" t="str">
        <f t="shared" si="5"/>
        <v>NA</v>
      </c>
      <c r="CV6" s="648" t="str">
        <f t="shared" si="5"/>
        <v>NA</v>
      </c>
      <c r="CW6" s="648" t="str">
        <f t="shared" si="5"/>
        <v>NA</v>
      </c>
      <c r="CX6" s="648" t="str">
        <f t="shared" si="5"/>
        <v>NA</v>
      </c>
      <c r="CY6" s="648" t="str">
        <f t="shared" si="5"/>
        <v>NA</v>
      </c>
      <c r="CZ6" s="648" t="str">
        <f t="shared" si="5"/>
        <v>NA</v>
      </c>
      <c r="DA6" s="648" t="str">
        <f t="shared" si="5"/>
        <v>NA</v>
      </c>
    </row>
    <row r="7" spans="2:105" ht="13.75" customHeight="1" thickBot="1" x14ac:dyDescent="0.4">
      <c r="B7" s="397"/>
      <c r="C7" s="392"/>
      <c r="D7" s="393"/>
      <c r="E7" s="394" t="s">
        <v>111</v>
      </c>
      <c r="F7" s="395"/>
      <c r="G7" s="396"/>
      <c r="H7" s="25" t="s">
        <v>100</v>
      </c>
      <c r="I7" s="25" t="s">
        <v>100</v>
      </c>
      <c r="J7" s="25" t="s">
        <v>100</v>
      </c>
      <c r="K7" s="25" t="s">
        <v>100</v>
      </c>
      <c r="L7" s="25" t="s">
        <v>100</v>
      </c>
      <c r="M7" s="25" t="s">
        <v>100</v>
      </c>
      <c r="N7" s="25" t="s">
        <v>100</v>
      </c>
      <c r="O7" s="25" t="s">
        <v>100</v>
      </c>
      <c r="P7" s="25" t="s">
        <v>100</v>
      </c>
      <c r="Q7" s="25" t="s">
        <v>100</v>
      </c>
      <c r="R7" s="32" t="s">
        <v>100</v>
      </c>
      <c r="Y7" s="23" t="s">
        <v>100</v>
      </c>
      <c r="Z7" s="23" t="s">
        <v>100</v>
      </c>
      <c r="AA7" s="23" t="s">
        <v>100</v>
      </c>
      <c r="AB7" s="23" t="s">
        <v>100</v>
      </c>
      <c r="AC7" s="23" t="s">
        <v>100</v>
      </c>
      <c r="AD7" s="23" t="s">
        <v>100</v>
      </c>
      <c r="AE7" s="23" t="s">
        <v>100</v>
      </c>
      <c r="AF7" s="23" t="s">
        <v>100</v>
      </c>
      <c r="AG7" s="23" t="s">
        <v>100</v>
      </c>
      <c r="AH7" s="23" t="s">
        <v>100</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628" t="s">
        <v>112</v>
      </c>
      <c r="AX7" s="628" t="str">
        <f t="shared" si="1"/>
        <v>---</v>
      </c>
      <c r="AY7" s="628" t="e">
        <f>VALUE(IF(AX7="---","",VLOOKUP(AX7,List167834567910213[],2,FALSE)))</f>
        <v>#VALUE!</v>
      </c>
      <c r="AZ7" s="628" t="str">
        <f t="shared" si="2"/>
        <v>---</v>
      </c>
      <c r="BA7" s="628" t="e">
        <f>VALUE(IF(AZ7="---","",VLOOKUP(AZ7,List167834567910213[],2,FALSE)))</f>
        <v>#VALUE!</v>
      </c>
      <c r="BB7" s="628" t="str">
        <f t="shared" si="3"/>
        <v>---</v>
      </c>
      <c r="BC7" s="628" t="str">
        <f t="shared" si="4"/>
        <v>---</v>
      </c>
      <c r="BD7" s="609"/>
      <c r="BE7" s="609"/>
      <c r="BF7" s="609"/>
      <c r="BG7" s="609"/>
      <c r="BH7" s="609"/>
      <c r="BI7" s="630" t="s">
        <v>112</v>
      </c>
      <c r="BJ7" s="628" t="str">
        <f>IF(H7="---","",IF(H7="","",VLOOKUP(H7,List167834567910213[],2,FALSE)))</f>
        <v/>
      </c>
      <c r="BK7" s="628" t="str">
        <f>IF(I7="---","",IF(I7="","",VLOOKUP(I7,List167834567910213[],2,FALSE)))</f>
        <v/>
      </c>
      <c r="BL7" s="628" t="str">
        <f>IF(J7="---","",IF(J7="","",VLOOKUP(J7,List167834567910213[],2,FALSE)))</f>
        <v/>
      </c>
      <c r="BM7" s="628" t="str">
        <f>IF(K7="---","",IF(K7="","",VLOOKUP(K7,List167834567910213[],2,FALSE)))</f>
        <v/>
      </c>
      <c r="BN7" s="628" t="str">
        <f>IF(L7="---","",IF(L7="","",VLOOKUP(L7,List167834567910213[],2,FALSE)))</f>
        <v/>
      </c>
      <c r="BO7" s="628" t="str">
        <f>IF(M7="---","",IF(M7="","",VLOOKUP(M7,List167834567910213[],2,FALSE)))</f>
        <v/>
      </c>
      <c r="BP7" s="628" t="str">
        <f>IF(N7="---","",IF(N7="","",VLOOKUP(N7,List167834567910213[],2,FALSE)))</f>
        <v/>
      </c>
      <c r="BQ7" s="628" t="str">
        <f>IF(O7="---","",IF(O7="","",VLOOKUP(O7,List167834567910213[],2,FALSE)))</f>
        <v/>
      </c>
      <c r="BR7" s="628" t="str">
        <f>IF(P7="---","",IF(P7="","",VLOOKUP(P7,List167834567910213[],2,FALSE)))</f>
        <v/>
      </c>
      <c r="BS7" s="628" t="str">
        <f>IF(Q7="---","",IF(Q7="","",VLOOKUP(Q7,List167834567910213[],2,FALSE)))</f>
        <v/>
      </c>
      <c r="BT7" s="628" t="str">
        <f>IF(R7="---","",IF(R7="","",VLOOKUP(R7,List167834567910213[],2,FALSE)))</f>
        <v/>
      </c>
      <c r="BU7" s="630" t="s">
        <v>112</v>
      </c>
      <c r="BV7" s="628" t="str">
        <f>IF(Y7="---","",IF(Y7="","",VLOOKUP(Y7,List167834567910213[],2,FALSE)))</f>
        <v/>
      </c>
      <c r="BW7" s="628" t="str">
        <f>IF(Z7="---","",IF(Z7="","",VLOOKUP(Z7,List167834567910213[],2,FALSE)))</f>
        <v/>
      </c>
      <c r="BX7" s="628" t="str">
        <f>IF(AA7="---","",IF(AA7="","",VLOOKUP(AA7,List167834567910213[],2,FALSE)))</f>
        <v/>
      </c>
      <c r="BY7" s="628" t="str">
        <f>IF(AB7="---","",IF(AB7="","",VLOOKUP(AB7,List167834567910213[],2,FALSE)))</f>
        <v/>
      </c>
      <c r="BZ7" s="628" t="str">
        <f>IF(AC7="---","",IF(AC7="","",VLOOKUP(AC7,List167834567910213[],2,FALSE)))</f>
        <v/>
      </c>
      <c r="CA7" s="628" t="str">
        <f>IF(AD7="---","",IF(AD7="","",VLOOKUP(AD7,List167834567910213[],2,FALSE)))</f>
        <v/>
      </c>
      <c r="CB7" s="628" t="str">
        <f>IF(AE7="---","",IF(AE7="","",VLOOKUP(AE7,List167834567910213[],2,FALSE)))</f>
        <v/>
      </c>
      <c r="CC7" s="628" t="str">
        <f>IF(AF7="---","",IF(AF7="","",VLOOKUP(AF7,List167834567910213[],2,FALSE)))</f>
        <v/>
      </c>
      <c r="CD7" s="628" t="str">
        <f>IF(AG7="---","",IF(AG7="","",VLOOKUP(AG7,List167834567910213[],2,FALSE)))</f>
        <v/>
      </c>
      <c r="CE7" s="628" t="str">
        <f>IF(AH7="---","",IF(AH7="","",VLOOKUP(AH7,List167834567910213[],2,FALSE)))</f>
        <v/>
      </c>
      <c r="CF7" s="630" t="s">
        <v>112</v>
      </c>
      <c r="CG7" s="648" t="str">
        <f t="shared" si="6"/>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630" t="s">
        <v>112</v>
      </c>
      <c r="CR7" s="648" t="str">
        <f t="shared" si="7"/>
        <v>NA</v>
      </c>
      <c r="CS7" s="648" t="str">
        <f t="shared" si="5"/>
        <v>NA</v>
      </c>
      <c r="CT7" s="648" t="str">
        <f t="shared" si="5"/>
        <v>NA</v>
      </c>
      <c r="CU7" s="648" t="str">
        <f t="shared" si="5"/>
        <v>NA</v>
      </c>
      <c r="CV7" s="648" t="str">
        <f t="shared" si="5"/>
        <v>NA</v>
      </c>
      <c r="CW7" s="648" t="str">
        <f t="shared" si="5"/>
        <v>NA</v>
      </c>
      <c r="CX7" s="648" t="str">
        <f t="shared" si="5"/>
        <v>NA</v>
      </c>
      <c r="CY7" s="648" t="str">
        <f t="shared" si="5"/>
        <v>NA</v>
      </c>
      <c r="CZ7" s="648" t="str">
        <f t="shared" si="5"/>
        <v>NA</v>
      </c>
      <c r="DA7" s="648" t="str">
        <f t="shared" si="5"/>
        <v>NA</v>
      </c>
    </row>
    <row r="8" spans="2:105" ht="13.75" customHeight="1" thickBot="1" x14ac:dyDescent="0.4">
      <c r="B8" s="398"/>
      <c r="C8" s="392"/>
      <c r="D8" s="393"/>
      <c r="E8" s="394" t="s">
        <v>113</v>
      </c>
      <c r="F8" s="395"/>
      <c r="G8" s="396"/>
      <c r="H8" s="25" t="s">
        <v>100</v>
      </c>
      <c r="I8" s="25" t="s">
        <v>100</v>
      </c>
      <c r="J8" s="25" t="s">
        <v>100</v>
      </c>
      <c r="K8" s="25" t="s">
        <v>100</v>
      </c>
      <c r="L8" s="25" t="s">
        <v>100</v>
      </c>
      <c r="M8" s="25" t="s">
        <v>100</v>
      </c>
      <c r="N8" s="25" t="s">
        <v>100</v>
      </c>
      <c r="O8" s="25" t="s">
        <v>100</v>
      </c>
      <c r="P8" s="25" t="s">
        <v>100</v>
      </c>
      <c r="Q8" s="25" t="s">
        <v>100</v>
      </c>
      <c r="R8" s="32" t="s">
        <v>100</v>
      </c>
      <c r="Y8" s="23" t="s">
        <v>100</v>
      </c>
      <c r="Z8" s="23" t="s">
        <v>100</v>
      </c>
      <c r="AA8" s="23" t="s">
        <v>100</v>
      </c>
      <c r="AB8" s="23" t="s">
        <v>100</v>
      </c>
      <c r="AC8" s="23" t="s">
        <v>100</v>
      </c>
      <c r="AD8" s="23" t="s">
        <v>100</v>
      </c>
      <c r="AE8" s="23" t="s">
        <v>100</v>
      </c>
      <c r="AF8" s="23" t="s">
        <v>100</v>
      </c>
      <c r="AG8" s="23" t="s">
        <v>100</v>
      </c>
      <c r="AH8" s="23" t="s">
        <v>100</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628" t="s">
        <v>114</v>
      </c>
      <c r="AX8" s="628" t="str">
        <f t="shared" si="1"/>
        <v>---</v>
      </c>
      <c r="AY8" s="628" t="e">
        <f>VALUE(IF(AX8="---","",VLOOKUP(AX8,List167834567910213[],2,FALSE)))</f>
        <v>#VALUE!</v>
      </c>
      <c r="AZ8" s="628" t="str">
        <f t="shared" si="2"/>
        <v>---</v>
      </c>
      <c r="BA8" s="628" t="e">
        <f>VALUE(IF(AZ8="---","",VLOOKUP(AZ8,List167834567910213[],2,FALSE)))</f>
        <v>#VALUE!</v>
      </c>
      <c r="BB8" s="628" t="str">
        <f t="shared" si="3"/>
        <v>---</v>
      </c>
      <c r="BC8" s="628" t="str">
        <f t="shared" si="4"/>
        <v>---</v>
      </c>
      <c r="BD8" s="609"/>
      <c r="BE8" s="609" t="s">
        <v>286</v>
      </c>
      <c r="BF8" s="609"/>
      <c r="BG8" s="609"/>
      <c r="BH8" s="609"/>
      <c r="BI8" s="630" t="s">
        <v>114</v>
      </c>
      <c r="BJ8" s="628" t="str">
        <f>IF(H8="---","",IF(H8="","",VLOOKUP(H8,List167834567910213[],2,FALSE)))</f>
        <v/>
      </c>
      <c r="BK8" s="628" t="str">
        <f>IF(I8="---","",IF(I8="","",VLOOKUP(I8,List167834567910213[],2,FALSE)))</f>
        <v/>
      </c>
      <c r="BL8" s="628" t="str">
        <f>IF(J8="---","",IF(J8="","",VLOOKUP(J8,List167834567910213[],2,FALSE)))</f>
        <v/>
      </c>
      <c r="BM8" s="628" t="str">
        <f>IF(K8="---","",IF(K8="","",VLOOKUP(K8,List167834567910213[],2,FALSE)))</f>
        <v/>
      </c>
      <c r="BN8" s="628" t="str">
        <f>IF(L8="---","",IF(L8="","",VLOOKUP(L8,List167834567910213[],2,FALSE)))</f>
        <v/>
      </c>
      <c r="BO8" s="628" t="str">
        <f>IF(M8="---","",IF(M8="","",VLOOKUP(M8,List167834567910213[],2,FALSE)))</f>
        <v/>
      </c>
      <c r="BP8" s="628" t="str">
        <f>IF(N8="---","",IF(N8="","",VLOOKUP(N8,List167834567910213[],2,FALSE)))</f>
        <v/>
      </c>
      <c r="BQ8" s="628" t="str">
        <f>IF(O8="---","",IF(O8="","",VLOOKUP(O8,List167834567910213[],2,FALSE)))</f>
        <v/>
      </c>
      <c r="BR8" s="628" t="str">
        <f>IF(P8="---","",IF(P8="","",VLOOKUP(P8,List167834567910213[],2,FALSE)))</f>
        <v/>
      </c>
      <c r="BS8" s="628" t="str">
        <f>IF(Q8="---","",IF(Q8="","",VLOOKUP(Q8,List167834567910213[],2,FALSE)))</f>
        <v/>
      </c>
      <c r="BT8" s="628" t="str">
        <f>IF(R8="---","",IF(R8="","",VLOOKUP(R8,List167834567910213[],2,FALSE)))</f>
        <v/>
      </c>
      <c r="BU8" s="630" t="s">
        <v>114</v>
      </c>
      <c r="BV8" s="628" t="str">
        <f>IF(Y8="---","",IF(Y8="","",VLOOKUP(Y8,List167834567910213[],2,FALSE)))</f>
        <v/>
      </c>
      <c r="BW8" s="628" t="str">
        <f>IF(Z8="---","",IF(Z8="","",VLOOKUP(Z8,List167834567910213[],2,FALSE)))</f>
        <v/>
      </c>
      <c r="BX8" s="628" t="str">
        <f>IF(AA8="---","",IF(AA8="","",VLOOKUP(AA8,List167834567910213[],2,FALSE)))</f>
        <v/>
      </c>
      <c r="BY8" s="628" t="str">
        <f>IF(AB8="---","",IF(AB8="","",VLOOKUP(AB8,List167834567910213[],2,FALSE)))</f>
        <v/>
      </c>
      <c r="BZ8" s="628" t="str">
        <f>IF(AC8="---","",IF(AC8="","",VLOOKUP(AC8,List167834567910213[],2,FALSE)))</f>
        <v/>
      </c>
      <c r="CA8" s="628" t="str">
        <f>IF(AD8="---","",IF(AD8="","",VLOOKUP(AD8,List167834567910213[],2,FALSE)))</f>
        <v/>
      </c>
      <c r="CB8" s="628" t="str">
        <f>IF(AE8="---","",IF(AE8="","",VLOOKUP(AE8,List167834567910213[],2,FALSE)))</f>
        <v/>
      </c>
      <c r="CC8" s="628" t="str">
        <f>IF(AF8="---","",IF(AF8="","",VLOOKUP(AF8,List167834567910213[],2,FALSE)))</f>
        <v/>
      </c>
      <c r="CD8" s="628" t="str">
        <f>IF(AG8="---","",IF(AG8="","",VLOOKUP(AG8,List167834567910213[],2,FALSE)))</f>
        <v/>
      </c>
      <c r="CE8" s="628" t="str">
        <f>IF(AH8="---","",IF(AH8="","",VLOOKUP(AH8,List167834567910213[],2,FALSE)))</f>
        <v/>
      </c>
      <c r="CF8" s="630" t="s">
        <v>114</v>
      </c>
      <c r="CG8" s="648" t="str">
        <f t="shared" si="6"/>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630" t="s">
        <v>114</v>
      </c>
      <c r="CR8" s="648" t="str">
        <f t="shared" si="7"/>
        <v>NA</v>
      </c>
      <c r="CS8" s="648" t="str">
        <f t="shared" si="5"/>
        <v>NA</v>
      </c>
      <c r="CT8" s="648" t="str">
        <f t="shared" si="5"/>
        <v>NA</v>
      </c>
      <c r="CU8" s="648" t="str">
        <f t="shared" si="5"/>
        <v>NA</v>
      </c>
      <c r="CV8" s="648" t="str">
        <f t="shared" si="5"/>
        <v>NA</v>
      </c>
      <c r="CW8" s="648" t="str">
        <f t="shared" si="5"/>
        <v>NA</v>
      </c>
      <c r="CX8" s="648" t="str">
        <f t="shared" si="5"/>
        <v>NA</v>
      </c>
      <c r="CY8" s="648" t="str">
        <f t="shared" si="5"/>
        <v>NA</v>
      </c>
      <c r="CZ8" s="648" t="str">
        <f t="shared" si="5"/>
        <v>NA</v>
      </c>
      <c r="DA8" s="648" t="str">
        <f t="shared" si="5"/>
        <v>NA</v>
      </c>
    </row>
    <row r="9" spans="2:105" ht="13.75" customHeight="1" thickBot="1" x14ac:dyDescent="0.4">
      <c r="B9" s="397">
        <v>2</v>
      </c>
      <c r="C9" s="392" t="s">
        <v>115</v>
      </c>
      <c r="D9" s="393"/>
      <c r="E9" s="394" t="s">
        <v>116</v>
      </c>
      <c r="F9" s="394"/>
      <c r="G9" s="396"/>
      <c r="H9" s="25" t="s">
        <v>100</v>
      </c>
      <c r="I9" s="25" t="s">
        <v>100</v>
      </c>
      <c r="J9" s="25" t="s">
        <v>100</v>
      </c>
      <c r="K9" s="25" t="s">
        <v>100</v>
      </c>
      <c r="L9" s="25" t="s">
        <v>100</v>
      </c>
      <c r="M9" s="25" t="s">
        <v>100</v>
      </c>
      <c r="N9" s="25" t="s">
        <v>100</v>
      </c>
      <c r="O9" s="25" t="s">
        <v>100</v>
      </c>
      <c r="P9" s="25" t="s">
        <v>100</v>
      </c>
      <c r="Q9" s="25" t="s">
        <v>100</v>
      </c>
      <c r="R9" s="32" t="s">
        <v>100</v>
      </c>
      <c r="Y9" s="23" t="s">
        <v>100</v>
      </c>
      <c r="Z9" s="23" t="s">
        <v>100</v>
      </c>
      <c r="AA9" s="23" t="s">
        <v>100</v>
      </c>
      <c r="AB9" s="23" t="s">
        <v>100</v>
      </c>
      <c r="AC9" s="23" t="s">
        <v>100</v>
      </c>
      <c r="AD9" s="23" t="s">
        <v>100</v>
      </c>
      <c r="AE9" s="23" t="s">
        <v>100</v>
      </c>
      <c r="AF9" s="23" t="s">
        <v>100</v>
      </c>
      <c r="AG9" s="23" t="s">
        <v>100</v>
      </c>
      <c r="AH9" s="23" t="s">
        <v>100</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647" t="s">
        <v>282</v>
      </c>
      <c r="AX9" s="647" t="str">
        <f t="shared" si="1"/>
        <v>---</v>
      </c>
      <c r="AY9" s="647" t="e">
        <f>VALUE(IF(AX9="---","",VLOOKUP(AX9,List167834567910213[],2,FALSE)))</f>
        <v>#VALUE!</v>
      </c>
      <c r="AZ9" s="647" t="str">
        <f t="shared" si="2"/>
        <v>---</v>
      </c>
      <c r="BA9" s="647" t="e">
        <f>VALUE(IF(AZ9="---","",VLOOKUP(AZ9,List167834567910213[],2,FALSE)))</f>
        <v>#VALUE!</v>
      </c>
      <c r="BB9" s="647" t="str">
        <f t="shared" si="3"/>
        <v>---</v>
      </c>
      <c r="BC9" s="647" t="str">
        <f t="shared" si="4"/>
        <v>---</v>
      </c>
      <c r="BD9" s="609"/>
      <c r="BE9" s="629" t="s">
        <v>100</v>
      </c>
      <c r="BF9" s="609"/>
      <c r="BG9" s="609"/>
      <c r="BH9" s="609"/>
      <c r="BI9" s="630" t="s">
        <v>282</v>
      </c>
      <c r="BJ9" s="635" t="str">
        <f>IF(H9="---","",IF(H9="","",VLOOKUP(H9,List167834567910213[],2,FALSE)))</f>
        <v/>
      </c>
      <c r="BK9" s="635" t="str">
        <f>IF(I9="---","",IF(I9="","",VLOOKUP(I9,List167834567910213[],2,FALSE)))</f>
        <v/>
      </c>
      <c r="BL9" s="635" t="str">
        <f>IF(J9="---","",IF(J9="","",VLOOKUP(J9,List167834567910213[],2,FALSE)))</f>
        <v/>
      </c>
      <c r="BM9" s="635" t="str">
        <f>IF(K9="---","",IF(K9="","",VLOOKUP(K9,List167834567910213[],2,FALSE)))</f>
        <v/>
      </c>
      <c r="BN9" s="635" t="str">
        <f>IF(L9="---","",IF(L9="","",VLOOKUP(L9,List167834567910213[],2,FALSE)))</f>
        <v/>
      </c>
      <c r="BO9" s="635" t="str">
        <f>IF(M9="---","",IF(M9="","",VLOOKUP(M9,List167834567910213[],2,FALSE)))</f>
        <v/>
      </c>
      <c r="BP9" s="635" t="str">
        <f>IF(N9="---","",IF(N9="","",VLOOKUP(N9,List167834567910213[],2,FALSE)))</f>
        <v/>
      </c>
      <c r="BQ9" s="635" t="str">
        <f>IF(O9="---","",IF(O9="","",VLOOKUP(O9,List167834567910213[],2,FALSE)))</f>
        <v/>
      </c>
      <c r="BR9" s="635" t="str">
        <f>IF(P9="---","",IF(P9="","",VLOOKUP(P9,List167834567910213[],2,FALSE)))</f>
        <v/>
      </c>
      <c r="BS9" s="635" t="str">
        <f>IF(Q9="---","",IF(Q9="","",VLOOKUP(Q9,List167834567910213[],2,FALSE)))</f>
        <v/>
      </c>
      <c r="BT9" s="635" t="str">
        <f>IF(R9="---","",IF(R9="","",VLOOKUP(R9,List167834567910213[],2,FALSE)))</f>
        <v/>
      </c>
      <c r="BU9" s="630" t="s">
        <v>282</v>
      </c>
      <c r="BV9" s="635" t="str">
        <f>IF(Y9="---","",IF(Y9="","",VLOOKUP(Y9,List167834567910213[],2,FALSE)))</f>
        <v/>
      </c>
      <c r="BW9" s="635" t="str">
        <f>IF(Z9="---","",IF(Z9="","",VLOOKUP(Z9,List167834567910213[],2,FALSE)))</f>
        <v/>
      </c>
      <c r="BX9" s="635" t="str">
        <f>IF(AA9="---","",IF(AA9="","",VLOOKUP(AA9,List167834567910213[],2,FALSE)))</f>
        <v/>
      </c>
      <c r="BY9" s="635" t="str">
        <f>IF(AB9="---","",IF(AB9="","",VLOOKUP(AB9,List167834567910213[],2,FALSE)))</f>
        <v/>
      </c>
      <c r="BZ9" s="635" t="str">
        <f>IF(AC9="---","",IF(AC9="","",VLOOKUP(AC9,List167834567910213[],2,FALSE)))</f>
        <v/>
      </c>
      <c r="CA9" s="635" t="str">
        <f>IF(AD9="---","",IF(AD9="","",VLOOKUP(AD9,List167834567910213[],2,FALSE)))</f>
        <v/>
      </c>
      <c r="CB9" s="635" t="str">
        <f>IF(AE9="---","",IF(AE9="","",VLOOKUP(AE9,List167834567910213[],2,FALSE)))</f>
        <v/>
      </c>
      <c r="CC9" s="635" t="str">
        <f>IF(AF9="---","",IF(AF9="","",VLOOKUP(AF9,List167834567910213[],2,FALSE)))</f>
        <v/>
      </c>
      <c r="CD9" s="635" t="str">
        <f>IF(AG9="---","",IF(AG9="","",VLOOKUP(AG9,List167834567910213[],2,FALSE)))</f>
        <v/>
      </c>
      <c r="CE9" s="635" t="str">
        <f>IF(AH9="---","",IF(AH9="","",VLOOKUP(AH9,List167834567910213[],2,FALSE)))</f>
        <v/>
      </c>
      <c r="CF9" s="630" t="s">
        <v>282</v>
      </c>
      <c r="CG9" s="647" t="str">
        <f t="shared" si="6"/>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630" t="s">
        <v>117</v>
      </c>
      <c r="CR9" s="647" t="str">
        <f t="shared" si="7"/>
        <v>NA</v>
      </c>
      <c r="CS9" s="647" t="str">
        <f t="shared" si="5"/>
        <v>NA</v>
      </c>
      <c r="CT9" s="647" t="str">
        <f t="shared" si="5"/>
        <v>NA</v>
      </c>
      <c r="CU9" s="647" t="str">
        <f t="shared" si="5"/>
        <v>NA</v>
      </c>
      <c r="CV9" s="647" t="str">
        <f t="shared" si="5"/>
        <v>NA</v>
      </c>
      <c r="CW9" s="647" t="str">
        <f t="shared" si="5"/>
        <v>NA</v>
      </c>
      <c r="CX9" s="647" t="str">
        <f t="shared" si="5"/>
        <v>NA</v>
      </c>
      <c r="CY9" s="647" t="str">
        <f t="shared" si="5"/>
        <v>NA</v>
      </c>
      <c r="CZ9" s="647" t="str">
        <f t="shared" si="5"/>
        <v>NA</v>
      </c>
      <c r="DA9" s="647" t="str">
        <f t="shared" si="5"/>
        <v>NA</v>
      </c>
    </row>
    <row r="10" spans="2:105" ht="13.75" customHeight="1" thickBot="1" x14ac:dyDescent="0.4">
      <c r="B10" s="397"/>
      <c r="C10" s="392"/>
      <c r="D10" s="393"/>
      <c r="E10" s="394" t="s">
        <v>118</v>
      </c>
      <c r="F10" s="394"/>
      <c r="G10" s="396"/>
      <c r="H10" s="25" t="s">
        <v>100</v>
      </c>
      <c r="I10" s="25" t="s">
        <v>100</v>
      </c>
      <c r="J10" s="25" t="s">
        <v>100</v>
      </c>
      <c r="K10" s="25" t="s">
        <v>100</v>
      </c>
      <c r="L10" s="25" t="s">
        <v>100</v>
      </c>
      <c r="M10" s="25" t="s">
        <v>100</v>
      </c>
      <c r="N10" s="25" t="s">
        <v>100</v>
      </c>
      <c r="O10" s="25" t="s">
        <v>100</v>
      </c>
      <c r="P10" s="25" t="s">
        <v>100</v>
      </c>
      <c r="Q10" s="25" t="s">
        <v>100</v>
      </c>
      <c r="R10" s="32" t="s">
        <v>100</v>
      </c>
      <c r="Y10" s="23" t="s">
        <v>100</v>
      </c>
      <c r="Z10" s="23" t="s">
        <v>100</v>
      </c>
      <c r="AA10" s="23" t="s">
        <v>100</v>
      </c>
      <c r="AB10" s="23" t="s">
        <v>100</v>
      </c>
      <c r="AC10" s="23" t="s">
        <v>100</v>
      </c>
      <c r="AD10" s="23" t="s">
        <v>100</v>
      </c>
      <c r="AE10" s="23" t="s">
        <v>100</v>
      </c>
      <c r="AF10" s="23" t="s">
        <v>100</v>
      </c>
      <c r="AG10" s="23" t="s">
        <v>100</v>
      </c>
      <c r="AH10" s="23" t="s">
        <v>100</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647" t="s">
        <v>283</v>
      </c>
      <c r="AX10" s="647" t="str">
        <f t="shared" si="1"/>
        <v>---</v>
      </c>
      <c r="AY10" s="647" t="e">
        <f>VALUE(IF(AX10="---","",VLOOKUP(AX10,List167834567910213[],2,FALSE)))</f>
        <v>#VALUE!</v>
      </c>
      <c r="AZ10" s="647" t="str">
        <f t="shared" si="2"/>
        <v>---</v>
      </c>
      <c r="BA10" s="647" t="e">
        <f>VALUE(IF(AZ10="---","",VLOOKUP(AZ10,List167834567910213[],2,FALSE)))</f>
        <v>#VALUE!</v>
      </c>
      <c r="BB10" s="647" t="str">
        <f t="shared" si="3"/>
        <v>---</v>
      </c>
      <c r="BC10" s="647" t="str">
        <f t="shared" si="4"/>
        <v>---</v>
      </c>
      <c r="BD10" s="609"/>
      <c r="BE10" s="609" t="s">
        <v>272</v>
      </c>
      <c r="BF10" s="609"/>
      <c r="BG10" s="609"/>
      <c r="BH10" s="609"/>
      <c r="BI10" s="630" t="s">
        <v>283</v>
      </c>
      <c r="BJ10" s="635" t="str">
        <f>IF(H10="---","",IF(H10="","",VLOOKUP(H10,List167834567910213[],2,FALSE)))</f>
        <v/>
      </c>
      <c r="BK10" s="635" t="str">
        <f>IF(I10="---","",IF(I10="","",VLOOKUP(I10,List167834567910213[],2,FALSE)))</f>
        <v/>
      </c>
      <c r="BL10" s="635" t="str">
        <f>IF(J10="---","",IF(J10="","",VLOOKUP(J10,List167834567910213[],2,FALSE)))</f>
        <v/>
      </c>
      <c r="BM10" s="635" t="str">
        <f>IF(K10="---","",IF(K10="","",VLOOKUP(K10,List167834567910213[],2,FALSE)))</f>
        <v/>
      </c>
      <c r="BN10" s="635" t="str">
        <f>IF(L10="---","",IF(L10="","",VLOOKUP(L10,List167834567910213[],2,FALSE)))</f>
        <v/>
      </c>
      <c r="BO10" s="635" t="str">
        <f>IF(M10="---","",IF(M10="","",VLOOKUP(M10,List167834567910213[],2,FALSE)))</f>
        <v/>
      </c>
      <c r="BP10" s="635" t="str">
        <f>IF(N10="---","",IF(N10="","",VLOOKUP(N10,List167834567910213[],2,FALSE)))</f>
        <v/>
      </c>
      <c r="BQ10" s="635" t="str">
        <f>IF(O10="---","",IF(O10="","",VLOOKUP(O10,List167834567910213[],2,FALSE)))</f>
        <v/>
      </c>
      <c r="BR10" s="635" t="str">
        <f>IF(P10="---","",IF(P10="","",VLOOKUP(P10,List167834567910213[],2,FALSE)))</f>
        <v/>
      </c>
      <c r="BS10" s="635" t="str">
        <f>IF(Q10="---","",IF(Q10="","",VLOOKUP(Q10,List167834567910213[],2,FALSE)))</f>
        <v/>
      </c>
      <c r="BT10" s="635" t="str">
        <f>IF(R10="---","",IF(R10="","",VLOOKUP(R10,List167834567910213[],2,FALSE)))</f>
        <v/>
      </c>
      <c r="BU10" s="630" t="s">
        <v>283</v>
      </c>
      <c r="BV10" s="635" t="str">
        <f>IF(Y10="---","",IF(Y10="","",VLOOKUP(Y10,List167834567910213[],2,FALSE)))</f>
        <v/>
      </c>
      <c r="BW10" s="635" t="str">
        <f>IF(Z10="---","",IF(Z10="","",VLOOKUP(Z10,List167834567910213[],2,FALSE)))</f>
        <v/>
      </c>
      <c r="BX10" s="635" t="str">
        <f>IF(AA10="---","",IF(AA10="","",VLOOKUP(AA10,List167834567910213[],2,FALSE)))</f>
        <v/>
      </c>
      <c r="BY10" s="635" t="str">
        <f>IF(AB10="---","",IF(AB10="","",VLOOKUP(AB10,List167834567910213[],2,FALSE)))</f>
        <v/>
      </c>
      <c r="BZ10" s="635" t="str">
        <f>IF(AC10="---","",IF(AC10="","",VLOOKUP(AC10,List167834567910213[],2,FALSE)))</f>
        <v/>
      </c>
      <c r="CA10" s="635" t="str">
        <f>IF(AD10="---","",IF(AD10="","",VLOOKUP(AD10,List167834567910213[],2,FALSE)))</f>
        <v/>
      </c>
      <c r="CB10" s="635" t="str">
        <f>IF(AE10="---","",IF(AE10="","",VLOOKUP(AE10,List167834567910213[],2,FALSE)))</f>
        <v/>
      </c>
      <c r="CC10" s="635" t="str">
        <f>IF(AF10="---","",IF(AF10="","",VLOOKUP(AF10,List167834567910213[],2,FALSE)))</f>
        <v/>
      </c>
      <c r="CD10" s="635" t="str">
        <f>IF(AG10="---","",IF(AG10="","",VLOOKUP(AG10,List167834567910213[],2,FALSE)))</f>
        <v/>
      </c>
      <c r="CE10" s="635" t="str">
        <f>IF(AH10="---","",IF(AH10="","",VLOOKUP(AH10,List167834567910213[],2,FALSE)))</f>
        <v/>
      </c>
      <c r="CF10" s="630" t="s">
        <v>283</v>
      </c>
      <c r="CG10" s="647" t="str">
        <f t="shared" si="6"/>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630" t="s">
        <v>119</v>
      </c>
      <c r="CR10" s="647" t="str">
        <f t="shared" si="7"/>
        <v>NA</v>
      </c>
      <c r="CS10" s="647" t="str">
        <f t="shared" si="5"/>
        <v>NA</v>
      </c>
      <c r="CT10" s="647" t="str">
        <f t="shared" si="5"/>
        <v>NA</v>
      </c>
      <c r="CU10" s="647" t="str">
        <f t="shared" si="5"/>
        <v>NA</v>
      </c>
      <c r="CV10" s="647" t="str">
        <f t="shared" si="5"/>
        <v>NA</v>
      </c>
      <c r="CW10" s="647" t="str">
        <f t="shared" si="5"/>
        <v>NA</v>
      </c>
      <c r="CX10" s="647" t="str">
        <f t="shared" si="5"/>
        <v>NA</v>
      </c>
      <c r="CY10" s="647" t="str">
        <f t="shared" si="5"/>
        <v>NA</v>
      </c>
      <c r="CZ10" s="647" t="str">
        <f t="shared" si="5"/>
        <v>NA</v>
      </c>
      <c r="DA10" s="647" t="str">
        <f t="shared" si="5"/>
        <v>NA</v>
      </c>
    </row>
    <row r="11" spans="2:105" ht="13.75" customHeight="1" thickBot="1" x14ac:dyDescent="0.4">
      <c r="B11" s="397"/>
      <c r="C11" s="392"/>
      <c r="D11" s="393"/>
      <c r="E11" s="394" t="s">
        <v>120</v>
      </c>
      <c r="F11" s="394"/>
      <c r="G11" s="396"/>
      <c r="H11" s="25" t="s">
        <v>100</v>
      </c>
      <c r="I11" s="25" t="s">
        <v>100</v>
      </c>
      <c r="J11" s="25" t="s">
        <v>100</v>
      </c>
      <c r="K11" s="25" t="s">
        <v>100</v>
      </c>
      <c r="L11" s="25" t="s">
        <v>100</v>
      </c>
      <c r="M11" s="25" t="s">
        <v>100</v>
      </c>
      <c r="N11" s="25" t="s">
        <v>100</v>
      </c>
      <c r="O11" s="25" t="s">
        <v>100</v>
      </c>
      <c r="P11" s="25" t="s">
        <v>100</v>
      </c>
      <c r="Q11" s="25" t="s">
        <v>100</v>
      </c>
      <c r="R11" s="32" t="s">
        <v>100</v>
      </c>
      <c r="Y11" s="23" t="s">
        <v>100</v>
      </c>
      <c r="Z11" s="23" t="s">
        <v>100</v>
      </c>
      <c r="AA11" s="23" t="s">
        <v>100</v>
      </c>
      <c r="AB11" s="23" t="s">
        <v>100</v>
      </c>
      <c r="AC11" s="23" t="s">
        <v>100</v>
      </c>
      <c r="AD11" s="23" t="s">
        <v>100</v>
      </c>
      <c r="AE11" s="23" t="s">
        <v>100</v>
      </c>
      <c r="AF11" s="23" t="s">
        <v>100</v>
      </c>
      <c r="AG11" s="23" t="s">
        <v>100</v>
      </c>
      <c r="AH11" s="23" t="s">
        <v>100</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647" t="s">
        <v>284</v>
      </c>
      <c r="AX11" s="647" t="str">
        <f t="shared" si="1"/>
        <v>---</v>
      </c>
      <c r="AY11" s="647" t="e">
        <f>VALUE(IF(AX11="---","",VLOOKUP(AX11,List167834567910213[],2,FALSE)))</f>
        <v>#VALUE!</v>
      </c>
      <c r="AZ11" s="647" t="str">
        <f t="shared" si="2"/>
        <v>---</v>
      </c>
      <c r="BA11" s="647" t="e">
        <f>VALUE(IF(AZ11="---","",VLOOKUP(AZ11,List167834567910213[],2,FALSE)))</f>
        <v>#VALUE!</v>
      </c>
      <c r="BB11" s="647" t="str">
        <f t="shared" si="3"/>
        <v>---</v>
      </c>
      <c r="BC11" s="647" t="str">
        <f t="shared" si="4"/>
        <v>---</v>
      </c>
      <c r="BD11" s="609"/>
      <c r="BE11" s="609" t="s">
        <v>273</v>
      </c>
      <c r="BF11" s="609"/>
      <c r="BG11" s="609"/>
      <c r="BH11" s="609"/>
      <c r="BI11" s="630" t="s">
        <v>284</v>
      </c>
      <c r="BJ11" s="635" t="str">
        <f>IF(H11="---","",IF(H11="","",VLOOKUP(H11,List167834567910213[],2,FALSE)))</f>
        <v/>
      </c>
      <c r="BK11" s="635" t="str">
        <f>IF(I11="---","",IF(I11="","",VLOOKUP(I11,List167834567910213[],2,FALSE)))</f>
        <v/>
      </c>
      <c r="BL11" s="635" t="str">
        <f>IF(J11="---","",IF(J11="","",VLOOKUP(J11,List167834567910213[],2,FALSE)))</f>
        <v/>
      </c>
      <c r="BM11" s="635" t="str">
        <f>IF(K11="---","",IF(K11="","",VLOOKUP(K11,List167834567910213[],2,FALSE)))</f>
        <v/>
      </c>
      <c r="BN11" s="635" t="str">
        <f>IF(L11="---","",IF(L11="","",VLOOKUP(L11,List167834567910213[],2,FALSE)))</f>
        <v/>
      </c>
      <c r="BO11" s="635" t="str">
        <f>IF(M11="---","",IF(M11="","",VLOOKUP(M11,List167834567910213[],2,FALSE)))</f>
        <v/>
      </c>
      <c r="BP11" s="635" t="str">
        <f>IF(N11="---","",IF(N11="","",VLOOKUP(N11,List167834567910213[],2,FALSE)))</f>
        <v/>
      </c>
      <c r="BQ11" s="635" t="str">
        <f>IF(O11="---","",IF(O11="","",VLOOKUP(O11,List167834567910213[],2,FALSE)))</f>
        <v/>
      </c>
      <c r="BR11" s="635" t="str">
        <f>IF(P11="---","",IF(P11="","",VLOOKUP(P11,List167834567910213[],2,FALSE)))</f>
        <v/>
      </c>
      <c r="BS11" s="635" t="str">
        <f>IF(Q11="---","",IF(Q11="","",VLOOKUP(Q11,List167834567910213[],2,FALSE)))</f>
        <v/>
      </c>
      <c r="BT11" s="635" t="str">
        <f>IF(R11="---","",IF(R11="","",VLOOKUP(R11,List167834567910213[],2,FALSE)))</f>
        <v/>
      </c>
      <c r="BU11" s="630" t="s">
        <v>284</v>
      </c>
      <c r="BV11" s="635" t="str">
        <f>IF(Y11="---","",IF(Y11="","",VLOOKUP(Y11,List167834567910213[],2,FALSE)))</f>
        <v/>
      </c>
      <c r="BW11" s="635" t="str">
        <f>IF(Z11="---","",IF(Z11="","",VLOOKUP(Z11,List167834567910213[],2,FALSE)))</f>
        <v/>
      </c>
      <c r="BX11" s="635" t="str">
        <f>IF(AA11="---","",IF(AA11="","",VLOOKUP(AA11,List167834567910213[],2,FALSE)))</f>
        <v/>
      </c>
      <c r="BY11" s="635" t="str">
        <f>IF(AB11="---","",IF(AB11="","",VLOOKUP(AB11,List167834567910213[],2,FALSE)))</f>
        <v/>
      </c>
      <c r="BZ11" s="635" t="str">
        <f>IF(AC11="---","",IF(AC11="","",VLOOKUP(AC11,List167834567910213[],2,FALSE)))</f>
        <v/>
      </c>
      <c r="CA11" s="635" t="str">
        <f>IF(AD11="---","",IF(AD11="","",VLOOKUP(AD11,List167834567910213[],2,FALSE)))</f>
        <v/>
      </c>
      <c r="CB11" s="635" t="str">
        <f>IF(AE11="---","",IF(AE11="","",VLOOKUP(AE11,List167834567910213[],2,FALSE)))</f>
        <v/>
      </c>
      <c r="CC11" s="635" t="str">
        <f>IF(AF11="---","",IF(AF11="","",VLOOKUP(AF11,List167834567910213[],2,FALSE)))</f>
        <v/>
      </c>
      <c r="CD11" s="635" t="str">
        <f>IF(AG11="---","",IF(AG11="","",VLOOKUP(AG11,List167834567910213[],2,FALSE)))</f>
        <v/>
      </c>
      <c r="CE11" s="635" t="str">
        <f>IF(AH11="---","",IF(AH11="","",VLOOKUP(AH11,List167834567910213[],2,FALSE)))</f>
        <v/>
      </c>
      <c r="CF11" s="630" t="s">
        <v>284</v>
      </c>
      <c r="CG11" s="647" t="str">
        <f t="shared" si="6"/>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630" t="s">
        <v>121</v>
      </c>
      <c r="CR11" s="647" t="str">
        <f t="shared" si="7"/>
        <v>NA</v>
      </c>
      <c r="CS11" s="647" t="str">
        <f t="shared" si="5"/>
        <v>NA</v>
      </c>
      <c r="CT11" s="647" t="str">
        <f t="shared" si="5"/>
        <v>NA</v>
      </c>
      <c r="CU11" s="647" t="str">
        <f t="shared" si="5"/>
        <v>NA</v>
      </c>
      <c r="CV11" s="647" t="str">
        <f t="shared" si="5"/>
        <v>NA</v>
      </c>
      <c r="CW11" s="647" t="str">
        <f t="shared" si="5"/>
        <v>NA</v>
      </c>
      <c r="CX11" s="647" t="str">
        <f t="shared" si="5"/>
        <v>NA</v>
      </c>
      <c r="CY11" s="647" t="str">
        <f t="shared" si="5"/>
        <v>NA</v>
      </c>
      <c r="CZ11" s="647" t="str">
        <f t="shared" si="5"/>
        <v>NA</v>
      </c>
      <c r="DA11" s="647" t="str">
        <f t="shared" si="5"/>
        <v>NA</v>
      </c>
    </row>
    <row r="12" spans="2:105" ht="13.75" customHeight="1" thickBot="1" x14ac:dyDescent="0.4">
      <c r="B12" s="397"/>
      <c r="C12" s="392" t="s">
        <v>122</v>
      </c>
      <c r="D12" s="393"/>
      <c r="E12" s="394" t="s">
        <v>123</v>
      </c>
      <c r="F12" s="394"/>
      <c r="G12" s="396"/>
      <c r="H12" s="25" t="s">
        <v>100</v>
      </c>
      <c r="I12" s="25" t="s">
        <v>100</v>
      </c>
      <c r="J12" s="25" t="s">
        <v>100</v>
      </c>
      <c r="K12" s="25" t="s">
        <v>100</v>
      </c>
      <c r="L12" s="25" t="s">
        <v>100</v>
      </c>
      <c r="M12" s="25" t="s">
        <v>100</v>
      </c>
      <c r="N12" s="25" t="s">
        <v>100</v>
      </c>
      <c r="O12" s="25" t="s">
        <v>100</v>
      </c>
      <c r="P12" s="25" t="s">
        <v>100</v>
      </c>
      <c r="Q12" s="25" t="s">
        <v>100</v>
      </c>
      <c r="R12" s="32" t="s">
        <v>100</v>
      </c>
      <c r="Y12" s="23" t="s">
        <v>100</v>
      </c>
      <c r="Z12" s="23" t="s">
        <v>100</v>
      </c>
      <c r="AA12" s="23" t="s">
        <v>100</v>
      </c>
      <c r="AB12" s="23" t="s">
        <v>100</v>
      </c>
      <c r="AC12" s="23" t="s">
        <v>100</v>
      </c>
      <c r="AD12" s="23" t="s">
        <v>100</v>
      </c>
      <c r="AE12" s="23" t="s">
        <v>100</v>
      </c>
      <c r="AF12" s="23" t="s">
        <v>100</v>
      </c>
      <c r="AG12" s="23" t="s">
        <v>100</v>
      </c>
      <c r="AH12" s="23" t="s">
        <v>100</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647" t="s">
        <v>117</v>
      </c>
      <c r="AX12" s="647" t="str">
        <f t="shared" si="1"/>
        <v>---</v>
      </c>
      <c r="AY12" s="647" t="e">
        <f>VALUE(IF(AX12="---","",VLOOKUP(AX12,List167834567910213[],2,FALSE)))</f>
        <v>#VALUE!</v>
      </c>
      <c r="AZ12" s="647" t="str">
        <f t="shared" si="2"/>
        <v>---</v>
      </c>
      <c r="BA12" s="647" t="e">
        <f>VALUE(IF(AZ12="---","",VLOOKUP(AZ12,List167834567910213[],2,FALSE)))</f>
        <v>#VALUE!</v>
      </c>
      <c r="BB12" s="647" t="str">
        <f t="shared" si="3"/>
        <v>---</v>
      </c>
      <c r="BC12" s="647" t="str">
        <f t="shared" si="4"/>
        <v>---</v>
      </c>
      <c r="BD12" s="609"/>
      <c r="BE12" s="609"/>
      <c r="BF12" s="609"/>
      <c r="BG12" s="609"/>
      <c r="BH12" s="609"/>
      <c r="BI12" s="630" t="s">
        <v>117</v>
      </c>
      <c r="BJ12" s="635" t="str">
        <f>IF(H12="---","",IF(H12="","",VLOOKUP(H12,List167834567910213[],2,FALSE)))</f>
        <v/>
      </c>
      <c r="BK12" s="635" t="str">
        <f>IF(I12="---","",IF(I12="","",VLOOKUP(I12,List167834567910213[],2,FALSE)))</f>
        <v/>
      </c>
      <c r="BL12" s="635" t="str">
        <f>IF(J12="---","",IF(J12="","",VLOOKUP(J12,List167834567910213[],2,FALSE)))</f>
        <v/>
      </c>
      <c r="BM12" s="635" t="str">
        <f>IF(K12="---","",IF(K12="","",VLOOKUP(K12,List167834567910213[],2,FALSE)))</f>
        <v/>
      </c>
      <c r="BN12" s="635" t="str">
        <f>IF(L12="---","",IF(L12="","",VLOOKUP(L12,List167834567910213[],2,FALSE)))</f>
        <v/>
      </c>
      <c r="BO12" s="635" t="str">
        <f>IF(M12="---","",IF(M12="","",VLOOKUP(M12,List167834567910213[],2,FALSE)))</f>
        <v/>
      </c>
      <c r="BP12" s="635" t="str">
        <f>IF(N12="---","",IF(N12="","",VLOOKUP(N12,List167834567910213[],2,FALSE)))</f>
        <v/>
      </c>
      <c r="BQ12" s="635" t="str">
        <f>IF(O12="---","",IF(O12="","",VLOOKUP(O12,List167834567910213[],2,FALSE)))</f>
        <v/>
      </c>
      <c r="BR12" s="635" t="str">
        <f>IF(P12="---","",IF(P12="","",VLOOKUP(P12,List167834567910213[],2,FALSE)))</f>
        <v/>
      </c>
      <c r="BS12" s="635" t="str">
        <f>IF(Q12="---","",IF(Q12="","",VLOOKUP(Q12,List167834567910213[],2,FALSE)))</f>
        <v/>
      </c>
      <c r="BT12" s="635" t="str">
        <f>IF(R12="---","",IF(R12="","",VLOOKUP(R12,List167834567910213[],2,FALSE)))</f>
        <v/>
      </c>
      <c r="BU12" s="630" t="s">
        <v>117</v>
      </c>
      <c r="BV12" s="635" t="str">
        <f>IF(Y12="---","",IF(Y12="","",VLOOKUP(Y12,List167834567910213[],2,FALSE)))</f>
        <v/>
      </c>
      <c r="BW12" s="635" t="str">
        <f>IF(Z12="---","",IF(Z12="","",VLOOKUP(Z12,List167834567910213[],2,FALSE)))</f>
        <v/>
      </c>
      <c r="BX12" s="635" t="str">
        <f>IF(AA12="---","",IF(AA12="","",VLOOKUP(AA12,List167834567910213[],2,FALSE)))</f>
        <v/>
      </c>
      <c r="BY12" s="635" t="str">
        <f>IF(AB12="---","",IF(AB12="","",VLOOKUP(AB12,List167834567910213[],2,FALSE)))</f>
        <v/>
      </c>
      <c r="BZ12" s="635" t="str">
        <f>IF(AC12="---","",IF(AC12="","",VLOOKUP(AC12,List167834567910213[],2,FALSE)))</f>
        <v/>
      </c>
      <c r="CA12" s="635" t="str">
        <f>IF(AD12="---","",IF(AD12="","",VLOOKUP(AD12,List167834567910213[],2,FALSE)))</f>
        <v/>
      </c>
      <c r="CB12" s="635" t="str">
        <f>IF(AE12="---","",IF(AE12="","",VLOOKUP(AE12,List167834567910213[],2,FALSE)))</f>
        <v/>
      </c>
      <c r="CC12" s="635" t="str">
        <f>IF(AF12="---","",IF(AF12="","",VLOOKUP(AF12,List167834567910213[],2,FALSE)))</f>
        <v/>
      </c>
      <c r="CD12" s="635" t="str">
        <f>IF(AG12="---","",IF(AG12="","",VLOOKUP(AG12,List167834567910213[],2,FALSE)))</f>
        <v/>
      </c>
      <c r="CE12" s="635" t="str">
        <f>IF(AH12="---","",IF(AH12="","",VLOOKUP(AH12,List167834567910213[],2,FALSE)))</f>
        <v/>
      </c>
      <c r="CF12" s="630" t="s">
        <v>117</v>
      </c>
      <c r="CG12" s="647" t="str">
        <f t="shared" si="6"/>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630" t="s">
        <v>124</v>
      </c>
      <c r="CR12" s="647" t="str">
        <f t="shared" si="7"/>
        <v>NA</v>
      </c>
      <c r="CS12" s="647" t="str">
        <f t="shared" si="5"/>
        <v>NA</v>
      </c>
      <c r="CT12" s="647" t="str">
        <f t="shared" si="5"/>
        <v>NA</v>
      </c>
      <c r="CU12" s="647" t="str">
        <f t="shared" si="5"/>
        <v>NA</v>
      </c>
      <c r="CV12" s="647" t="str">
        <f t="shared" si="5"/>
        <v>NA</v>
      </c>
      <c r="CW12" s="647" t="str">
        <f t="shared" si="5"/>
        <v>NA</v>
      </c>
      <c r="CX12" s="647" t="str">
        <f t="shared" si="5"/>
        <v>NA</v>
      </c>
      <c r="CY12" s="647" t="str">
        <f t="shared" si="5"/>
        <v>NA</v>
      </c>
      <c r="CZ12" s="647" t="str">
        <f t="shared" si="5"/>
        <v>NA</v>
      </c>
      <c r="DA12" s="647" t="str">
        <f t="shared" si="5"/>
        <v>NA</v>
      </c>
    </row>
    <row r="13" spans="2:105" ht="13.75" customHeight="1" thickBot="1" x14ac:dyDescent="0.4">
      <c r="B13" s="397"/>
      <c r="C13" s="392"/>
      <c r="D13" s="393"/>
      <c r="E13" s="394" t="s">
        <v>125</v>
      </c>
      <c r="F13" s="394"/>
      <c r="G13" s="396"/>
      <c r="H13" s="25" t="s">
        <v>100</v>
      </c>
      <c r="I13" s="25" t="s">
        <v>100</v>
      </c>
      <c r="J13" s="25" t="s">
        <v>100</v>
      </c>
      <c r="K13" s="25" t="s">
        <v>100</v>
      </c>
      <c r="L13" s="25" t="s">
        <v>100</v>
      </c>
      <c r="M13" s="25" t="s">
        <v>100</v>
      </c>
      <c r="N13" s="25" t="s">
        <v>100</v>
      </c>
      <c r="O13" s="25" t="s">
        <v>100</v>
      </c>
      <c r="P13" s="25" t="s">
        <v>100</v>
      </c>
      <c r="Q13" s="25" t="s">
        <v>100</v>
      </c>
      <c r="R13" s="32" t="s">
        <v>100</v>
      </c>
      <c r="Y13" s="23" t="s">
        <v>100</v>
      </c>
      <c r="Z13" s="23" t="s">
        <v>100</v>
      </c>
      <c r="AA13" s="23" t="s">
        <v>100</v>
      </c>
      <c r="AB13" s="23" t="s">
        <v>100</v>
      </c>
      <c r="AC13" s="23" t="s">
        <v>100</v>
      </c>
      <c r="AD13" s="23" t="s">
        <v>100</v>
      </c>
      <c r="AE13" s="23" t="s">
        <v>100</v>
      </c>
      <c r="AF13" s="23" t="s">
        <v>100</v>
      </c>
      <c r="AG13" s="23" t="s">
        <v>100</v>
      </c>
      <c r="AH13" s="23" t="s">
        <v>100</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647" t="s">
        <v>119</v>
      </c>
      <c r="AX13" s="647" t="str">
        <f t="shared" si="1"/>
        <v>---</v>
      </c>
      <c r="AY13" s="647" t="e">
        <f>VALUE(IF(AX13="---","",VLOOKUP(AX13,List167834567910213[],2,FALSE)))</f>
        <v>#VALUE!</v>
      </c>
      <c r="AZ13" s="647" t="str">
        <f t="shared" si="2"/>
        <v>---</v>
      </c>
      <c r="BA13" s="647" t="e">
        <f>VALUE(IF(AZ13="---","",VLOOKUP(AZ13,List167834567910213[],2,FALSE)))</f>
        <v>#VALUE!</v>
      </c>
      <c r="BB13" s="647" t="str">
        <f t="shared" si="3"/>
        <v>---</v>
      </c>
      <c r="BC13" s="647" t="str">
        <f t="shared" si="4"/>
        <v>---</v>
      </c>
      <c r="BD13" s="609"/>
      <c r="BE13" s="609"/>
      <c r="BF13" s="609"/>
      <c r="BG13" s="609"/>
      <c r="BH13" s="609"/>
      <c r="BI13" s="630" t="s">
        <v>119</v>
      </c>
      <c r="BJ13" s="635" t="str">
        <f>IF(H13="---","",IF(H13="","",VLOOKUP(H13,List167834567910213[],2,FALSE)))</f>
        <v/>
      </c>
      <c r="BK13" s="635" t="str">
        <f>IF(I13="---","",IF(I13="","",VLOOKUP(I13,List167834567910213[],2,FALSE)))</f>
        <v/>
      </c>
      <c r="BL13" s="635" t="str">
        <f>IF(J13="---","",IF(J13="","",VLOOKUP(J13,List167834567910213[],2,FALSE)))</f>
        <v/>
      </c>
      <c r="BM13" s="635" t="str">
        <f>IF(K13="---","",IF(K13="","",VLOOKUP(K13,List167834567910213[],2,FALSE)))</f>
        <v/>
      </c>
      <c r="BN13" s="635" t="str">
        <f>IF(L13="---","",IF(L13="","",VLOOKUP(L13,List167834567910213[],2,FALSE)))</f>
        <v/>
      </c>
      <c r="BO13" s="635" t="str">
        <f>IF(M13="---","",IF(M13="","",VLOOKUP(M13,List167834567910213[],2,FALSE)))</f>
        <v/>
      </c>
      <c r="BP13" s="635" t="str">
        <f>IF(N13="---","",IF(N13="","",VLOOKUP(N13,List167834567910213[],2,FALSE)))</f>
        <v/>
      </c>
      <c r="BQ13" s="635" t="str">
        <f>IF(O13="---","",IF(O13="","",VLOOKUP(O13,List167834567910213[],2,FALSE)))</f>
        <v/>
      </c>
      <c r="BR13" s="635" t="str">
        <f>IF(P13="---","",IF(P13="","",VLOOKUP(P13,List167834567910213[],2,FALSE)))</f>
        <v/>
      </c>
      <c r="BS13" s="635" t="str">
        <f>IF(Q13="---","",IF(Q13="","",VLOOKUP(Q13,List167834567910213[],2,FALSE)))</f>
        <v/>
      </c>
      <c r="BT13" s="635" t="str">
        <f>IF(R13="---","",IF(R13="","",VLOOKUP(R13,List167834567910213[],2,FALSE)))</f>
        <v/>
      </c>
      <c r="BU13" s="630" t="s">
        <v>119</v>
      </c>
      <c r="BV13" s="635" t="str">
        <f>IF(Y13="---","",IF(Y13="","",VLOOKUP(Y13,List167834567910213[],2,FALSE)))</f>
        <v/>
      </c>
      <c r="BW13" s="635" t="str">
        <f>IF(Z13="---","",IF(Z13="","",VLOOKUP(Z13,List167834567910213[],2,FALSE)))</f>
        <v/>
      </c>
      <c r="BX13" s="635" t="str">
        <f>IF(AA13="---","",IF(AA13="","",VLOOKUP(AA13,List167834567910213[],2,FALSE)))</f>
        <v/>
      </c>
      <c r="BY13" s="635" t="str">
        <f>IF(AB13="---","",IF(AB13="","",VLOOKUP(AB13,List167834567910213[],2,FALSE)))</f>
        <v/>
      </c>
      <c r="BZ13" s="635" t="str">
        <f>IF(AC13="---","",IF(AC13="","",VLOOKUP(AC13,List167834567910213[],2,FALSE)))</f>
        <v/>
      </c>
      <c r="CA13" s="635" t="str">
        <f>IF(AD13="---","",IF(AD13="","",VLOOKUP(AD13,List167834567910213[],2,FALSE)))</f>
        <v/>
      </c>
      <c r="CB13" s="635" t="str">
        <f>IF(AE13="---","",IF(AE13="","",VLOOKUP(AE13,List167834567910213[],2,FALSE)))</f>
        <v/>
      </c>
      <c r="CC13" s="635" t="str">
        <f>IF(AF13="---","",IF(AF13="","",VLOOKUP(AF13,List167834567910213[],2,FALSE)))</f>
        <v/>
      </c>
      <c r="CD13" s="635" t="str">
        <f>IF(AG13="---","",IF(AG13="","",VLOOKUP(AG13,List167834567910213[],2,FALSE)))</f>
        <v/>
      </c>
      <c r="CE13" s="635" t="str">
        <f>IF(AH13="---","",IF(AH13="","",VLOOKUP(AH13,List167834567910213[],2,FALSE)))</f>
        <v/>
      </c>
      <c r="CF13" s="630" t="s">
        <v>119</v>
      </c>
      <c r="CG13" s="647" t="str">
        <f t="shared" si="6"/>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630" t="s">
        <v>126</v>
      </c>
      <c r="CR13" s="647" t="str">
        <f t="shared" si="7"/>
        <v>NA</v>
      </c>
      <c r="CS13" s="647" t="str">
        <f t="shared" si="5"/>
        <v>NA</v>
      </c>
      <c r="CT13" s="647" t="str">
        <f t="shared" si="5"/>
        <v>NA</v>
      </c>
      <c r="CU13" s="647" t="str">
        <f t="shared" si="5"/>
        <v>NA</v>
      </c>
      <c r="CV13" s="647" t="str">
        <f t="shared" si="5"/>
        <v>NA</v>
      </c>
      <c r="CW13" s="647" t="str">
        <f t="shared" si="5"/>
        <v>NA</v>
      </c>
      <c r="CX13" s="647" t="str">
        <f t="shared" si="5"/>
        <v>NA</v>
      </c>
      <c r="CY13" s="647" t="str">
        <f t="shared" si="5"/>
        <v>NA</v>
      </c>
      <c r="CZ13" s="647" t="str">
        <f t="shared" si="5"/>
        <v>NA</v>
      </c>
      <c r="DA13" s="647" t="str">
        <f t="shared" si="5"/>
        <v>NA</v>
      </c>
    </row>
    <row r="14" spans="2:105" s="8" customFormat="1" ht="13.75" customHeight="1" thickBot="1" x14ac:dyDescent="0.4">
      <c r="B14" s="397"/>
      <c r="C14" s="392"/>
      <c r="D14" s="393"/>
      <c r="E14" s="394" t="s">
        <v>127</v>
      </c>
      <c r="F14" s="394"/>
      <c r="G14" s="396"/>
      <c r="H14" s="25" t="s">
        <v>100</v>
      </c>
      <c r="I14" s="25" t="s">
        <v>100</v>
      </c>
      <c r="J14" s="25" t="s">
        <v>100</v>
      </c>
      <c r="K14" s="25" t="s">
        <v>100</v>
      </c>
      <c r="L14" s="25" t="s">
        <v>100</v>
      </c>
      <c r="M14" s="25" t="s">
        <v>100</v>
      </c>
      <c r="N14" s="25" t="s">
        <v>100</v>
      </c>
      <c r="O14" s="25" t="s">
        <v>100</v>
      </c>
      <c r="P14" s="25" t="s">
        <v>100</v>
      </c>
      <c r="Q14" s="25" t="s">
        <v>100</v>
      </c>
      <c r="R14" s="32" t="s">
        <v>100</v>
      </c>
      <c r="S14" s="1"/>
      <c r="T14" s="1"/>
      <c r="U14" s="1"/>
      <c r="V14" s="1"/>
      <c r="W14" s="1"/>
      <c r="X14" s="1"/>
      <c r="Y14" s="23" t="s">
        <v>100</v>
      </c>
      <c r="Z14" s="23" t="s">
        <v>100</v>
      </c>
      <c r="AA14" s="23" t="s">
        <v>100</v>
      </c>
      <c r="AB14" s="23" t="s">
        <v>100</v>
      </c>
      <c r="AC14" s="23" t="s">
        <v>100</v>
      </c>
      <c r="AD14" s="23" t="s">
        <v>100</v>
      </c>
      <c r="AE14" s="23" t="s">
        <v>100</v>
      </c>
      <c r="AF14" s="23" t="s">
        <v>100</v>
      </c>
      <c r="AG14" s="23" t="s">
        <v>100</v>
      </c>
      <c r="AH14" s="23" t="s">
        <v>100</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647" t="s">
        <v>121</v>
      </c>
      <c r="AX14" s="647" t="str">
        <f t="shared" si="1"/>
        <v>---</v>
      </c>
      <c r="AY14" s="647" t="e">
        <f>VALUE(IF(AX14="---","",VLOOKUP(AX14,List167834567910213[],2,FALSE)))</f>
        <v>#VALUE!</v>
      </c>
      <c r="AZ14" s="647" t="str">
        <f t="shared" si="2"/>
        <v>---</v>
      </c>
      <c r="BA14" s="647" t="e">
        <f>VALUE(IF(AZ14="---","",VLOOKUP(AZ14,List167834567910213[],2,FALSE)))</f>
        <v>#VALUE!</v>
      </c>
      <c r="BB14" s="647" t="str">
        <f t="shared" si="3"/>
        <v>---</v>
      </c>
      <c r="BC14" s="647" t="str">
        <f t="shared" si="4"/>
        <v>---</v>
      </c>
      <c r="BD14" s="609"/>
      <c r="BE14" s="609"/>
      <c r="BF14" s="609"/>
      <c r="BG14" s="609"/>
      <c r="BH14" s="609"/>
      <c r="BI14" s="630" t="s">
        <v>121</v>
      </c>
      <c r="BJ14" s="635" t="str">
        <f>IF(H14="---","",IF(H14="","",VLOOKUP(H14,List167834567910213[],2,FALSE)))</f>
        <v/>
      </c>
      <c r="BK14" s="635" t="str">
        <f>IF(I14="---","",IF(I14="","",VLOOKUP(I14,List167834567910213[],2,FALSE)))</f>
        <v/>
      </c>
      <c r="BL14" s="635" t="str">
        <f>IF(J14="---","",IF(J14="","",VLOOKUP(J14,List167834567910213[],2,FALSE)))</f>
        <v/>
      </c>
      <c r="BM14" s="635" t="str">
        <f>IF(K14="---","",IF(K14="","",VLOOKUP(K14,List167834567910213[],2,FALSE)))</f>
        <v/>
      </c>
      <c r="BN14" s="635" t="str">
        <f>IF(L14="---","",IF(L14="","",VLOOKUP(L14,List167834567910213[],2,FALSE)))</f>
        <v/>
      </c>
      <c r="BO14" s="635" t="str">
        <f>IF(M14="---","",IF(M14="","",VLOOKUP(M14,List167834567910213[],2,FALSE)))</f>
        <v/>
      </c>
      <c r="BP14" s="635" t="str">
        <f>IF(N14="---","",IF(N14="","",VLOOKUP(N14,List167834567910213[],2,FALSE)))</f>
        <v/>
      </c>
      <c r="BQ14" s="635" t="str">
        <f>IF(O14="---","",IF(O14="","",VLOOKUP(O14,List167834567910213[],2,FALSE)))</f>
        <v/>
      </c>
      <c r="BR14" s="635" t="str">
        <f>IF(P14="---","",IF(P14="","",VLOOKUP(P14,List167834567910213[],2,FALSE)))</f>
        <v/>
      </c>
      <c r="BS14" s="635" t="str">
        <f>IF(Q14="---","",IF(Q14="","",VLOOKUP(Q14,List167834567910213[],2,FALSE)))</f>
        <v/>
      </c>
      <c r="BT14" s="635" t="str">
        <f>IF(R14="---","",IF(R14="","",VLOOKUP(R14,List167834567910213[],2,FALSE)))</f>
        <v/>
      </c>
      <c r="BU14" s="630" t="s">
        <v>121</v>
      </c>
      <c r="BV14" s="635" t="str">
        <f>IF(Y14="---","",IF(Y14="","",VLOOKUP(Y14,List167834567910213[],2,FALSE)))</f>
        <v/>
      </c>
      <c r="BW14" s="635" t="str">
        <f>IF(Z14="---","",IF(Z14="","",VLOOKUP(Z14,List167834567910213[],2,FALSE)))</f>
        <v/>
      </c>
      <c r="BX14" s="635" t="str">
        <f>IF(AA14="---","",IF(AA14="","",VLOOKUP(AA14,List167834567910213[],2,FALSE)))</f>
        <v/>
      </c>
      <c r="BY14" s="635" t="str">
        <f>IF(AB14="---","",IF(AB14="","",VLOOKUP(AB14,List167834567910213[],2,FALSE)))</f>
        <v/>
      </c>
      <c r="BZ14" s="635" t="str">
        <f>IF(AC14="---","",IF(AC14="","",VLOOKUP(AC14,List167834567910213[],2,FALSE)))</f>
        <v/>
      </c>
      <c r="CA14" s="635" t="str">
        <f>IF(AD14="---","",IF(AD14="","",VLOOKUP(AD14,List167834567910213[],2,FALSE)))</f>
        <v/>
      </c>
      <c r="CB14" s="635" t="str">
        <f>IF(AE14="---","",IF(AE14="","",VLOOKUP(AE14,List167834567910213[],2,FALSE)))</f>
        <v/>
      </c>
      <c r="CC14" s="635" t="str">
        <f>IF(AF14="---","",IF(AF14="","",VLOOKUP(AF14,List167834567910213[],2,FALSE)))</f>
        <v/>
      </c>
      <c r="CD14" s="635" t="str">
        <f>IF(AG14="---","",IF(AG14="","",VLOOKUP(AG14,List167834567910213[],2,FALSE)))</f>
        <v/>
      </c>
      <c r="CE14" s="635" t="str">
        <f>IF(AH14="---","",IF(AH14="","",VLOOKUP(AH14,List167834567910213[],2,FALSE)))</f>
        <v/>
      </c>
      <c r="CF14" s="630" t="s">
        <v>121</v>
      </c>
      <c r="CG14" s="647" t="str">
        <f t="shared" si="6"/>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630" t="s">
        <v>128</v>
      </c>
      <c r="CR14" s="647" t="str">
        <f t="shared" si="7"/>
        <v>NA</v>
      </c>
      <c r="CS14" s="647" t="str">
        <f t="shared" si="5"/>
        <v>NA</v>
      </c>
      <c r="CT14" s="647" t="str">
        <f t="shared" si="5"/>
        <v>NA</v>
      </c>
      <c r="CU14" s="647" t="str">
        <f t="shared" si="5"/>
        <v>NA</v>
      </c>
      <c r="CV14" s="647" t="str">
        <f t="shared" si="5"/>
        <v>NA</v>
      </c>
      <c r="CW14" s="647" t="str">
        <f t="shared" si="5"/>
        <v>NA</v>
      </c>
      <c r="CX14" s="647" t="str">
        <f t="shared" si="5"/>
        <v>NA</v>
      </c>
      <c r="CY14" s="647" t="str">
        <f t="shared" si="5"/>
        <v>NA</v>
      </c>
      <c r="CZ14" s="647" t="str">
        <f t="shared" si="5"/>
        <v>NA</v>
      </c>
      <c r="DA14" s="647" t="str">
        <f t="shared" si="5"/>
        <v>NA</v>
      </c>
    </row>
    <row r="15" spans="2:105" s="8" customFormat="1" ht="13.75" customHeight="1" thickBot="1" x14ac:dyDescent="0.4">
      <c r="B15" s="397"/>
      <c r="C15" s="392" t="s">
        <v>129</v>
      </c>
      <c r="D15" s="393"/>
      <c r="E15" s="394" t="s">
        <v>130</v>
      </c>
      <c r="F15" s="394"/>
      <c r="G15" s="396"/>
      <c r="H15" s="25" t="s">
        <v>100</v>
      </c>
      <c r="I15" s="25" t="s">
        <v>100</v>
      </c>
      <c r="J15" s="25" t="s">
        <v>100</v>
      </c>
      <c r="K15" s="25" t="s">
        <v>100</v>
      </c>
      <c r="L15" s="25" t="s">
        <v>100</v>
      </c>
      <c r="M15" s="25" t="s">
        <v>100</v>
      </c>
      <c r="N15" s="25" t="s">
        <v>100</v>
      </c>
      <c r="O15" s="25" t="s">
        <v>100</v>
      </c>
      <c r="P15" s="25" t="s">
        <v>100</v>
      </c>
      <c r="Q15" s="25" t="s">
        <v>100</v>
      </c>
      <c r="R15" s="32" t="s">
        <v>100</v>
      </c>
      <c r="S15" s="1"/>
      <c r="T15" s="1"/>
      <c r="U15" s="1"/>
      <c r="V15" s="1"/>
      <c r="W15" s="1"/>
      <c r="X15" s="1"/>
      <c r="Y15" s="23" t="s">
        <v>100</v>
      </c>
      <c r="Z15" s="23" t="s">
        <v>100</v>
      </c>
      <c r="AA15" s="23" t="s">
        <v>100</v>
      </c>
      <c r="AB15" s="23" t="s">
        <v>100</v>
      </c>
      <c r="AC15" s="23" t="s">
        <v>100</v>
      </c>
      <c r="AD15" s="23" t="s">
        <v>100</v>
      </c>
      <c r="AE15" s="23" t="s">
        <v>100</v>
      </c>
      <c r="AF15" s="23" t="s">
        <v>100</v>
      </c>
      <c r="AG15" s="23" t="s">
        <v>100</v>
      </c>
      <c r="AH15" s="23" t="s">
        <v>100</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647" t="s">
        <v>124</v>
      </c>
      <c r="AX15" s="647" t="str">
        <f t="shared" si="1"/>
        <v>---</v>
      </c>
      <c r="AY15" s="647" t="e">
        <f>VALUE(IF(AX15="---","",VLOOKUP(AX15,List167834567910213[],2,FALSE)))</f>
        <v>#VALUE!</v>
      </c>
      <c r="AZ15" s="647" t="str">
        <f t="shared" si="2"/>
        <v>---</v>
      </c>
      <c r="BA15" s="647" t="e">
        <f>VALUE(IF(AZ15="---","",VLOOKUP(AZ15,List167834567910213[],2,FALSE)))</f>
        <v>#VALUE!</v>
      </c>
      <c r="BB15" s="647" t="str">
        <f t="shared" si="3"/>
        <v>---</v>
      </c>
      <c r="BC15" s="647" t="str">
        <f t="shared" si="4"/>
        <v>---</v>
      </c>
      <c r="BD15" s="609"/>
      <c r="BE15" s="609"/>
      <c r="BF15" s="609"/>
      <c r="BG15" s="609"/>
      <c r="BH15" s="609"/>
      <c r="BI15" s="630" t="s">
        <v>124</v>
      </c>
      <c r="BJ15" s="635" t="str">
        <f>IF(H15="---","",IF(H15="","",VLOOKUP(H15,List167834567910213[],2,FALSE)))</f>
        <v/>
      </c>
      <c r="BK15" s="635" t="str">
        <f>IF(I15="---","",IF(I15="","",VLOOKUP(I15,List167834567910213[],2,FALSE)))</f>
        <v/>
      </c>
      <c r="BL15" s="635" t="str">
        <f>IF(J15="---","",IF(J15="","",VLOOKUP(J15,List167834567910213[],2,FALSE)))</f>
        <v/>
      </c>
      <c r="BM15" s="635" t="str">
        <f>IF(K15="---","",IF(K15="","",VLOOKUP(K15,List167834567910213[],2,FALSE)))</f>
        <v/>
      </c>
      <c r="BN15" s="635" t="str">
        <f>IF(L15="---","",IF(L15="","",VLOOKUP(L15,List167834567910213[],2,FALSE)))</f>
        <v/>
      </c>
      <c r="BO15" s="635" t="str">
        <f>IF(M15="---","",IF(M15="","",VLOOKUP(M15,List167834567910213[],2,FALSE)))</f>
        <v/>
      </c>
      <c r="BP15" s="635" t="str">
        <f>IF(N15="---","",IF(N15="","",VLOOKUP(N15,List167834567910213[],2,FALSE)))</f>
        <v/>
      </c>
      <c r="BQ15" s="635" t="str">
        <f>IF(O15="---","",IF(O15="","",VLOOKUP(O15,List167834567910213[],2,FALSE)))</f>
        <v/>
      </c>
      <c r="BR15" s="635" t="str">
        <f>IF(P15="---","",IF(P15="","",VLOOKUP(P15,List167834567910213[],2,FALSE)))</f>
        <v/>
      </c>
      <c r="BS15" s="635" t="str">
        <f>IF(Q15="---","",IF(Q15="","",VLOOKUP(Q15,List167834567910213[],2,FALSE)))</f>
        <v/>
      </c>
      <c r="BT15" s="635" t="str">
        <f>IF(R15="---","",IF(R15="","",VLOOKUP(R15,List167834567910213[],2,FALSE)))</f>
        <v/>
      </c>
      <c r="BU15" s="630" t="s">
        <v>124</v>
      </c>
      <c r="BV15" s="635" t="str">
        <f>IF(Y15="---","",IF(Y15="","",VLOOKUP(Y15,List167834567910213[],2,FALSE)))</f>
        <v/>
      </c>
      <c r="BW15" s="635" t="str">
        <f>IF(Z15="---","",IF(Z15="","",VLOOKUP(Z15,List167834567910213[],2,FALSE)))</f>
        <v/>
      </c>
      <c r="BX15" s="635" t="str">
        <f>IF(AA15="---","",IF(AA15="","",VLOOKUP(AA15,List167834567910213[],2,FALSE)))</f>
        <v/>
      </c>
      <c r="BY15" s="635" t="str">
        <f>IF(AB15="---","",IF(AB15="","",VLOOKUP(AB15,List167834567910213[],2,FALSE)))</f>
        <v/>
      </c>
      <c r="BZ15" s="635" t="str">
        <f>IF(AC15="---","",IF(AC15="","",VLOOKUP(AC15,List167834567910213[],2,FALSE)))</f>
        <v/>
      </c>
      <c r="CA15" s="635" t="str">
        <f>IF(AD15="---","",IF(AD15="","",VLOOKUP(AD15,List167834567910213[],2,FALSE)))</f>
        <v/>
      </c>
      <c r="CB15" s="635" t="str">
        <f>IF(AE15="---","",IF(AE15="","",VLOOKUP(AE15,List167834567910213[],2,FALSE)))</f>
        <v/>
      </c>
      <c r="CC15" s="635" t="str">
        <f>IF(AF15="---","",IF(AF15="","",VLOOKUP(AF15,List167834567910213[],2,FALSE)))</f>
        <v/>
      </c>
      <c r="CD15" s="635" t="str">
        <f>IF(AG15="---","",IF(AG15="","",VLOOKUP(AG15,List167834567910213[],2,FALSE)))</f>
        <v/>
      </c>
      <c r="CE15" s="635" t="str">
        <f>IF(AH15="---","",IF(AH15="","",VLOOKUP(AH15,List167834567910213[],2,FALSE)))</f>
        <v/>
      </c>
      <c r="CF15" s="630" t="s">
        <v>124</v>
      </c>
      <c r="CG15" s="647" t="str">
        <f t="shared" si="6"/>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630" t="s">
        <v>131</v>
      </c>
      <c r="CR15" s="647" t="str">
        <f t="shared" si="7"/>
        <v>NA</v>
      </c>
      <c r="CS15" s="647" t="str">
        <f t="shared" si="5"/>
        <v>NA</v>
      </c>
      <c r="CT15" s="647" t="str">
        <f t="shared" si="5"/>
        <v>NA</v>
      </c>
      <c r="CU15" s="647" t="str">
        <f t="shared" si="5"/>
        <v>NA</v>
      </c>
      <c r="CV15" s="647" t="str">
        <f t="shared" si="5"/>
        <v>NA</v>
      </c>
      <c r="CW15" s="647" t="str">
        <f t="shared" si="5"/>
        <v>NA</v>
      </c>
      <c r="CX15" s="647" t="str">
        <f t="shared" si="5"/>
        <v>NA</v>
      </c>
      <c r="CY15" s="647" t="str">
        <f t="shared" si="5"/>
        <v>NA</v>
      </c>
      <c r="CZ15" s="647" t="str">
        <f t="shared" si="5"/>
        <v>NA</v>
      </c>
      <c r="DA15" s="647" t="str">
        <f t="shared" si="5"/>
        <v>NA</v>
      </c>
    </row>
    <row r="16" spans="2:105" s="8" customFormat="1" ht="13.75" customHeight="1" thickBot="1" x14ac:dyDescent="0.4">
      <c r="B16" s="397"/>
      <c r="C16" s="392"/>
      <c r="D16" s="393"/>
      <c r="E16" s="394" t="s">
        <v>132</v>
      </c>
      <c r="F16" s="394"/>
      <c r="G16" s="396"/>
      <c r="H16" s="25" t="s">
        <v>100</v>
      </c>
      <c r="I16" s="25" t="s">
        <v>100</v>
      </c>
      <c r="J16" s="25" t="s">
        <v>100</v>
      </c>
      <c r="K16" s="25" t="s">
        <v>100</v>
      </c>
      <c r="L16" s="25" t="s">
        <v>100</v>
      </c>
      <c r="M16" s="25" t="s">
        <v>100</v>
      </c>
      <c r="N16" s="25" t="s">
        <v>100</v>
      </c>
      <c r="O16" s="25" t="s">
        <v>100</v>
      </c>
      <c r="P16" s="25" t="s">
        <v>100</v>
      </c>
      <c r="Q16" s="25" t="s">
        <v>100</v>
      </c>
      <c r="R16" s="32" t="s">
        <v>100</v>
      </c>
      <c r="S16" s="1"/>
      <c r="T16" s="1"/>
      <c r="U16" s="1"/>
      <c r="V16" s="1"/>
      <c r="W16" s="1"/>
      <c r="X16" s="1"/>
      <c r="Y16" s="23" t="s">
        <v>100</v>
      </c>
      <c r="Z16" s="23" t="s">
        <v>100</v>
      </c>
      <c r="AA16" s="23" t="s">
        <v>100</v>
      </c>
      <c r="AB16" s="23" t="s">
        <v>100</v>
      </c>
      <c r="AC16" s="23" t="s">
        <v>100</v>
      </c>
      <c r="AD16" s="23" t="s">
        <v>100</v>
      </c>
      <c r="AE16" s="23" t="s">
        <v>100</v>
      </c>
      <c r="AF16" s="23" t="s">
        <v>100</v>
      </c>
      <c r="AG16" s="23" t="s">
        <v>100</v>
      </c>
      <c r="AH16" s="23" t="s">
        <v>100</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647" t="s">
        <v>126</v>
      </c>
      <c r="AX16" s="647" t="str">
        <f t="shared" si="1"/>
        <v>---</v>
      </c>
      <c r="AY16" s="647" t="e">
        <f>VALUE(IF(AX16="---","",VLOOKUP(AX16,List167834567910213[],2,FALSE)))</f>
        <v>#VALUE!</v>
      </c>
      <c r="AZ16" s="647" t="str">
        <f t="shared" si="2"/>
        <v>---</v>
      </c>
      <c r="BA16" s="647" t="e">
        <f>VALUE(IF(AZ16="---","",VLOOKUP(AZ16,List167834567910213[],2,FALSE)))</f>
        <v>#VALUE!</v>
      </c>
      <c r="BB16" s="647" t="str">
        <f t="shared" si="3"/>
        <v>---</v>
      </c>
      <c r="BC16" s="647" t="str">
        <f t="shared" si="4"/>
        <v>---</v>
      </c>
      <c r="BD16" s="609"/>
      <c r="BE16" s="609"/>
      <c r="BF16" s="609"/>
      <c r="BG16" s="609"/>
      <c r="BH16" s="609"/>
      <c r="BI16" s="630" t="s">
        <v>126</v>
      </c>
      <c r="BJ16" s="635" t="str">
        <f>IF(H16="---","",IF(H16="","",VLOOKUP(H16,List167834567910213[],2,FALSE)))</f>
        <v/>
      </c>
      <c r="BK16" s="635" t="str">
        <f>IF(I16="---","",IF(I16="","",VLOOKUP(I16,List167834567910213[],2,FALSE)))</f>
        <v/>
      </c>
      <c r="BL16" s="635" t="str">
        <f>IF(J16="---","",IF(J16="","",VLOOKUP(J16,List167834567910213[],2,FALSE)))</f>
        <v/>
      </c>
      <c r="BM16" s="635" t="str">
        <f>IF(K16="---","",IF(K16="","",VLOOKUP(K16,List167834567910213[],2,FALSE)))</f>
        <v/>
      </c>
      <c r="BN16" s="635" t="str">
        <f>IF(L16="---","",IF(L16="","",VLOOKUP(L16,List167834567910213[],2,FALSE)))</f>
        <v/>
      </c>
      <c r="BO16" s="635" t="str">
        <f>IF(M16="---","",IF(M16="","",VLOOKUP(M16,List167834567910213[],2,FALSE)))</f>
        <v/>
      </c>
      <c r="BP16" s="635" t="str">
        <f>IF(N16="---","",IF(N16="","",VLOOKUP(N16,List167834567910213[],2,FALSE)))</f>
        <v/>
      </c>
      <c r="BQ16" s="635" t="str">
        <f>IF(O16="---","",IF(O16="","",VLOOKUP(O16,List167834567910213[],2,FALSE)))</f>
        <v/>
      </c>
      <c r="BR16" s="635" t="str">
        <f>IF(P16="---","",IF(P16="","",VLOOKUP(P16,List167834567910213[],2,FALSE)))</f>
        <v/>
      </c>
      <c r="BS16" s="635" t="str">
        <f>IF(Q16="---","",IF(Q16="","",VLOOKUP(Q16,List167834567910213[],2,FALSE)))</f>
        <v/>
      </c>
      <c r="BT16" s="635" t="str">
        <f>IF(R16="---","",IF(R16="","",VLOOKUP(R16,List167834567910213[],2,FALSE)))</f>
        <v/>
      </c>
      <c r="BU16" s="630" t="s">
        <v>126</v>
      </c>
      <c r="BV16" s="635" t="str">
        <f>IF(Y16="---","",IF(Y16="","",VLOOKUP(Y16,List167834567910213[],2,FALSE)))</f>
        <v/>
      </c>
      <c r="BW16" s="635" t="str">
        <f>IF(Z16="---","",IF(Z16="","",VLOOKUP(Z16,List167834567910213[],2,FALSE)))</f>
        <v/>
      </c>
      <c r="BX16" s="635" t="str">
        <f>IF(AA16="---","",IF(AA16="","",VLOOKUP(AA16,List167834567910213[],2,FALSE)))</f>
        <v/>
      </c>
      <c r="BY16" s="635" t="str">
        <f>IF(AB16="---","",IF(AB16="","",VLOOKUP(AB16,List167834567910213[],2,FALSE)))</f>
        <v/>
      </c>
      <c r="BZ16" s="635" t="str">
        <f>IF(AC16="---","",IF(AC16="","",VLOOKUP(AC16,List167834567910213[],2,FALSE)))</f>
        <v/>
      </c>
      <c r="CA16" s="635" t="str">
        <f>IF(AD16="---","",IF(AD16="","",VLOOKUP(AD16,List167834567910213[],2,FALSE)))</f>
        <v/>
      </c>
      <c r="CB16" s="635" t="str">
        <f>IF(AE16="---","",IF(AE16="","",VLOOKUP(AE16,List167834567910213[],2,FALSE)))</f>
        <v/>
      </c>
      <c r="CC16" s="635" t="str">
        <f>IF(AF16="---","",IF(AF16="","",VLOOKUP(AF16,List167834567910213[],2,FALSE)))</f>
        <v/>
      </c>
      <c r="CD16" s="635" t="str">
        <f>IF(AG16="---","",IF(AG16="","",VLOOKUP(AG16,List167834567910213[],2,FALSE)))</f>
        <v/>
      </c>
      <c r="CE16" s="635" t="str">
        <f>IF(AH16="---","",IF(AH16="","",VLOOKUP(AH16,List167834567910213[],2,FALSE)))</f>
        <v/>
      </c>
      <c r="CF16" s="630" t="s">
        <v>126</v>
      </c>
      <c r="CG16" s="647" t="str">
        <f t="shared" si="6"/>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630" t="s">
        <v>133</v>
      </c>
      <c r="CR16" s="647" t="str">
        <f t="shared" si="7"/>
        <v>NA</v>
      </c>
      <c r="CS16" s="647" t="str">
        <f t="shared" si="5"/>
        <v>NA</v>
      </c>
      <c r="CT16" s="647" t="str">
        <f t="shared" si="5"/>
        <v>NA</v>
      </c>
      <c r="CU16" s="647" t="str">
        <f t="shared" si="5"/>
        <v>NA</v>
      </c>
      <c r="CV16" s="647" t="str">
        <f t="shared" si="5"/>
        <v>NA</v>
      </c>
      <c r="CW16" s="647" t="str">
        <f t="shared" si="5"/>
        <v>NA</v>
      </c>
      <c r="CX16" s="647" t="str">
        <f t="shared" si="5"/>
        <v>NA</v>
      </c>
      <c r="CY16" s="647" t="str">
        <f t="shared" si="5"/>
        <v>NA</v>
      </c>
      <c r="CZ16" s="647" t="str">
        <f t="shared" si="5"/>
        <v>NA</v>
      </c>
      <c r="DA16" s="647" t="str">
        <f t="shared" si="5"/>
        <v>NA</v>
      </c>
    </row>
    <row r="17" spans="2:105" s="8" customFormat="1" ht="13.75" customHeight="1" thickBot="1" x14ac:dyDescent="0.4">
      <c r="B17" s="397"/>
      <c r="C17" s="392"/>
      <c r="D17" s="393"/>
      <c r="E17" s="394" t="s">
        <v>134</v>
      </c>
      <c r="F17" s="394"/>
      <c r="G17" s="396"/>
      <c r="H17" s="25" t="s">
        <v>100</v>
      </c>
      <c r="I17" s="25" t="s">
        <v>100</v>
      </c>
      <c r="J17" s="25" t="s">
        <v>100</v>
      </c>
      <c r="K17" s="25" t="s">
        <v>100</v>
      </c>
      <c r="L17" s="25" t="s">
        <v>100</v>
      </c>
      <c r="M17" s="25" t="s">
        <v>100</v>
      </c>
      <c r="N17" s="25" t="s">
        <v>100</v>
      </c>
      <c r="O17" s="25" t="s">
        <v>100</v>
      </c>
      <c r="P17" s="25" t="s">
        <v>100</v>
      </c>
      <c r="Q17" s="25" t="s">
        <v>100</v>
      </c>
      <c r="R17" s="32" t="s">
        <v>100</v>
      </c>
      <c r="S17" s="1"/>
      <c r="T17" s="1"/>
      <c r="U17" s="1"/>
      <c r="V17" s="1"/>
      <c r="W17" s="1"/>
      <c r="X17" s="1"/>
      <c r="Y17" s="23" t="s">
        <v>100</v>
      </c>
      <c r="Z17" s="23" t="s">
        <v>100</v>
      </c>
      <c r="AA17" s="23" t="s">
        <v>100</v>
      </c>
      <c r="AB17" s="23" t="s">
        <v>100</v>
      </c>
      <c r="AC17" s="23" t="s">
        <v>100</v>
      </c>
      <c r="AD17" s="23" t="s">
        <v>100</v>
      </c>
      <c r="AE17" s="23" t="s">
        <v>100</v>
      </c>
      <c r="AF17" s="23" t="s">
        <v>100</v>
      </c>
      <c r="AG17" s="23" t="s">
        <v>100</v>
      </c>
      <c r="AH17" s="23" t="s">
        <v>100</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647" t="s">
        <v>128</v>
      </c>
      <c r="AX17" s="647" t="str">
        <f t="shared" si="1"/>
        <v>---</v>
      </c>
      <c r="AY17" s="647" t="e">
        <f>VALUE(IF(AX17="---","",VLOOKUP(AX17,List167834567910213[],2,FALSE)))</f>
        <v>#VALUE!</v>
      </c>
      <c r="AZ17" s="647" t="str">
        <f t="shared" si="2"/>
        <v>---</v>
      </c>
      <c r="BA17" s="647" t="e">
        <f>VALUE(IF(AZ17="---","",VLOOKUP(AZ17,List167834567910213[],2,FALSE)))</f>
        <v>#VALUE!</v>
      </c>
      <c r="BB17" s="647" t="str">
        <f t="shared" si="3"/>
        <v>---</v>
      </c>
      <c r="BC17" s="647" t="str">
        <f t="shared" si="4"/>
        <v>---</v>
      </c>
      <c r="BD17" s="609"/>
      <c r="BE17" s="609"/>
      <c r="BF17" s="609"/>
      <c r="BG17" s="609"/>
      <c r="BH17" s="609"/>
      <c r="BI17" s="630" t="s">
        <v>128</v>
      </c>
      <c r="BJ17" s="635" t="str">
        <f>IF(H17="---","",IF(H17="","",VLOOKUP(H17,List167834567910213[],2,FALSE)))</f>
        <v/>
      </c>
      <c r="BK17" s="635" t="str">
        <f>IF(I17="---","",IF(I17="","",VLOOKUP(I17,List167834567910213[],2,FALSE)))</f>
        <v/>
      </c>
      <c r="BL17" s="635" t="str">
        <f>IF(J17="---","",IF(J17="","",VLOOKUP(J17,List167834567910213[],2,FALSE)))</f>
        <v/>
      </c>
      <c r="BM17" s="635" t="str">
        <f>IF(K17="---","",IF(K17="","",VLOOKUP(K17,List167834567910213[],2,FALSE)))</f>
        <v/>
      </c>
      <c r="BN17" s="635" t="str">
        <f>IF(L17="---","",IF(L17="","",VLOOKUP(L17,List167834567910213[],2,FALSE)))</f>
        <v/>
      </c>
      <c r="BO17" s="635" t="str">
        <f>IF(M17="---","",IF(M17="","",VLOOKUP(M17,List167834567910213[],2,FALSE)))</f>
        <v/>
      </c>
      <c r="BP17" s="635" t="str">
        <f>IF(N17="---","",IF(N17="","",VLOOKUP(N17,List167834567910213[],2,FALSE)))</f>
        <v/>
      </c>
      <c r="BQ17" s="635" t="str">
        <f>IF(O17="---","",IF(O17="","",VLOOKUP(O17,List167834567910213[],2,FALSE)))</f>
        <v/>
      </c>
      <c r="BR17" s="635" t="str">
        <f>IF(P17="---","",IF(P17="","",VLOOKUP(P17,List167834567910213[],2,FALSE)))</f>
        <v/>
      </c>
      <c r="BS17" s="635" t="str">
        <f>IF(Q17="---","",IF(Q17="","",VLOOKUP(Q17,List167834567910213[],2,FALSE)))</f>
        <v/>
      </c>
      <c r="BT17" s="635" t="str">
        <f>IF(R17="---","",IF(R17="","",VLOOKUP(R17,List167834567910213[],2,FALSE)))</f>
        <v/>
      </c>
      <c r="BU17" s="630" t="s">
        <v>128</v>
      </c>
      <c r="BV17" s="635" t="str">
        <f>IF(Y17="---","",IF(Y17="","",VLOOKUP(Y17,List167834567910213[],2,FALSE)))</f>
        <v/>
      </c>
      <c r="BW17" s="635" t="str">
        <f>IF(Z17="---","",IF(Z17="","",VLOOKUP(Z17,List167834567910213[],2,FALSE)))</f>
        <v/>
      </c>
      <c r="BX17" s="635" t="str">
        <f>IF(AA17="---","",IF(AA17="","",VLOOKUP(AA17,List167834567910213[],2,FALSE)))</f>
        <v/>
      </c>
      <c r="BY17" s="635" t="str">
        <f>IF(AB17="---","",IF(AB17="","",VLOOKUP(AB17,List167834567910213[],2,FALSE)))</f>
        <v/>
      </c>
      <c r="BZ17" s="635" t="str">
        <f>IF(AC17="---","",IF(AC17="","",VLOOKUP(AC17,List167834567910213[],2,FALSE)))</f>
        <v/>
      </c>
      <c r="CA17" s="635" t="str">
        <f>IF(AD17="---","",IF(AD17="","",VLOOKUP(AD17,List167834567910213[],2,FALSE)))</f>
        <v/>
      </c>
      <c r="CB17" s="635" t="str">
        <f>IF(AE17="---","",IF(AE17="","",VLOOKUP(AE17,List167834567910213[],2,FALSE)))</f>
        <v/>
      </c>
      <c r="CC17" s="635" t="str">
        <f>IF(AF17="---","",IF(AF17="","",VLOOKUP(AF17,List167834567910213[],2,FALSE)))</f>
        <v/>
      </c>
      <c r="CD17" s="635" t="str">
        <f>IF(AG17="---","",IF(AG17="","",VLOOKUP(AG17,List167834567910213[],2,FALSE)))</f>
        <v/>
      </c>
      <c r="CE17" s="635" t="str">
        <f>IF(AH17="---","",IF(AH17="","",VLOOKUP(AH17,List167834567910213[],2,FALSE)))</f>
        <v/>
      </c>
      <c r="CF17" s="630" t="s">
        <v>128</v>
      </c>
      <c r="CG17" s="647" t="str">
        <f t="shared" si="6"/>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630" t="s">
        <v>135</v>
      </c>
      <c r="CR17" s="647" t="str">
        <f t="shared" si="7"/>
        <v>NA</v>
      </c>
      <c r="CS17" s="647" t="str">
        <f t="shared" si="5"/>
        <v>NA</v>
      </c>
      <c r="CT17" s="647" t="str">
        <f t="shared" si="5"/>
        <v>NA</v>
      </c>
      <c r="CU17" s="647" t="str">
        <f t="shared" si="5"/>
        <v>NA</v>
      </c>
      <c r="CV17" s="647" t="str">
        <f t="shared" si="5"/>
        <v>NA</v>
      </c>
      <c r="CW17" s="647" t="str">
        <f t="shared" si="5"/>
        <v>NA</v>
      </c>
      <c r="CX17" s="647" t="str">
        <f t="shared" si="5"/>
        <v>NA</v>
      </c>
      <c r="CY17" s="647" t="str">
        <f t="shared" si="5"/>
        <v>NA</v>
      </c>
      <c r="CZ17" s="647" t="str">
        <f t="shared" si="5"/>
        <v>NA</v>
      </c>
      <c r="DA17" s="647" t="str">
        <f t="shared" si="5"/>
        <v>NA</v>
      </c>
    </row>
    <row r="18" spans="2:105" s="8" customFormat="1" ht="13.75" customHeight="1" thickBot="1" x14ac:dyDescent="0.4">
      <c r="B18" s="397"/>
      <c r="C18" s="392" t="s">
        <v>136</v>
      </c>
      <c r="D18" s="393"/>
      <c r="E18" s="394" t="s">
        <v>137</v>
      </c>
      <c r="F18" s="394"/>
      <c r="G18" s="396"/>
      <c r="H18" s="25" t="s">
        <v>100</v>
      </c>
      <c r="I18" s="25" t="s">
        <v>100</v>
      </c>
      <c r="J18" s="25" t="s">
        <v>100</v>
      </c>
      <c r="K18" s="25" t="s">
        <v>100</v>
      </c>
      <c r="L18" s="25" t="s">
        <v>100</v>
      </c>
      <c r="M18" s="25" t="s">
        <v>100</v>
      </c>
      <c r="N18" s="25" t="s">
        <v>100</v>
      </c>
      <c r="O18" s="25" t="s">
        <v>100</v>
      </c>
      <c r="P18" s="25" t="s">
        <v>100</v>
      </c>
      <c r="Q18" s="25" t="s">
        <v>100</v>
      </c>
      <c r="R18" s="32" t="s">
        <v>100</v>
      </c>
      <c r="S18" s="1"/>
      <c r="T18" s="1"/>
      <c r="U18" s="1"/>
      <c r="V18" s="1"/>
      <c r="W18" s="1"/>
      <c r="X18" s="1"/>
      <c r="Y18" s="23" t="s">
        <v>100</v>
      </c>
      <c r="Z18" s="23" t="s">
        <v>100</v>
      </c>
      <c r="AA18" s="23" t="s">
        <v>100</v>
      </c>
      <c r="AB18" s="23" t="s">
        <v>100</v>
      </c>
      <c r="AC18" s="23" t="s">
        <v>100</v>
      </c>
      <c r="AD18" s="23" t="s">
        <v>100</v>
      </c>
      <c r="AE18" s="23" t="s">
        <v>100</v>
      </c>
      <c r="AF18" s="23" t="s">
        <v>100</v>
      </c>
      <c r="AG18" s="23" t="s">
        <v>100</v>
      </c>
      <c r="AH18" s="23" t="s">
        <v>100</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647" t="s">
        <v>131</v>
      </c>
      <c r="AX18" s="647" t="str">
        <f t="shared" si="1"/>
        <v>---</v>
      </c>
      <c r="AY18" s="647" t="e">
        <f>VALUE(IF(AX18="---","",VLOOKUP(AX18,List167834567910213[],2,FALSE)))</f>
        <v>#VALUE!</v>
      </c>
      <c r="AZ18" s="647" t="str">
        <f t="shared" si="2"/>
        <v>---</v>
      </c>
      <c r="BA18" s="647" t="e">
        <f>VALUE(IF(AZ18="---","",VLOOKUP(AZ18,List167834567910213[],2,FALSE)))</f>
        <v>#VALUE!</v>
      </c>
      <c r="BB18" s="647" t="str">
        <f t="shared" si="3"/>
        <v>---</v>
      </c>
      <c r="BC18" s="647" t="str">
        <f t="shared" si="4"/>
        <v>---</v>
      </c>
      <c r="BD18" s="609"/>
      <c r="BE18" s="609"/>
      <c r="BF18" s="609"/>
      <c r="BG18" s="609"/>
      <c r="BH18" s="609"/>
      <c r="BI18" s="630" t="s">
        <v>131</v>
      </c>
      <c r="BJ18" s="635" t="str">
        <f>IF(H18="---","",IF(H18="","",VLOOKUP(H18,List167834567910213[],2,FALSE)))</f>
        <v/>
      </c>
      <c r="BK18" s="635" t="str">
        <f>IF(I18="---","",IF(I18="","",VLOOKUP(I18,List167834567910213[],2,FALSE)))</f>
        <v/>
      </c>
      <c r="BL18" s="635" t="str">
        <f>IF(J18="---","",IF(J18="","",VLOOKUP(J18,List167834567910213[],2,FALSE)))</f>
        <v/>
      </c>
      <c r="BM18" s="635" t="str">
        <f>IF(K18="---","",IF(K18="","",VLOOKUP(K18,List167834567910213[],2,FALSE)))</f>
        <v/>
      </c>
      <c r="BN18" s="635" t="str">
        <f>IF(L18="---","",IF(L18="","",VLOOKUP(L18,List167834567910213[],2,FALSE)))</f>
        <v/>
      </c>
      <c r="BO18" s="635" t="str">
        <f>IF(M18="---","",IF(M18="","",VLOOKUP(M18,List167834567910213[],2,FALSE)))</f>
        <v/>
      </c>
      <c r="BP18" s="635" t="str">
        <f>IF(N18="---","",IF(N18="","",VLOOKUP(N18,List167834567910213[],2,FALSE)))</f>
        <v/>
      </c>
      <c r="BQ18" s="635" t="str">
        <f>IF(O18="---","",IF(O18="","",VLOOKUP(O18,List167834567910213[],2,FALSE)))</f>
        <v/>
      </c>
      <c r="BR18" s="635" t="str">
        <f>IF(P18="---","",IF(P18="","",VLOOKUP(P18,List167834567910213[],2,FALSE)))</f>
        <v/>
      </c>
      <c r="BS18" s="635" t="str">
        <f>IF(Q18="---","",IF(Q18="","",VLOOKUP(Q18,List167834567910213[],2,FALSE)))</f>
        <v/>
      </c>
      <c r="BT18" s="635" t="str">
        <f>IF(R18="---","",IF(R18="","",VLOOKUP(R18,List167834567910213[],2,FALSE)))</f>
        <v/>
      </c>
      <c r="BU18" s="630" t="s">
        <v>131</v>
      </c>
      <c r="BV18" s="635" t="str">
        <f>IF(Y18="---","",IF(Y18="","",VLOOKUP(Y18,List167834567910213[],2,FALSE)))</f>
        <v/>
      </c>
      <c r="BW18" s="635" t="str">
        <f>IF(Z18="---","",IF(Z18="","",VLOOKUP(Z18,List167834567910213[],2,FALSE)))</f>
        <v/>
      </c>
      <c r="BX18" s="635" t="str">
        <f>IF(AA18="---","",IF(AA18="","",VLOOKUP(AA18,List167834567910213[],2,FALSE)))</f>
        <v/>
      </c>
      <c r="BY18" s="635" t="str">
        <f>IF(AB18="---","",IF(AB18="","",VLOOKUP(AB18,List167834567910213[],2,FALSE)))</f>
        <v/>
      </c>
      <c r="BZ18" s="635" t="str">
        <f>IF(AC18="---","",IF(AC18="","",VLOOKUP(AC18,List167834567910213[],2,FALSE)))</f>
        <v/>
      </c>
      <c r="CA18" s="635" t="str">
        <f>IF(AD18="---","",IF(AD18="","",VLOOKUP(AD18,List167834567910213[],2,FALSE)))</f>
        <v/>
      </c>
      <c r="CB18" s="635" t="str">
        <f>IF(AE18="---","",IF(AE18="","",VLOOKUP(AE18,List167834567910213[],2,FALSE)))</f>
        <v/>
      </c>
      <c r="CC18" s="635" t="str">
        <f>IF(AF18="---","",IF(AF18="","",VLOOKUP(AF18,List167834567910213[],2,FALSE)))</f>
        <v/>
      </c>
      <c r="CD18" s="635" t="str">
        <f>IF(AG18="---","",IF(AG18="","",VLOOKUP(AG18,List167834567910213[],2,FALSE)))</f>
        <v/>
      </c>
      <c r="CE18" s="635" t="str">
        <f>IF(AH18="---","",IF(AH18="","",VLOOKUP(AH18,List167834567910213[],2,FALSE)))</f>
        <v/>
      </c>
      <c r="CF18" s="630" t="s">
        <v>131</v>
      </c>
      <c r="CG18" s="647" t="str">
        <f t="shared" si="6"/>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630" t="s">
        <v>138</v>
      </c>
      <c r="CR18" s="647" t="str">
        <f t="shared" si="7"/>
        <v>NA</v>
      </c>
      <c r="CS18" s="647" t="str">
        <f t="shared" si="5"/>
        <v>NA</v>
      </c>
      <c r="CT18" s="647" t="str">
        <f t="shared" si="5"/>
        <v>NA</v>
      </c>
      <c r="CU18" s="647" t="str">
        <f t="shared" si="5"/>
        <v>NA</v>
      </c>
      <c r="CV18" s="647" t="str">
        <f t="shared" si="5"/>
        <v>NA</v>
      </c>
      <c r="CW18" s="647" t="str">
        <f t="shared" si="5"/>
        <v>NA</v>
      </c>
      <c r="CX18" s="647" t="str">
        <f t="shared" si="5"/>
        <v>NA</v>
      </c>
      <c r="CY18" s="647" t="str">
        <f t="shared" si="5"/>
        <v>NA</v>
      </c>
      <c r="CZ18" s="647" t="str">
        <f t="shared" si="5"/>
        <v>NA</v>
      </c>
      <c r="DA18" s="647" t="str">
        <f t="shared" si="5"/>
        <v>NA</v>
      </c>
    </row>
    <row r="19" spans="2:105" s="8" customFormat="1" ht="13.75" customHeight="1" thickBot="1" x14ac:dyDescent="0.4">
      <c r="B19" s="397"/>
      <c r="C19" s="392"/>
      <c r="D19" s="393"/>
      <c r="E19" s="394" t="s">
        <v>139</v>
      </c>
      <c r="F19" s="394"/>
      <c r="G19" s="396"/>
      <c r="H19" s="25" t="s">
        <v>100</v>
      </c>
      <c r="I19" s="25" t="s">
        <v>100</v>
      </c>
      <c r="J19" s="25" t="s">
        <v>100</v>
      </c>
      <c r="K19" s="25" t="s">
        <v>100</v>
      </c>
      <c r="L19" s="25" t="s">
        <v>100</v>
      </c>
      <c r="M19" s="25" t="s">
        <v>100</v>
      </c>
      <c r="N19" s="25" t="s">
        <v>100</v>
      </c>
      <c r="O19" s="25" t="s">
        <v>100</v>
      </c>
      <c r="P19" s="25" t="s">
        <v>100</v>
      </c>
      <c r="Q19" s="25" t="s">
        <v>100</v>
      </c>
      <c r="R19" s="32" t="s">
        <v>100</v>
      </c>
      <c r="S19" s="1"/>
      <c r="T19" s="1"/>
      <c r="U19" s="1"/>
      <c r="V19" s="1"/>
      <c r="W19" s="1"/>
      <c r="X19" s="1"/>
      <c r="Y19" s="23" t="s">
        <v>100</v>
      </c>
      <c r="Z19" s="23" t="s">
        <v>100</v>
      </c>
      <c r="AA19" s="23" t="s">
        <v>100</v>
      </c>
      <c r="AB19" s="23" t="s">
        <v>100</v>
      </c>
      <c r="AC19" s="23" t="s">
        <v>100</v>
      </c>
      <c r="AD19" s="23" t="s">
        <v>100</v>
      </c>
      <c r="AE19" s="23" t="s">
        <v>100</v>
      </c>
      <c r="AF19" s="23" t="s">
        <v>100</v>
      </c>
      <c r="AG19" s="23" t="s">
        <v>100</v>
      </c>
      <c r="AH19" s="23" t="s">
        <v>100</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647" t="s">
        <v>133</v>
      </c>
      <c r="AX19" s="647" t="str">
        <f t="shared" si="1"/>
        <v>---</v>
      </c>
      <c r="AY19" s="647" t="e">
        <f>VALUE(IF(AX19="---","",VLOOKUP(AX19,List167834567910213[],2,FALSE)))</f>
        <v>#VALUE!</v>
      </c>
      <c r="AZ19" s="647" t="str">
        <f t="shared" si="2"/>
        <v>---</v>
      </c>
      <c r="BA19" s="647" t="e">
        <f>VALUE(IF(AZ19="---","",VLOOKUP(AZ19,List167834567910213[],2,FALSE)))</f>
        <v>#VALUE!</v>
      </c>
      <c r="BB19" s="647" t="str">
        <f t="shared" si="3"/>
        <v>---</v>
      </c>
      <c r="BC19" s="647" t="str">
        <f t="shared" si="4"/>
        <v>---</v>
      </c>
      <c r="BD19" s="609"/>
      <c r="BE19" s="609"/>
      <c r="BF19" s="609"/>
      <c r="BG19" s="609"/>
      <c r="BH19" s="609"/>
      <c r="BI19" s="630" t="s">
        <v>133</v>
      </c>
      <c r="BJ19" s="635" t="str">
        <f>IF(H19="---","",IF(H19="","",VLOOKUP(H19,List167834567910213[],2,FALSE)))</f>
        <v/>
      </c>
      <c r="BK19" s="635" t="str">
        <f>IF(I19="---","",IF(I19="","",VLOOKUP(I19,List167834567910213[],2,FALSE)))</f>
        <v/>
      </c>
      <c r="BL19" s="635" t="str">
        <f>IF(J19="---","",IF(J19="","",VLOOKUP(J19,List167834567910213[],2,FALSE)))</f>
        <v/>
      </c>
      <c r="BM19" s="635" t="str">
        <f>IF(K19="---","",IF(K19="","",VLOOKUP(K19,List167834567910213[],2,FALSE)))</f>
        <v/>
      </c>
      <c r="BN19" s="635" t="str">
        <f>IF(L19="---","",IF(L19="","",VLOOKUP(L19,List167834567910213[],2,FALSE)))</f>
        <v/>
      </c>
      <c r="BO19" s="635" t="str">
        <f>IF(M19="---","",IF(M19="","",VLOOKUP(M19,List167834567910213[],2,FALSE)))</f>
        <v/>
      </c>
      <c r="BP19" s="635" t="str">
        <f>IF(N19="---","",IF(N19="","",VLOOKUP(N19,List167834567910213[],2,FALSE)))</f>
        <v/>
      </c>
      <c r="BQ19" s="635" t="str">
        <f>IF(O19="---","",IF(O19="","",VLOOKUP(O19,List167834567910213[],2,FALSE)))</f>
        <v/>
      </c>
      <c r="BR19" s="635" t="str">
        <f>IF(P19="---","",IF(P19="","",VLOOKUP(P19,List167834567910213[],2,FALSE)))</f>
        <v/>
      </c>
      <c r="BS19" s="635" t="str">
        <f>IF(Q19="---","",IF(Q19="","",VLOOKUP(Q19,List167834567910213[],2,FALSE)))</f>
        <v/>
      </c>
      <c r="BT19" s="635" t="str">
        <f>IF(R19="---","",IF(R19="","",VLOOKUP(R19,List167834567910213[],2,FALSE)))</f>
        <v/>
      </c>
      <c r="BU19" s="630" t="s">
        <v>133</v>
      </c>
      <c r="BV19" s="635" t="str">
        <f>IF(Y19="---","",IF(Y19="","",VLOOKUP(Y19,List167834567910213[],2,FALSE)))</f>
        <v/>
      </c>
      <c r="BW19" s="635" t="str">
        <f>IF(Z19="---","",IF(Z19="","",VLOOKUP(Z19,List167834567910213[],2,FALSE)))</f>
        <v/>
      </c>
      <c r="BX19" s="635" t="str">
        <f>IF(AA19="---","",IF(AA19="","",VLOOKUP(AA19,List167834567910213[],2,FALSE)))</f>
        <v/>
      </c>
      <c r="BY19" s="635" t="str">
        <f>IF(AB19="---","",IF(AB19="","",VLOOKUP(AB19,List167834567910213[],2,FALSE)))</f>
        <v/>
      </c>
      <c r="BZ19" s="635" t="str">
        <f>IF(AC19="---","",IF(AC19="","",VLOOKUP(AC19,List167834567910213[],2,FALSE)))</f>
        <v/>
      </c>
      <c r="CA19" s="635" t="str">
        <f>IF(AD19="---","",IF(AD19="","",VLOOKUP(AD19,List167834567910213[],2,FALSE)))</f>
        <v/>
      </c>
      <c r="CB19" s="635" t="str">
        <f>IF(AE19="---","",IF(AE19="","",VLOOKUP(AE19,List167834567910213[],2,FALSE)))</f>
        <v/>
      </c>
      <c r="CC19" s="635" t="str">
        <f>IF(AF19="---","",IF(AF19="","",VLOOKUP(AF19,List167834567910213[],2,FALSE)))</f>
        <v/>
      </c>
      <c r="CD19" s="635" t="str">
        <f>IF(AG19="---","",IF(AG19="","",VLOOKUP(AG19,List167834567910213[],2,FALSE)))</f>
        <v/>
      </c>
      <c r="CE19" s="635" t="str">
        <f>IF(AH19="---","",IF(AH19="","",VLOOKUP(AH19,List167834567910213[],2,FALSE)))</f>
        <v/>
      </c>
      <c r="CF19" s="630" t="s">
        <v>133</v>
      </c>
      <c r="CG19" s="647" t="str">
        <f t="shared" si="6"/>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630" t="s">
        <v>140</v>
      </c>
      <c r="CR19" s="647" t="str">
        <f t="shared" si="7"/>
        <v>NA</v>
      </c>
      <c r="CS19" s="647" t="str">
        <f t="shared" ref="CS19:CS27" si="8">IF(AND(OR(CH19=1, CH19=1.1),BL19&gt;=BW19),"Achieved",IF(AND(OR(CH19=1, CH19=1.1),BL19&lt;BW19),"Not Achieved","NA"))</f>
        <v>NA</v>
      </c>
      <c r="CT19" s="647" t="str">
        <f t="shared" ref="CT19:CT27" si="9">IF(AND(OR(CI19=1, CI19=1.1),BM19&gt;=BX19),"Achieved",IF(AND(OR(CI19=1, CI19=1.1),BM19&lt;BX19),"Not Achieved","NA"))</f>
        <v>NA</v>
      </c>
      <c r="CU19" s="647" t="str">
        <f t="shared" ref="CU19:CU27" si="10">IF(AND(OR(CJ19=1, CJ19=1.1),BN19&gt;=BY19),"Achieved",IF(AND(OR(CJ19=1, CJ19=1.1),BN19&lt;BY19),"Not Achieved","NA"))</f>
        <v>NA</v>
      </c>
      <c r="CV19" s="647" t="str">
        <f t="shared" ref="CV19:CV27" si="11">IF(AND(OR(CK19=1, CK19=1.1),BO19&gt;=BZ19),"Achieved",IF(AND(OR(CK19=1, CK19=1.1),BO19&lt;BZ19),"Not Achieved","NA"))</f>
        <v>NA</v>
      </c>
      <c r="CW19" s="647" t="str">
        <f t="shared" ref="CW19:CW27" si="12">IF(AND(OR(CL19=1, CL19=1.1),BP19&gt;=CA19),"Achieved",IF(AND(OR(CL19=1, CL19=1.1),BP19&lt;CA19),"Not Achieved","NA"))</f>
        <v>NA</v>
      </c>
      <c r="CX19" s="647" t="str">
        <f t="shared" ref="CX19:CX27" si="13">IF(AND(OR(CM19=1, CM19=1.1),BQ19&gt;=CB19),"Achieved",IF(AND(OR(CM19=1, CM19=1.1),BQ19&lt;CB19),"Not Achieved","NA"))</f>
        <v>NA</v>
      </c>
      <c r="CY19" s="647" t="str">
        <f t="shared" ref="CY19:CY27" si="14">IF(AND(OR(CN19=1, CN19=1.1),BR19&gt;=CC19),"Achieved",IF(AND(OR(CN19=1, CN19=1.1),BR19&lt;CC19),"Not Achieved","NA"))</f>
        <v>NA</v>
      </c>
      <c r="CZ19" s="647" t="str">
        <f t="shared" ref="CZ19:CZ27" si="15">IF(AND(OR(CO19=1, CO19=1.1),BS19&gt;=CD19),"Achieved",IF(AND(OR(CO19=1, CO19=1.1),BS19&lt;CD19),"Not Achieved","NA"))</f>
        <v>NA</v>
      </c>
      <c r="DA19" s="647" t="str">
        <f t="shared" ref="DA19:DA27" si="16">IF(AND(OR(CP19=1, CP19=1.1),BT19&gt;=CE19),"Achieved",IF(AND(OR(CP19=1, CP19=1.1),BT19&lt;CE19),"Not Achieved","NA"))</f>
        <v>NA</v>
      </c>
    </row>
    <row r="20" spans="2:105" s="8" customFormat="1" ht="13.75" customHeight="1" thickBot="1" x14ac:dyDescent="0.4">
      <c r="B20" s="398"/>
      <c r="C20" s="392"/>
      <c r="D20" s="393"/>
      <c r="E20" s="394" t="s">
        <v>141</v>
      </c>
      <c r="F20" s="394"/>
      <c r="G20" s="396"/>
      <c r="H20" s="25" t="s">
        <v>100</v>
      </c>
      <c r="I20" s="25" t="s">
        <v>100</v>
      </c>
      <c r="J20" s="25" t="s">
        <v>100</v>
      </c>
      <c r="K20" s="25" t="s">
        <v>100</v>
      </c>
      <c r="L20" s="25" t="s">
        <v>100</v>
      </c>
      <c r="M20" s="25" t="s">
        <v>100</v>
      </c>
      <c r="N20" s="25" t="s">
        <v>100</v>
      </c>
      <c r="O20" s="25" t="s">
        <v>100</v>
      </c>
      <c r="P20" s="25" t="s">
        <v>100</v>
      </c>
      <c r="Q20" s="25" t="s">
        <v>100</v>
      </c>
      <c r="R20" s="32" t="s">
        <v>100</v>
      </c>
      <c r="S20" s="1"/>
      <c r="T20" s="1"/>
      <c r="U20" s="1"/>
      <c r="V20" s="1"/>
      <c r="W20" s="1"/>
      <c r="X20" s="1"/>
      <c r="Y20" s="23" t="s">
        <v>100</v>
      </c>
      <c r="Z20" s="23" t="s">
        <v>100</v>
      </c>
      <c r="AA20" s="23" t="s">
        <v>100</v>
      </c>
      <c r="AB20" s="23" t="s">
        <v>100</v>
      </c>
      <c r="AC20" s="23" t="s">
        <v>100</v>
      </c>
      <c r="AD20" s="23" t="s">
        <v>100</v>
      </c>
      <c r="AE20" s="23" t="s">
        <v>100</v>
      </c>
      <c r="AF20" s="23" t="s">
        <v>100</v>
      </c>
      <c r="AG20" s="23" t="s">
        <v>100</v>
      </c>
      <c r="AH20" s="23" t="s">
        <v>100</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647" t="s">
        <v>135</v>
      </c>
      <c r="AX20" s="647" t="str">
        <f t="shared" si="1"/>
        <v>---</v>
      </c>
      <c r="AY20" s="647" t="e">
        <f>VALUE(IF(AX20="---","",VLOOKUP(AX20,List167834567910213[],2,FALSE)))</f>
        <v>#VALUE!</v>
      </c>
      <c r="AZ20" s="647" t="str">
        <f t="shared" si="2"/>
        <v>---</v>
      </c>
      <c r="BA20" s="647" t="e">
        <f>VALUE(IF(AZ20="---","",VLOOKUP(AZ20,List167834567910213[],2,FALSE)))</f>
        <v>#VALUE!</v>
      </c>
      <c r="BB20" s="647" t="str">
        <f t="shared" si="3"/>
        <v>---</v>
      </c>
      <c r="BC20" s="647" t="str">
        <f t="shared" si="4"/>
        <v>---</v>
      </c>
      <c r="BD20" s="609"/>
      <c r="BE20" s="609"/>
      <c r="BF20" s="609"/>
      <c r="BG20" s="609"/>
      <c r="BH20" s="609"/>
      <c r="BI20" s="630" t="s">
        <v>135</v>
      </c>
      <c r="BJ20" s="635" t="str">
        <f>IF(H20="---","",IF(H20="","",VLOOKUP(H20,List167834567910213[],2,FALSE)))</f>
        <v/>
      </c>
      <c r="BK20" s="635" t="str">
        <f>IF(I20="---","",IF(I20="","",VLOOKUP(I20,List167834567910213[],2,FALSE)))</f>
        <v/>
      </c>
      <c r="BL20" s="635" t="str">
        <f>IF(J20="---","",IF(J20="","",VLOOKUP(J20,List167834567910213[],2,FALSE)))</f>
        <v/>
      </c>
      <c r="BM20" s="635" t="str">
        <f>IF(K20="---","",IF(K20="","",VLOOKUP(K20,List167834567910213[],2,FALSE)))</f>
        <v/>
      </c>
      <c r="BN20" s="635" t="str">
        <f>IF(L20="---","",IF(L20="","",VLOOKUP(L20,List167834567910213[],2,FALSE)))</f>
        <v/>
      </c>
      <c r="BO20" s="635" t="str">
        <f>IF(M20="---","",IF(M20="","",VLOOKUP(M20,List167834567910213[],2,FALSE)))</f>
        <v/>
      </c>
      <c r="BP20" s="635" t="str">
        <f>IF(N20="---","",IF(N20="","",VLOOKUP(N20,List167834567910213[],2,FALSE)))</f>
        <v/>
      </c>
      <c r="BQ20" s="635" t="str">
        <f>IF(O20="---","",IF(O20="","",VLOOKUP(O20,List167834567910213[],2,FALSE)))</f>
        <v/>
      </c>
      <c r="BR20" s="635" t="str">
        <f>IF(P20="---","",IF(P20="","",VLOOKUP(P20,List167834567910213[],2,FALSE)))</f>
        <v/>
      </c>
      <c r="BS20" s="635" t="str">
        <f>IF(Q20="---","",IF(Q20="","",VLOOKUP(Q20,List167834567910213[],2,FALSE)))</f>
        <v/>
      </c>
      <c r="BT20" s="635" t="str">
        <f>IF(R20="---","",IF(R20="","",VLOOKUP(R20,List167834567910213[],2,FALSE)))</f>
        <v/>
      </c>
      <c r="BU20" s="630" t="s">
        <v>135</v>
      </c>
      <c r="BV20" s="635" t="str">
        <f>IF(Y20="---","",IF(Y20="","",VLOOKUP(Y20,List167834567910213[],2,FALSE)))</f>
        <v/>
      </c>
      <c r="BW20" s="635" t="str">
        <f>IF(Z20="---","",IF(Z20="","",VLOOKUP(Z20,List167834567910213[],2,FALSE)))</f>
        <v/>
      </c>
      <c r="BX20" s="635" t="str">
        <f>IF(AA20="---","",IF(AA20="","",VLOOKUP(AA20,List167834567910213[],2,FALSE)))</f>
        <v/>
      </c>
      <c r="BY20" s="635" t="str">
        <f>IF(AB20="---","",IF(AB20="","",VLOOKUP(AB20,List167834567910213[],2,FALSE)))</f>
        <v/>
      </c>
      <c r="BZ20" s="635" t="str">
        <f>IF(AC20="---","",IF(AC20="","",VLOOKUP(AC20,List167834567910213[],2,FALSE)))</f>
        <v/>
      </c>
      <c r="CA20" s="635" t="str">
        <f>IF(AD20="---","",IF(AD20="","",VLOOKUP(AD20,List167834567910213[],2,FALSE)))</f>
        <v/>
      </c>
      <c r="CB20" s="635" t="str">
        <f>IF(AE20="---","",IF(AE20="","",VLOOKUP(AE20,List167834567910213[],2,FALSE)))</f>
        <v/>
      </c>
      <c r="CC20" s="635" t="str">
        <f>IF(AF20="---","",IF(AF20="","",VLOOKUP(AF20,List167834567910213[],2,FALSE)))</f>
        <v/>
      </c>
      <c r="CD20" s="635" t="str">
        <f>IF(AG20="---","",IF(AG20="","",VLOOKUP(AG20,List167834567910213[],2,FALSE)))</f>
        <v/>
      </c>
      <c r="CE20" s="635" t="str">
        <f>IF(AH20="---","",IF(AH20="","",VLOOKUP(AH20,List167834567910213[],2,FALSE)))</f>
        <v/>
      </c>
      <c r="CF20" s="630" t="s">
        <v>135</v>
      </c>
      <c r="CG20" s="647" t="str">
        <f t="shared" si="6"/>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630" t="s">
        <v>142</v>
      </c>
      <c r="CR20" s="647" t="str">
        <f t="shared" si="7"/>
        <v>NA</v>
      </c>
      <c r="CS20" s="647" t="str">
        <f t="shared" si="8"/>
        <v>NA</v>
      </c>
      <c r="CT20" s="647" t="str">
        <f t="shared" si="9"/>
        <v>NA</v>
      </c>
      <c r="CU20" s="647" t="str">
        <f t="shared" si="10"/>
        <v>NA</v>
      </c>
      <c r="CV20" s="647" t="str">
        <f t="shared" si="11"/>
        <v>NA</v>
      </c>
      <c r="CW20" s="647" t="str">
        <f t="shared" si="12"/>
        <v>NA</v>
      </c>
      <c r="CX20" s="647" t="str">
        <f t="shared" si="13"/>
        <v>NA</v>
      </c>
      <c r="CY20" s="647" t="str">
        <f t="shared" si="14"/>
        <v>NA</v>
      </c>
      <c r="CZ20" s="647" t="str">
        <f t="shared" si="15"/>
        <v>NA</v>
      </c>
      <c r="DA20" s="647" t="str">
        <f t="shared" si="16"/>
        <v>NA</v>
      </c>
    </row>
    <row r="21" spans="2:105" s="8" customFormat="1" ht="13.75" customHeight="1" thickBot="1" x14ac:dyDescent="0.4">
      <c r="B21" s="391">
        <v>3</v>
      </c>
      <c r="C21" s="399" t="s">
        <v>143</v>
      </c>
      <c r="D21" s="400"/>
      <c r="E21" s="394" t="s">
        <v>144</v>
      </c>
      <c r="F21" s="394"/>
      <c r="G21" s="396"/>
      <c r="H21" s="25" t="s">
        <v>100</v>
      </c>
      <c r="I21" s="25" t="s">
        <v>100</v>
      </c>
      <c r="J21" s="25" t="s">
        <v>100</v>
      </c>
      <c r="K21" s="25" t="s">
        <v>100</v>
      </c>
      <c r="L21" s="25" t="s">
        <v>100</v>
      </c>
      <c r="M21" s="25" t="s">
        <v>100</v>
      </c>
      <c r="N21" s="25" t="s">
        <v>100</v>
      </c>
      <c r="O21" s="25" t="s">
        <v>100</v>
      </c>
      <c r="P21" s="25" t="s">
        <v>100</v>
      </c>
      <c r="Q21" s="25" t="s">
        <v>100</v>
      </c>
      <c r="R21" s="32" t="s">
        <v>100</v>
      </c>
      <c r="S21" s="1"/>
      <c r="T21" s="1"/>
      <c r="U21" s="1"/>
      <c r="V21" s="1"/>
      <c r="W21" s="1"/>
      <c r="X21" s="1"/>
      <c r="Y21" s="23" t="s">
        <v>100</v>
      </c>
      <c r="Z21" s="23" t="s">
        <v>100</v>
      </c>
      <c r="AA21" s="23" t="s">
        <v>100</v>
      </c>
      <c r="AB21" s="23" t="s">
        <v>100</v>
      </c>
      <c r="AC21" s="23" t="s">
        <v>100</v>
      </c>
      <c r="AD21" s="23" t="s">
        <v>100</v>
      </c>
      <c r="AE21" s="23" t="s">
        <v>100</v>
      </c>
      <c r="AF21" s="23" t="s">
        <v>100</v>
      </c>
      <c r="AG21" s="23" t="s">
        <v>100</v>
      </c>
      <c r="AH21" s="23" t="s">
        <v>100</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634" t="s">
        <v>145</v>
      </c>
      <c r="AX21" s="634" t="str">
        <f t="shared" si="1"/>
        <v>---</v>
      </c>
      <c r="AY21" s="634" t="e">
        <f>VALUE(IF(AX21="---","",VLOOKUP(AX21,List167834567910213[],2,FALSE)))</f>
        <v>#VALUE!</v>
      </c>
      <c r="AZ21" s="634" t="str">
        <f t="shared" si="2"/>
        <v>---</v>
      </c>
      <c r="BA21" s="634" t="e">
        <f>VALUE(IF(AZ21="---","",VLOOKUP(AZ21,List167834567910213[],2,FALSE)))</f>
        <v>#VALUE!</v>
      </c>
      <c r="BB21" s="634" t="str">
        <f t="shared" si="3"/>
        <v>---</v>
      </c>
      <c r="BC21" s="634" t="str">
        <f t="shared" si="4"/>
        <v>---</v>
      </c>
      <c r="BD21" s="609"/>
      <c r="BE21" s="609"/>
      <c r="BF21" s="609"/>
      <c r="BG21" s="609"/>
      <c r="BH21" s="609"/>
      <c r="BI21" s="630" t="s">
        <v>145</v>
      </c>
      <c r="BJ21" s="634" t="str">
        <f>IF(H21="---","",IF(H21="","",VLOOKUP(H21,List167834567910213[],2,FALSE)))</f>
        <v/>
      </c>
      <c r="BK21" s="634" t="str">
        <f>IF(I21="---","",IF(I21="","",VLOOKUP(I21,List167834567910213[],2,FALSE)))</f>
        <v/>
      </c>
      <c r="BL21" s="634" t="str">
        <f>IF(J21="---","",IF(J21="","",VLOOKUP(J21,List167834567910213[],2,FALSE)))</f>
        <v/>
      </c>
      <c r="BM21" s="634" t="str">
        <f>IF(K21="---","",IF(K21="","",VLOOKUP(K21,List167834567910213[],2,FALSE)))</f>
        <v/>
      </c>
      <c r="BN21" s="634" t="str">
        <f>IF(L21="---","",IF(L21="","",VLOOKUP(L21,List167834567910213[],2,FALSE)))</f>
        <v/>
      </c>
      <c r="BO21" s="634" t="str">
        <f>IF(M21="---","",IF(M21="","",VLOOKUP(M21,List167834567910213[],2,FALSE)))</f>
        <v/>
      </c>
      <c r="BP21" s="634" t="str">
        <f>IF(N21="---","",IF(N21="","",VLOOKUP(N21,List167834567910213[],2,FALSE)))</f>
        <v/>
      </c>
      <c r="BQ21" s="634" t="str">
        <f>IF(O21="---","",IF(O21="","",VLOOKUP(O21,List167834567910213[],2,FALSE)))</f>
        <v/>
      </c>
      <c r="BR21" s="634" t="str">
        <f>IF(P21="---","",IF(P21="","",VLOOKUP(P21,List167834567910213[],2,FALSE)))</f>
        <v/>
      </c>
      <c r="BS21" s="634" t="str">
        <f>IF(Q21="---","",IF(Q21="","",VLOOKUP(Q21,List167834567910213[],2,FALSE)))</f>
        <v/>
      </c>
      <c r="BT21" s="634" t="str">
        <f>IF(R21="---","",IF(R21="","",VLOOKUP(R21,List167834567910213[],2,FALSE)))</f>
        <v/>
      </c>
      <c r="BU21" s="630" t="s">
        <v>145</v>
      </c>
      <c r="BV21" s="634" t="str">
        <f>IF(Y21="---","",IF(Y21="","",VLOOKUP(Y21,List167834567910213[],2,FALSE)))</f>
        <v/>
      </c>
      <c r="BW21" s="634" t="str">
        <f>IF(Z21="---","",IF(Z21="","",VLOOKUP(Z21,List167834567910213[],2,FALSE)))</f>
        <v/>
      </c>
      <c r="BX21" s="634" t="str">
        <f>IF(AA21="---","",IF(AA21="","",VLOOKUP(AA21,List167834567910213[],2,FALSE)))</f>
        <v/>
      </c>
      <c r="BY21" s="634" t="str">
        <f>IF(AB21="---","",IF(AB21="","",VLOOKUP(AB21,List167834567910213[],2,FALSE)))</f>
        <v/>
      </c>
      <c r="BZ21" s="634" t="str">
        <f>IF(AC21="---","",IF(AC21="","",VLOOKUP(AC21,List167834567910213[],2,FALSE)))</f>
        <v/>
      </c>
      <c r="CA21" s="634" t="str">
        <f>IF(AD21="---","",IF(AD21="","",VLOOKUP(AD21,List167834567910213[],2,FALSE)))</f>
        <v/>
      </c>
      <c r="CB21" s="634" t="str">
        <f>IF(AE21="---","",IF(AE21="","",VLOOKUP(AE21,List167834567910213[],2,FALSE)))</f>
        <v/>
      </c>
      <c r="CC21" s="634" t="str">
        <f>IF(AF21="---","",IF(AF21="","",VLOOKUP(AF21,List167834567910213[],2,FALSE)))</f>
        <v/>
      </c>
      <c r="CD21" s="634" t="str">
        <f>IF(AG21="---","",IF(AG21="","",VLOOKUP(AG21,List167834567910213[],2,FALSE)))</f>
        <v/>
      </c>
      <c r="CE21" s="634" t="str">
        <f>IF(AH21="---","",IF(AH21="","",VLOOKUP(AH21,List167834567910213[],2,FALSE)))</f>
        <v/>
      </c>
      <c r="CF21" s="630" t="s">
        <v>145</v>
      </c>
      <c r="CG21" s="649" t="str">
        <f t="shared" si="6"/>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630" t="s">
        <v>145</v>
      </c>
      <c r="CR21" s="649" t="str">
        <f t="shared" si="7"/>
        <v>NA</v>
      </c>
      <c r="CS21" s="649" t="str">
        <f t="shared" si="8"/>
        <v>NA</v>
      </c>
      <c r="CT21" s="649" t="str">
        <f t="shared" si="9"/>
        <v>NA</v>
      </c>
      <c r="CU21" s="649" t="str">
        <f t="shared" si="10"/>
        <v>NA</v>
      </c>
      <c r="CV21" s="649" t="str">
        <f t="shared" si="11"/>
        <v>NA</v>
      </c>
      <c r="CW21" s="649" t="str">
        <f t="shared" si="12"/>
        <v>NA</v>
      </c>
      <c r="CX21" s="649" t="str">
        <f t="shared" si="13"/>
        <v>NA</v>
      </c>
      <c r="CY21" s="649" t="str">
        <f t="shared" si="14"/>
        <v>NA</v>
      </c>
      <c r="CZ21" s="649" t="str">
        <f t="shared" si="15"/>
        <v>NA</v>
      </c>
      <c r="DA21" s="649" t="str">
        <f t="shared" si="16"/>
        <v>NA</v>
      </c>
    </row>
    <row r="22" spans="2:105" s="8" customFormat="1" ht="13.75" customHeight="1" thickBot="1" x14ac:dyDescent="0.4">
      <c r="B22" s="397"/>
      <c r="C22" s="399"/>
      <c r="D22" s="400"/>
      <c r="E22" s="394" t="s">
        <v>146</v>
      </c>
      <c r="F22" s="394"/>
      <c r="G22" s="396"/>
      <c r="H22" s="25" t="s">
        <v>100</v>
      </c>
      <c r="I22" s="25" t="s">
        <v>100</v>
      </c>
      <c r="J22" s="25" t="s">
        <v>100</v>
      </c>
      <c r="K22" s="25" t="s">
        <v>100</v>
      </c>
      <c r="L22" s="25" t="s">
        <v>100</v>
      </c>
      <c r="M22" s="25" t="s">
        <v>100</v>
      </c>
      <c r="N22" s="25" t="s">
        <v>100</v>
      </c>
      <c r="O22" s="25" t="s">
        <v>100</v>
      </c>
      <c r="P22" s="25" t="s">
        <v>100</v>
      </c>
      <c r="Q22" s="25" t="s">
        <v>100</v>
      </c>
      <c r="R22" s="32" t="s">
        <v>100</v>
      </c>
      <c r="S22" s="1"/>
      <c r="T22" s="1"/>
      <c r="U22" s="1"/>
      <c r="V22" s="1"/>
      <c r="W22" s="1"/>
      <c r="X22" s="1"/>
      <c r="Y22" s="23" t="s">
        <v>100</v>
      </c>
      <c r="Z22" s="23" t="s">
        <v>100</v>
      </c>
      <c r="AA22" s="23" t="s">
        <v>100</v>
      </c>
      <c r="AB22" s="23" t="s">
        <v>100</v>
      </c>
      <c r="AC22" s="23" t="s">
        <v>100</v>
      </c>
      <c r="AD22" s="23" t="s">
        <v>100</v>
      </c>
      <c r="AE22" s="23" t="s">
        <v>100</v>
      </c>
      <c r="AF22" s="23" t="s">
        <v>100</v>
      </c>
      <c r="AG22" s="23" t="s">
        <v>100</v>
      </c>
      <c r="AH22" s="23" t="s">
        <v>100</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634" t="s">
        <v>147</v>
      </c>
      <c r="AX22" s="634" t="str">
        <f t="shared" si="1"/>
        <v>---</v>
      </c>
      <c r="AY22" s="634" t="e">
        <f>VALUE(IF(AX22="---","",VLOOKUP(AX22,List167834567910213[],2,FALSE)))</f>
        <v>#VALUE!</v>
      </c>
      <c r="AZ22" s="634" t="str">
        <f t="shared" si="2"/>
        <v>---</v>
      </c>
      <c r="BA22" s="634" t="e">
        <f>VALUE(IF(AZ22="---","",VLOOKUP(AZ22,List167834567910213[],2,FALSE)))</f>
        <v>#VALUE!</v>
      </c>
      <c r="BB22" s="634" t="str">
        <f t="shared" si="3"/>
        <v>---</v>
      </c>
      <c r="BC22" s="634" t="str">
        <f t="shared" si="4"/>
        <v>---</v>
      </c>
      <c r="BD22" s="609"/>
      <c r="BE22" s="609"/>
      <c r="BF22" s="609"/>
      <c r="BG22" s="609"/>
      <c r="BH22" s="609"/>
      <c r="BI22" s="630" t="s">
        <v>147</v>
      </c>
      <c r="BJ22" s="634" t="str">
        <f>IF(H22="---","",IF(H22="","",VLOOKUP(H22,List167834567910213[],2,FALSE)))</f>
        <v/>
      </c>
      <c r="BK22" s="634" t="str">
        <f>IF(I22="---","",IF(I22="","",VLOOKUP(I22,List167834567910213[],2,FALSE)))</f>
        <v/>
      </c>
      <c r="BL22" s="634" t="str">
        <f>IF(J22="---","",IF(J22="","",VLOOKUP(J22,List167834567910213[],2,FALSE)))</f>
        <v/>
      </c>
      <c r="BM22" s="634" t="str">
        <f>IF(K22="---","",IF(K22="","",VLOOKUP(K22,List167834567910213[],2,FALSE)))</f>
        <v/>
      </c>
      <c r="BN22" s="634" t="str">
        <f>IF(L22="---","",IF(L22="","",VLOOKUP(L22,List167834567910213[],2,FALSE)))</f>
        <v/>
      </c>
      <c r="BO22" s="634" t="str">
        <f>IF(M22="---","",IF(M22="","",VLOOKUP(M22,List167834567910213[],2,FALSE)))</f>
        <v/>
      </c>
      <c r="BP22" s="634" t="str">
        <f>IF(N22="---","",IF(N22="","",VLOOKUP(N22,List167834567910213[],2,FALSE)))</f>
        <v/>
      </c>
      <c r="BQ22" s="634" t="str">
        <f>IF(O22="---","",IF(O22="","",VLOOKUP(O22,List167834567910213[],2,FALSE)))</f>
        <v/>
      </c>
      <c r="BR22" s="634" t="str">
        <f>IF(P22="---","",IF(P22="","",VLOOKUP(P22,List167834567910213[],2,FALSE)))</f>
        <v/>
      </c>
      <c r="BS22" s="634" t="str">
        <f>IF(Q22="---","",IF(Q22="","",VLOOKUP(Q22,List167834567910213[],2,FALSE)))</f>
        <v/>
      </c>
      <c r="BT22" s="634" t="str">
        <f>IF(R22="---","",IF(R22="","",VLOOKUP(R22,List167834567910213[],2,FALSE)))</f>
        <v/>
      </c>
      <c r="BU22" s="630" t="s">
        <v>147</v>
      </c>
      <c r="BV22" s="634" t="str">
        <f>IF(Y22="---","",IF(Y22="","",VLOOKUP(Y22,List167834567910213[],2,FALSE)))</f>
        <v/>
      </c>
      <c r="BW22" s="634" t="str">
        <f>IF(Z22="---","",IF(Z22="","",VLOOKUP(Z22,List167834567910213[],2,FALSE)))</f>
        <v/>
      </c>
      <c r="BX22" s="634" t="str">
        <f>IF(AA22="---","",IF(AA22="","",VLOOKUP(AA22,List167834567910213[],2,FALSE)))</f>
        <v/>
      </c>
      <c r="BY22" s="634" t="str">
        <f>IF(AB22="---","",IF(AB22="","",VLOOKUP(AB22,List167834567910213[],2,FALSE)))</f>
        <v/>
      </c>
      <c r="BZ22" s="634" t="str">
        <f>IF(AC22="---","",IF(AC22="","",VLOOKUP(AC22,List167834567910213[],2,FALSE)))</f>
        <v/>
      </c>
      <c r="CA22" s="634" t="str">
        <f>IF(AD22="---","",IF(AD22="","",VLOOKUP(AD22,List167834567910213[],2,FALSE)))</f>
        <v/>
      </c>
      <c r="CB22" s="634" t="str">
        <f>IF(AE22="---","",IF(AE22="","",VLOOKUP(AE22,List167834567910213[],2,FALSE)))</f>
        <v/>
      </c>
      <c r="CC22" s="634" t="str">
        <f>IF(AF22="---","",IF(AF22="","",VLOOKUP(AF22,List167834567910213[],2,FALSE)))</f>
        <v/>
      </c>
      <c r="CD22" s="634" t="str">
        <f>IF(AG22="---","",IF(AG22="","",VLOOKUP(AG22,List167834567910213[],2,FALSE)))</f>
        <v/>
      </c>
      <c r="CE22" s="634" t="str">
        <f>IF(AH22="---","",IF(AH22="","",VLOOKUP(AH22,List167834567910213[],2,FALSE)))</f>
        <v/>
      </c>
      <c r="CF22" s="630" t="s">
        <v>147</v>
      </c>
      <c r="CG22" s="649" t="str">
        <f t="shared" si="6"/>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630" t="s">
        <v>147</v>
      </c>
      <c r="CR22" s="649" t="str">
        <f t="shared" si="7"/>
        <v>NA</v>
      </c>
      <c r="CS22" s="649" t="str">
        <f t="shared" si="8"/>
        <v>NA</v>
      </c>
      <c r="CT22" s="649" t="str">
        <f t="shared" si="9"/>
        <v>NA</v>
      </c>
      <c r="CU22" s="649" t="str">
        <f t="shared" si="10"/>
        <v>NA</v>
      </c>
      <c r="CV22" s="649" t="str">
        <f t="shared" si="11"/>
        <v>NA</v>
      </c>
      <c r="CW22" s="649" t="str">
        <f t="shared" si="12"/>
        <v>NA</v>
      </c>
      <c r="CX22" s="649" t="str">
        <f t="shared" si="13"/>
        <v>NA</v>
      </c>
      <c r="CY22" s="649" t="str">
        <f t="shared" si="14"/>
        <v>NA</v>
      </c>
      <c r="CZ22" s="649" t="str">
        <f t="shared" si="15"/>
        <v>NA</v>
      </c>
      <c r="DA22" s="649" t="str">
        <f t="shared" si="16"/>
        <v>NA</v>
      </c>
    </row>
    <row r="23" spans="2:105" s="8" customFormat="1" ht="13.75" customHeight="1" thickBot="1" x14ac:dyDescent="0.4">
      <c r="B23" s="397"/>
      <c r="C23" s="399"/>
      <c r="D23" s="400"/>
      <c r="E23" s="394" t="s">
        <v>148</v>
      </c>
      <c r="F23" s="394"/>
      <c r="G23" s="396"/>
      <c r="H23" s="25" t="s">
        <v>100</v>
      </c>
      <c r="I23" s="25" t="s">
        <v>100</v>
      </c>
      <c r="J23" s="25" t="s">
        <v>100</v>
      </c>
      <c r="K23" s="25" t="s">
        <v>100</v>
      </c>
      <c r="L23" s="25" t="s">
        <v>100</v>
      </c>
      <c r="M23" s="25" t="s">
        <v>100</v>
      </c>
      <c r="N23" s="25" t="s">
        <v>100</v>
      </c>
      <c r="O23" s="25" t="s">
        <v>100</v>
      </c>
      <c r="P23" s="25" t="s">
        <v>100</v>
      </c>
      <c r="Q23" s="25" t="s">
        <v>100</v>
      </c>
      <c r="R23" s="32" t="s">
        <v>100</v>
      </c>
      <c r="S23" s="1"/>
      <c r="T23" s="1"/>
      <c r="U23" s="1"/>
      <c r="V23" s="1"/>
      <c r="W23" s="1"/>
      <c r="X23" s="1"/>
      <c r="Y23" s="23" t="s">
        <v>100</v>
      </c>
      <c r="Z23" s="23" t="s">
        <v>100</v>
      </c>
      <c r="AA23" s="23" t="s">
        <v>100</v>
      </c>
      <c r="AB23" s="23" t="s">
        <v>100</v>
      </c>
      <c r="AC23" s="23" t="s">
        <v>100</v>
      </c>
      <c r="AD23" s="23" t="s">
        <v>100</v>
      </c>
      <c r="AE23" s="23" t="s">
        <v>100</v>
      </c>
      <c r="AF23" s="23" t="s">
        <v>100</v>
      </c>
      <c r="AG23" s="23" t="s">
        <v>100</v>
      </c>
      <c r="AH23" s="23" t="s">
        <v>100</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634" t="s">
        <v>149</v>
      </c>
      <c r="AX23" s="634" t="str">
        <f t="shared" si="1"/>
        <v>---</v>
      </c>
      <c r="AY23" s="634" t="e">
        <f>VALUE(IF(AX23="---","",VLOOKUP(AX23,List167834567910213[],2,FALSE)))</f>
        <v>#VALUE!</v>
      </c>
      <c r="AZ23" s="634" t="str">
        <f t="shared" si="2"/>
        <v>---</v>
      </c>
      <c r="BA23" s="634" t="e">
        <f>VALUE(IF(AZ23="---","",VLOOKUP(AZ23,List167834567910213[],2,FALSE)))</f>
        <v>#VALUE!</v>
      </c>
      <c r="BB23" s="634" t="str">
        <f t="shared" si="3"/>
        <v>---</v>
      </c>
      <c r="BC23" s="634" t="str">
        <f t="shared" si="4"/>
        <v>---</v>
      </c>
      <c r="BD23" s="609"/>
      <c r="BE23" s="609"/>
      <c r="BF23" s="609"/>
      <c r="BG23" s="609"/>
      <c r="BH23" s="609"/>
      <c r="BI23" s="630" t="s">
        <v>149</v>
      </c>
      <c r="BJ23" s="634" t="str">
        <f>IF(H23="---","",IF(H23="","",VLOOKUP(H23,List167834567910213[],2,FALSE)))</f>
        <v/>
      </c>
      <c r="BK23" s="634" t="str">
        <f>IF(I23="---","",IF(I23="","",VLOOKUP(I23,List167834567910213[],2,FALSE)))</f>
        <v/>
      </c>
      <c r="BL23" s="634" t="str">
        <f>IF(J23="---","",IF(J23="","",VLOOKUP(J23,List167834567910213[],2,FALSE)))</f>
        <v/>
      </c>
      <c r="BM23" s="634" t="str">
        <f>IF(K23="---","",IF(K23="","",VLOOKUP(K23,List167834567910213[],2,FALSE)))</f>
        <v/>
      </c>
      <c r="BN23" s="634" t="str">
        <f>IF(L23="---","",IF(L23="","",VLOOKUP(L23,List167834567910213[],2,FALSE)))</f>
        <v/>
      </c>
      <c r="BO23" s="634" t="str">
        <f>IF(M23="---","",IF(M23="","",VLOOKUP(M23,List167834567910213[],2,FALSE)))</f>
        <v/>
      </c>
      <c r="BP23" s="634" t="str">
        <f>IF(N23="---","",IF(N23="","",VLOOKUP(N23,List167834567910213[],2,FALSE)))</f>
        <v/>
      </c>
      <c r="BQ23" s="634" t="str">
        <f>IF(O23="---","",IF(O23="","",VLOOKUP(O23,List167834567910213[],2,FALSE)))</f>
        <v/>
      </c>
      <c r="BR23" s="634" t="str">
        <f>IF(P23="---","",IF(P23="","",VLOOKUP(P23,List167834567910213[],2,FALSE)))</f>
        <v/>
      </c>
      <c r="BS23" s="634" t="str">
        <f>IF(Q23="---","",IF(Q23="","",VLOOKUP(Q23,List167834567910213[],2,FALSE)))</f>
        <v/>
      </c>
      <c r="BT23" s="634" t="str">
        <f>IF(R23="---","",IF(R23="","",VLOOKUP(R23,List167834567910213[],2,FALSE)))</f>
        <v/>
      </c>
      <c r="BU23" s="630" t="s">
        <v>149</v>
      </c>
      <c r="BV23" s="634" t="str">
        <f>IF(Y23="---","",IF(Y23="","",VLOOKUP(Y23,List167834567910213[],2,FALSE)))</f>
        <v/>
      </c>
      <c r="BW23" s="634" t="str">
        <f>IF(Z23="---","",IF(Z23="","",VLOOKUP(Z23,List167834567910213[],2,FALSE)))</f>
        <v/>
      </c>
      <c r="BX23" s="634" t="str">
        <f>IF(AA23="---","",IF(AA23="","",VLOOKUP(AA23,List167834567910213[],2,FALSE)))</f>
        <v/>
      </c>
      <c r="BY23" s="634" t="str">
        <f>IF(AB23="---","",IF(AB23="","",VLOOKUP(AB23,List167834567910213[],2,FALSE)))</f>
        <v/>
      </c>
      <c r="BZ23" s="634" t="str">
        <f>IF(AC23="---","",IF(AC23="","",VLOOKUP(AC23,List167834567910213[],2,FALSE)))</f>
        <v/>
      </c>
      <c r="CA23" s="634" t="str">
        <f>IF(AD23="---","",IF(AD23="","",VLOOKUP(AD23,List167834567910213[],2,FALSE)))</f>
        <v/>
      </c>
      <c r="CB23" s="634" t="str">
        <f>IF(AE23="---","",IF(AE23="","",VLOOKUP(AE23,List167834567910213[],2,FALSE)))</f>
        <v/>
      </c>
      <c r="CC23" s="634" t="str">
        <f>IF(AF23="---","",IF(AF23="","",VLOOKUP(AF23,List167834567910213[],2,FALSE)))</f>
        <v/>
      </c>
      <c r="CD23" s="634" t="str">
        <f>IF(AG23="---","",IF(AG23="","",VLOOKUP(AG23,List167834567910213[],2,FALSE)))</f>
        <v/>
      </c>
      <c r="CE23" s="634" t="str">
        <f>IF(AH23="---","",IF(AH23="","",VLOOKUP(AH23,List167834567910213[],2,FALSE)))</f>
        <v/>
      </c>
      <c r="CF23" s="630" t="s">
        <v>149</v>
      </c>
      <c r="CG23" s="649" t="str">
        <f t="shared" si="6"/>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630" t="s">
        <v>149</v>
      </c>
      <c r="CR23" s="649" t="str">
        <f t="shared" si="7"/>
        <v>NA</v>
      </c>
      <c r="CS23" s="649" t="str">
        <f t="shared" si="8"/>
        <v>NA</v>
      </c>
      <c r="CT23" s="649" t="str">
        <f t="shared" si="9"/>
        <v>NA</v>
      </c>
      <c r="CU23" s="649" t="str">
        <f t="shared" si="10"/>
        <v>NA</v>
      </c>
      <c r="CV23" s="649" t="str">
        <f t="shared" si="11"/>
        <v>NA</v>
      </c>
      <c r="CW23" s="649" t="str">
        <f t="shared" si="12"/>
        <v>NA</v>
      </c>
      <c r="CX23" s="649" t="str">
        <f t="shared" si="13"/>
        <v>NA</v>
      </c>
      <c r="CY23" s="649" t="str">
        <f t="shared" si="14"/>
        <v>NA</v>
      </c>
      <c r="CZ23" s="649" t="str">
        <f t="shared" si="15"/>
        <v>NA</v>
      </c>
      <c r="DA23" s="649" t="str">
        <f t="shared" si="16"/>
        <v>NA</v>
      </c>
    </row>
    <row r="24" spans="2:105" s="8" customFormat="1" ht="13.75" customHeight="1" thickBot="1" x14ac:dyDescent="0.4">
      <c r="B24" s="397"/>
      <c r="C24" s="399" t="s">
        <v>150</v>
      </c>
      <c r="D24" s="400"/>
      <c r="E24" s="394" t="s">
        <v>151</v>
      </c>
      <c r="F24" s="394"/>
      <c r="G24" s="396"/>
      <c r="H24" s="25" t="s">
        <v>100</v>
      </c>
      <c r="I24" s="25" t="s">
        <v>100</v>
      </c>
      <c r="J24" s="25" t="s">
        <v>100</v>
      </c>
      <c r="K24" s="25" t="s">
        <v>100</v>
      </c>
      <c r="L24" s="25" t="s">
        <v>100</v>
      </c>
      <c r="M24" s="25" t="s">
        <v>100</v>
      </c>
      <c r="N24" s="25" t="s">
        <v>100</v>
      </c>
      <c r="O24" s="25" t="s">
        <v>100</v>
      </c>
      <c r="P24" s="25" t="s">
        <v>100</v>
      </c>
      <c r="Q24" s="25" t="s">
        <v>100</v>
      </c>
      <c r="R24" s="32" t="s">
        <v>100</v>
      </c>
      <c r="S24" s="1"/>
      <c r="T24" s="1"/>
      <c r="U24" s="1"/>
      <c r="V24" s="1"/>
      <c r="W24" s="1"/>
      <c r="X24" s="1"/>
      <c r="Y24" s="23" t="s">
        <v>100</v>
      </c>
      <c r="Z24" s="23" t="s">
        <v>100</v>
      </c>
      <c r="AA24" s="23" t="s">
        <v>100</v>
      </c>
      <c r="AB24" s="23" t="s">
        <v>100</v>
      </c>
      <c r="AC24" s="23" t="s">
        <v>100</v>
      </c>
      <c r="AD24" s="23" t="s">
        <v>100</v>
      </c>
      <c r="AE24" s="23" t="s">
        <v>100</v>
      </c>
      <c r="AF24" s="23" t="s">
        <v>100</v>
      </c>
      <c r="AG24" s="23" t="s">
        <v>100</v>
      </c>
      <c r="AH24" s="23" t="s">
        <v>100</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634" t="s">
        <v>152</v>
      </c>
      <c r="AX24" s="634" t="str">
        <f t="shared" si="1"/>
        <v>---</v>
      </c>
      <c r="AY24" s="634" t="e">
        <f>VALUE(IF(AX24="---","",VLOOKUP(AX24,List167834567910213[],2,FALSE)))</f>
        <v>#VALUE!</v>
      </c>
      <c r="AZ24" s="634" t="str">
        <f t="shared" si="2"/>
        <v>---</v>
      </c>
      <c r="BA24" s="634" t="e">
        <f>VALUE(IF(AZ24="---","",VLOOKUP(AZ24,List167834567910213[],2,FALSE)))</f>
        <v>#VALUE!</v>
      </c>
      <c r="BB24" s="634" t="str">
        <f t="shared" si="3"/>
        <v>---</v>
      </c>
      <c r="BC24" s="634" t="str">
        <f t="shared" si="4"/>
        <v>---</v>
      </c>
      <c r="BD24" s="609"/>
      <c r="BE24" s="609"/>
      <c r="BF24" s="609"/>
      <c r="BG24" s="609"/>
      <c r="BH24" s="609"/>
      <c r="BI24" s="630" t="s">
        <v>152</v>
      </c>
      <c r="BJ24" s="634" t="str">
        <f>IF(H24="---","",IF(H24="","",VLOOKUP(H24,List167834567910213[],2,FALSE)))</f>
        <v/>
      </c>
      <c r="BK24" s="634" t="str">
        <f>IF(I24="---","",IF(I24="","",VLOOKUP(I24,List167834567910213[],2,FALSE)))</f>
        <v/>
      </c>
      <c r="BL24" s="634" t="str">
        <f>IF(J24="---","",IF(J24="","",VLOOKUP(J24,List167834567910213[],2,FALSE)))</f>
        <v/>
      </c>
      <c r="BM24" s="634" t="str">
        <f>IF(K24="---","",IF(K24="","",VLOOKUP(K24,List167834567910213[],2,FALSE)))</f>
        <v/>
      </c>
      <c r="BN24" s="634" t="str">
        <f>IF(L24="---","",IF(L24="","",VLOOKUP(L24,List167834567910213[],2,FALSE)))</f>
        <v/>
      </c>
      <c r="BO24" s="634" t="str">
        <f>IF(M24="---","",IF(M24="","",VLOOKUP(M24,List167834567910213[],2,FALSE)))</f>
        <v/>
      </c>
      <c r="BP24" s="634" t="str">
        <f>IF(N24="---","",IF(N24="","",VLOOKUP(N24,List167834567910213[],2,FALSE)))</f>
        <v/>
      </c>
      <c r="BQ24" s="634" t="str">
        <f>IF(O24="---","",IF(O24="","",VLOOKUP(O24,List167834567910213[],2,FALSE)))</f>
        <v/>
      </c>
      <c r="BR24" s="634" t="str">
        <f>IF(P24="---","",IF(P24="","",VLOOKUP(P24,List167834567910213[],2,FALSE)))</f>
        <v/>
      </c>
      <c r="BS24" s="634" t="str">
        <f>IF(Q24="---","",IF(Q24="","",VLOOKUP(Q24,List167834567910213[],2,FALSE)))</f>
        <v/>
      </c>
      <c r="BT24" s="634" t="str">
        <f>IF(R24="---","",IF(R24="","",VLOOKUP(R24,List167834567910213[],2,FALSE)))</f>
        <v/>
      </c>
      <c r="BU24" s="630" t="s">
        <v>152</v>
      </c>
      <c r="BV24" s="634" t="str">
        <f>IF(Y24="---","",IF(Y24="","",VLOOKUP(Y24,List167834567910213[],2,FALSE)))</f>
        <v/>
      </c>
      <c r="BW24" s="634" t="str">
        <f>IF(Z24="---","",IF(Z24="","",VLOOKUP(Z24,List167834567910213[],2,FALSE)))</f>
        <v/>
      </c>
      <c r="BX24" s="634" t="str">
        <f>IF(AA24="---","",IF(AA24="","",VLOOKUP(AA24,List167834567910213[],2,FALSE)))</f>
        <v/>
      </c>
      <c r="BY24" s="634" t="str">
        <f>IF(AB24="---","",IF(AB24="","",VLOOKUP(AB24,List167834567910213[],2,FALSE)))</f>
        <v/>
      </c>
      <c r="BZ24" s="634" t="str">
        <f>IF(AC24="---","",IF(AC24="","",VLOOKUP(AC24,List167834567910213[],2,FALSE)))</f>
        <v/>
      </c>
      <c r="CA24" s="634" t="str">
        <f>IF(AD24="---","",IF(AD24="","",VLOOKUP(AD24,List167834567910213[],2,FALSE)))</f>
        <v/>
      </c>
      <c r="CB24" s="634" t="str">
        <f>IF(AE24="---","",IF(AE24="","",VLOOKUP(AE24,List167834567910213[],2,FALSE)))</f>
        <v/>
      </c>
      <c r="CC24" s="634" t="str">
        <f>IF(AF24="---","",IF(AF24="","",VLOOKUP(AF24,List167834567910213[],2,FALSE)))</f>
        <v/>
      </c>
      <c r="CD24" s="634" t="str">
        <f>IF(AG24="---","",IF(AG24="","",VLOOKUP(AG24,List167834567910213[],2,FALSE)))</f>
        <v/>
      </c>
      <c r="CE24" s="634" t="str">
        <f>IF(AH24="---","",IF(AH24="","",VLOOKUP(AH24,List167834567910213[],2,FALSE)))</f>
        <v/>
      </c>
      <c r="CF24" s="630" t="s">
        <v>152</v>
      </c>
      <c r="CG24" s="649" t="str">
        <f t="shared" si="6"/>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630" t="s">
        <v>152</v>
      </c>
      <c r="CR24" s="649" t="str">
        <f t="shared" si="7"/>
        <v>NA</v>
      </c>
      <c r="CS24" s="649" t="str">
        <f t="shared" si="8"/>
        <v>NA</v>
      </c>
      <c r="CT24" s="649" t="str">
        <f t="shared" si="9"/>
        <v>NA</v>
      </c>
      <c r="CU24" s="649" t="str">
        <f t="shared" si="10"/>
        <v>NA</v>
      </c>
      <c r="CV24" s="649" t="str">
        <f t="shared" si="11"/>
        <v>NA</v>
      </c>
      <c r="CW24" s="649" t="str">
        <f t="shared" si="12"/>
        <v>NA</v>
      </c>
      <c r="CX24" s="649" t="str">
        <f t="shared" si="13"/>
        <v>NA</v>
      </c>
      <c r="CY24" s="649" t="str">
        <f t="shared" si="14"/>
        <v>NA</v>
      </c>
      <c r="CZ24" s="649" t="str">
        <f t="shared" si="15"/>
        <v>NA</v>
      </c>
      <c r="DA24" s="649" t="str">
        <f t="shared" si="16"/>
        <v>NA</v>
      </c>
    </row>
    <row r="25" spans="2:105" s="8" customFormat="1" ht="13.75" customHeight="1" thickBot="1" x14ac:dyDescent="0.4">
      <c r="B25" s="397"/>
      <c r="C25" s="399"/>
      <c r="D25" s="400"/>
      <c r="E25" s="394" t="s">
        <v>153</v>
      </c>
      <c r="F25" s="394"/>
      <c r="G25" s="396"/>
      <c r="H25" s="25" t="s">
        <v>100</v>
      </c>
      <c r="I25" s="25" t="s">
        <v>100</v>
      </c>
      <c r="J25" s="25" t="s">
        <v>100</v>
      </c>
      <c r="K25" s="25" t="s">
        <v>100</v>
      </c>
      <c r="L25" s="25" t="s">
        <v>100</v>
      </c>
      <c r="M25" s="25" t="s">
        <v>100</v>
      </c>
      <c r="N25" s="25" t="s">
        <v>100</v>
      </c>
      <c r="O25" s="25" t="s">
        <v>100</v>
      </c>
      <c r="P25" s="25" t="s">
        <v>100</v>
      </c>
      <c r="Q25" s="25" t="s">
        <v>100</v>
      </c>
      <c r="R25" s="32" t="s">
        <v>100</v>
      </c>
      <c r="S25" s="1"/>
      <c r="T25" s="1"/>
      <c r="U25" s="1"/>
      <c r="V25" s="1"/>
      <c r="W25" s="1"/>
      <c r="X25" s="1"/>
      <c r="Y25" s="23" t="s">
        <v>100</v>
      </c>
      <c r="Z25" s="23" t="s">
        <v>100</v>
      </c>
      <c r="AA25" s="23" t="s">
        <v>100</v>
      </c>
      <c r="AB25" s="23" t="s">
        <v>100</v>
      </c>
      <c r="AC25" s="23" t="s">
        <v>100</v>
      </c>
      <c r="AD25" s="23" t="s">
        <v>100</v>
      </c>
      <c r="AE25" s="23" t="s">
        <v>100</v>
      </c>
      <c r="AF25" s="23" t="s">
        <v>100</v>
      </c>
      <c r="AG25" s="23" t="s">
        <v>100</v>
      </c>
      <c r="AH25" s="23" t="s">
        <v>100</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634" t="s">
        <v>154</v>
      </c>
      <c r="AX25" s="634" t="str">
        <f t="shared" si="1"/>
        <v>---</v>
      </c>
      <c r="AY25" s="634" t="e">
        <f>VALUE(IF(AX25="---","",VLOOKUP(AX25,List167834567910213[],2,FALSE)))</f>
        <v>#VALUE!</v>
      </c>
      <c r="AZ25" s="634" t="str">
        <f t="shared" si="2"/>
        <v>---</v>
      </c>
      <c r="BA25" s="634" t="e">
        <f>VALUE(IF(AZ25="---","",VLOOKUP(AZ25,List167834567910213[],2,FALSE)))</f>
        <v>#VALUE!</v>
      </c>
      <c r="BB25" s="634" t="str">
        <f t="shared" si="3"/>
        <v>---</v>
      </c>
      <c r="BC25" s="634" t="str">
        <f t="shared" si="4"/>
        <v>---</v>
      </c>
      <c r="BD25" s="609"/>
      <c r="BE25" s="609"/>
      <c r="BF25" s="609"/>
      <c r="BG25" s="609"/>
      <c r="BH25" s="609"/>
      <c r="BI25" s="630" t="s">
        <v>154</v>
      </c>
      <c r="BJ25" s="634" t="str">
        <f>IF(H25="---","",IF(H25="","",VLOOKUP(H25,List167834567910213[],2,FALSE)))</f>
        <v/>
      </c>
      <c r="BK25" s="634" t="str">
        <f>IF(I25="---","",IF(I25="","",VLOOKUP(I25,List167834567910213[],2,FALSE)))</f>
        <v/>
      </c>
      <c r="BL25" s="634" t="str">
        <f>IF(J25="---","",IF(J25="","",VLOOKUP(J25,List167834567910213[],2,FALSE)))</f>
        <v/>
      </c>
      <c r="BM25" s="634" t="str">
        <f>IF(K25="---","",IF(K25="","",VLOOKUP(K25,List167834567910213[],2,FALSE)))</f>
        <v/>
      </c>
      <c r="BN25" s="634" t="str">
        <f>IF(L25="---","",IF(L25="","",VLOOKUP(L25,List167834567910213[],2,FALSE)))</f>
        <v/>
      </c>
      <c r="BO25" s="634" t="str">
        <f>IF(M25="---","",IF(M25="","",VLOOKUP(M25,List167834567910213[],2,FALSE)))</f>
        <v/>
      </c>
      <c r="BP25" s="634" t="str">
        <f>IF(N25="---","",IF(N25="","",VLOOKUP(N25,List167834567910213[],2,FALSE)))</f>
        <v/>
      </c>
      <c r="BQ25" s="634" t="str">
        <f>IF(O25="---","",IF(O25="","",VLOOKUP(O25,List167834567910213[],2,FALSE)))</f>
        <v/>
      </c>
      <c r="BR25" s="634" t="str">
        <f>IF(P25="---","",IF(P25="","",VLOOKUP(P25,List167834567910213[],2,FALSE)))</f>
        <v/>
      </c>
      <c r="BS25" s="634" t="str">
        <f>IF(Q25="---","",IF(Q25="","",VLOOKUP(Q25,List167834567910213[],2,FALSE)))</f>
        <v/>
      </c>
      <c r="BT25" s="634" t="str">
        <f>IF(R25="---","",IF(R25="","",VLOOKUP(R25,List167834567910213[],2,FALSE)))</f>
        <v/>
      </c>
      <c r="BU25" s="630" t="s">
        <v>154</v>
      </c>
      <c r="BV25" s="634" t="str">
        <f>IF(Y25="---","",IF(Y25="","",VLOOKUP(Y25,List167834567910213[],2,FALSE)))</f>
        <v/>
      </c>
      <c r="BW25" s="634" t="str">
        <f>IF(Z25="---","",IF(Z25="","",VLOOKUP(Z25,List167834567910213[],2,FALSE)))</f>
        <v/>
      </c>
      <c r="BX25" s="634" t="str">
        <f>IF(AA25="---","",IF(AA25="","",VLOOKUP(AA25,List167834567910213[],2,FALSE)))</f>
        <v/>
      </c>
      <c r="BY25" s="634" t="str">
        <f>IF(AB25="---","",IF(AB25="","",VLOOKUP(AB25,List167834567910213[],2,FALSE)))</f>
        <v/>
      </c>
      <c r="BZ25" s="634" t="str">
        <f>IF(AC25="---","",IF(AC25="","",VLOOKUP(AC25,List167834567910213[],2,FALSE)))</f>
        <v/>
      </c>
      <c r="CA25" s="634" t="str">
        <f>IF(AD25="---","",IF(AD25="","",VLOOKUP(AD25,List167834567910213[],2,FALSE)))</f>
        <v/>
      </c>
      <c r="CB25" s="634" t="str">
        <f>IF(AE25="---","",IF(AE25="","",VLOOKUP(AE25,List167834567910213[],2,FALSE)))</f>
        <v/>
      </c>
      <c r="CC25" s="634" t="str">
        <f>IF(AF25="---","",IF(AF25="","",VLOOKUP(AF25,List167834567910213[],2,FALSE)))</f>
        <v/>
      </c>
      <c r="CD25" s="634" t="str">
        <f>IF(AG25="---","",IF(AG25="","",VLOOKUP(AG25,List167834567910213[],2,FALSE)))</f>
        <v/>
      </c>
      <c r="CE25" s="634" t="str">
        <f>IF(AH25="---","",IF(AH25="","",VLOOKUP(AH25,List167834567910213[],2,FALSE)))</f>
        <v/>
      </c>
      <c r="CF25" s="630" t="s">
        <v>154</v>
      </c>
      <c r="CG25" s="649" t="str">
        <f t="shared" si="6"/>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630" t="s">
        <v>154</v>
      </c>
      <c r="CR25" s="649" t="str">
        <f t="shared" si="7"/>
        <v>NA</v>
      </c>
      <c r="CS25" s="649" t="str">
        <f t="shared" si="8"/>
        <v>NA</v>
      </c>
      <c r="CT25" s="649" t="str">
        <f t="shared" si="9"/>
        <v>NA</v>
      </c>
      <c r="CU25" s="649" t="str">
        <f t="shared" si="10"/>
        <v>NA</v>
      </c>
      <c r="CV25" s="649" t="str">
        <f t="shared" si="11"/>
        <v>NA</v>
      </c>
      <c r="CW25" s="649" t="str">
        <f t="shared" si="12"/>
        <v>NA</v>
      </c>
      <c r="CX25" s="649" t="str">
        <f t="shared" si="13"/>
        <v>NA</v>
      </c>
      <c r="CY25" s="649" t="str">
        <f t="shared" si="14"/>
        <v>NA</v>
      </c>
      <c r="CZ25" s="649" t="str">
        <f t="shared" si="15"/>
        <v>NA</v>
      </c>
      <c r="DA25" s="649" t="str">
        <f t="shared" si="16"/>
        <v>NA</v>
      </c>
    </row>
    <row r="26" spans="2:105" s="8" customFormat="1" ht="13.75" customHeight="1" thickBot="1" x14ac:dyDescent="0.4">
      <c r="B26" s="397"/>
      <c r="C26" s="399"/>
      <c r="D26" s="400"/>
      <c r="E26" s="394" t="s">
        <v>155</v>
      </c>
      <c r="F26" s="394"/>
      <c r="G26" s="396"/>
      <c r="H26" s="25" t="s">
        <v>100</v>
      </c>
      <c r="I26" s="25" t="s">
        <v>100</v>
      </c>
      <c r="J26" s="25" t="s">
        <v>100</v>
      </c>
      <c r="K26" s="25" t="s">
        <v>100</v>
      </c>
      <c r="L26" s="25" t="s">
        <v>100</v>
      </c>
      <c r="M26" s="25" t="s">
        <v>100</v>
      </c>
      <c r="N26" s="25" t="s">
        <v>100</v>
      </c>
      <c r="O26" s="25" t="s">
        <v>100</v>
      </c>
      <c r="P26" s="25" t="s">
        <v>100</v>
      </c>
      <c r="Q26" s="25" t="s">
        <v>100</v>
      </c>
      <c r="R26" s="32" t="s">
        <v>100</v>
      </c>
      <c r="S26" s="1"/>
      <c r="T26" s="1"/>
      <c r="U26" s="1"/>
      <c r="V26" s="1"/>
      <c r="W26" s="1"/>
      <c r="X26" s="1"/>
      <c r="Y26" s="23" t="s">
        <v>100</v>
      </c>
      <c r="Z26" s="23" t="s">
        <v>100</v>
      </c>
      <c r="AA26" s="23" t="s">
        <v>100</v>
      </c>
      <c r="AB26" s="23" t="s">
        <v>100</v>
      </c>
      <c r="AC26" s="23" t="s">
        <v>100</v>
      </c>
      <c r="AD26" s="23" t="s">
        <v>100</v>
      </c>
      <c r="AE26" s="23" t="s">
        <v>100</v>
      </c>
      <c r="AF26" s="23" t="s">
        <v>100</v>
      </c>
      <c r="AG26" s="23" t="s">
        <v>100</v>
      </c>
      <c r="AH26" s="23" t="s">
        <v>100</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634" t="s">
        <v>156</v>
      </c>
      <c r="AX26" s="634" t="str">
        <f t="shared" si="1"/>
        <v>---</v>
      </c>
      <c r="AY26" s="634" t="e">
        <f>VALUE(IF(AX26="---","",VLOOKUP(AX26,List167834567910213[],2,FALSE)))</f>
        <v>#VALUE!</v>
      </c>
      <c r="AZ26" s="634" t="str">
        <f t="shared" si="2"/>
        <v>---</v>
      </c>
      <c r="BA26" s="634" t="e">
        <f>VALUE(IF(AZ26="---","",VLOOKUP(AZ26,List167834567910213[],2,FALSE)))</f>
        <v>#VALUE!</v>
      </c>
      <c r="BB26" s="634" t="str">
        <f t="shared" si="3"/>
        <v>---</v>
      </c>
      <c r="BC26" s="634" t="str">
        <f t="shared" si="4"/>
        <v>---</v>
      </c>
      <c r="BD26" s="609"/>
      <c r="BE26" s="609"/>
      <c r="BF26" s="609"/>
      <c r="BG26" s="609"/>
      <c r="BH26" s="609"/>
      <c r="BI26" s="630" t="s">
        <v>156</v>
      </c>
      <c r="BJ26" s="634" t="str">
        <f>IF(H26="---","",IF(H26="","",VLOOKUP(H26,List167834567910213[],2,FALSE)))</f>
        <v/>
      </c>
      <c r="BK26" s="634" t="str">
        <f>IF(I26="---","",IF(I26="","",VLOOKUP(I26,List167834567910213[],2,FALSE)))</f>
        <v/>
      </c>
      <c r="BL26" s="634" t="str">
        <f>IF(J26="---","",IF(J26="","",VLOOKUP(J26,List167834567910213[],2,FALSE)))</f>
        <v/>
      </c>
      <c r="BM26" s="634" t="str">
        <f>IF(K26="---","",IF(K26="","",VLOOKUP(K26,List167834567910213[],2,FALSE)))</f>
        <v/>
      </c>
      <c r="BN26" s="634" t="str">
        <f>IF(L26="---","",IF(L26="","",VLOOKUP(L26,List167834567910213[],2,FALSE)))</f>
        <v/>
      </c>
      <c r="BO26" s="634" t="str">
        <f>IF(M26="---","",IF(M26="","",VLOOKUP(M26,List167834567910213[],2,FALSE)))</f>
        <v/>
      </c>
      <c r="BP26" s="634" t="str">
        <f>IF(N26="---","",IF(N26="","",VLOOKUP(N26,List167834567910213[],2,FALSE)))</f>
        <v/>
      </c>
      <c r="BQ26" s="634" t="str">
        <f>IF(O26="---","",IF(O26="","",VLOOKUP(O26,List167834567910213[],2,FALSE)))</f>
        <v/>
      </c>
      <c r="BR26" s="634" t="str">
        <f>IF(P26="---","",IF(P26="","",VLOOKUP(P26,List167834567910213[],2,FALSE)))</f>
        <v/>
      </c>
      <c r="BS26" s="634" t="str">
        <f>IF(Q26="---","",IF(Q26="","",VLOOKUP(Q26,List167834567910213[],2,FALSE)))</f>
        <v/>
      </c>
      <c r="BT26" s="634" t="str">
        <f>IF(R26="---","",IF(R26="","",VLOOKUP(R26,List167834567910213[],2,FALSE)))</f>
        <v/>
      </c>
      <c r="BU26" s="630" t="s">
        <v>156</v>
      </c>
      <c r="BV26" s="634" t="str">
        <f>IF(Y26="---","",IF(Y26="","",VLOOKUP(Y26,List167834567910213[],2,FALSE)))</f>
        <v/>
      </c>
      <c r="BW26" s="634" t="str">
        <f>IF(Z26="---","",IF(Z26="","",VLOOKUP(Z26,List167834567910213[],2,FALSE)))</f>
        <v/>
      </c>
      <c r="BX26" s="634" t="str">
        <f>IF(AA26="---","",IF(AA26="","",VLOOKUP(AA26,List167834567910213[],2,FALSE)))</f>
        <v/>
      </c>
      <c r="BY26" s="634" t="str">
        <f>IF(AB26="---","",IF(AB26="","",VLOOKUP(AB26,List167834567910213[],2,FALSE)))</f>
        <v/>
      </c>
      <c r="BZ26" s="634" t="str">
        <f>IF(AC26="---","",IF(AC26="","",VLOOKUP(AC26,List167834567910213[],2,FALSE)))</f>
        <v/>
      </c>
      <c r="CA26" s="634" t="str">
        <f>IF(AD26="---","",IF(AD26="","",VLOOKUP(AD26,List167834567910213[],2,FALSE)))</f>
        <v/>
      </c>
      <c r="CB26" s="634" t="str">
        <f>IF(AE26="---","",IF(AE26="","",VLOOKUP(AE26,List167834567910213[],2,FALSE)))</f>
        <v/>
      </c>
      <c r="CC26" s="634" t="str">
        <f>IF(AF26="---","",IF(AF26="","",VLOOKUP(AF26,List167834567910213[],2,FALSE)))</f>
        <v/>
      </c>
      <c r="CD26" s="634" t="str">
        <f>IF(AG26="---","",IF(AG26="","",VLOOKUP(AG26,List167834567910213[],2,FALSE)))</f>
        <v/>
      </c>
      <c r="CE26" s="634" t="str">
        <f>IF(AH26="---","",IF(AH26="","",VLOOKUP(AH26,List167834567910213[],2,FALSE)))</f>
        <v/>
      </c>
      <c r="CF26" s="630" t="s">
        <v>156</v>
      </c>
      <c r="CG26" s="649" t="str">
        <f t="shared" si="6"/>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630" t="s">
        <v>156</v>
      </c>
      <c r="CR26" s="649" t="str">
        <f t="shared" si="7"/>
        <v>NA</v>
      </c>
      <c r="CS26" s="649" t="str">
        <f t="shared" si="8"/>
        <v>NA</v>
      </c>
      <c r="CT26" s="649" t="str">
        <f t="shared" si="9"/>
        <v>NA</v>
      </c>
      <c r="CU26" s="649" t="str">
        <f t="shared" si="10"/>
        <v>NA</v>
      </c>
      <c r="CV26" s="649" t="str">
        <f t="shared" si="11"/>
        <v>NA</v>
      </c>
      <c r="CW26" s="649" t="str">
        <f t="shared" si="12"/>
        <v>NA</v>
      </c>
      <c r="CX26" s="649" t="str">
        <f t="shared" si="13"/>
        <v>NA</v>
      </c>
      <c r="CY26" s="649" t="str">
        <f t="shared" si="14"/>
        <v>NA</v>
      </c>
      <c r="CZ26" s="649" t="str">
        <f t="shared" si="15"/>
        <v>NA</v>
      </c>
      <c r="DA26" s="649" t="str">
        <f t="shared" si="16"/>
        <v>NA</v>
      </c>
    </row>
    <row r="27" spans="2:105" s="8" customFormat="1" ht="13.75" customHeight="1" thickBot="1" x14ac:dyDescent="0.4">
      <c r="B27" s="398"/>
      <c r="C27" s="399"/>
      <c r="D27" s="400"/>
      <c r="E27" s="394" t="s">
        <v>226</v>
      </c>
      <c r="F27" s="394"/>
      <c r="G27" s="396"/>
      <c r="H27" s="36" t="s">
        <v>100</v>
      </c>
      <c r="I27" s="36" t="s">
        <v>100</v>
      </c>
      <c r="J27" s="36" t="s">
        <v>100</v>
      </c>
      <c r="K27" s="36" t="s">
        <v>100</v>
      </c>
      <c r="L27" s="36" t="s">
        <v>100</v>
      </c>
      <c r="M27" s="36" t="s">
        <v>100</v>
      </c>
      <c r="N27" s="36" t="s">
        <v>100</v>
      </c>
      <c r="O27" s="36" t="s">
        <v>100</v>
      </c>
      <c r="P27" s="36" t="s">
        <v>100</v>
      </c>
      <c r="Q27" s="36" t="s">
        <v>100</v>
      </c>
      <c r="R27" s="37" t="s">
        <v>100</v>
      </c>
      <c r="S27" s="1"/>
      <c r="T27" s="50"/>
      <c r="U27" s="1"/>
      <c r="V27" s="1"/>
      <c r="W27" s="1"/>
      <c r="X27" s="1"/>
      <c r="Y27" s="23" t="s">
        <v>100</v>
      </c>
      <c r="Z27" s="23" t="s">
        <v>100</v>
      </c>
      <c r="AA27" s="23" t="s">
        <v>100</v>
      </c>
      <c r="AB27" s="23" t="s">
        <v>100</v>
      </c>
      <c r="AC27" s="23" t="s">
        <v>100</v>
      </c>
      <c r="AD27" s="23" t="s">
        <v>100</v>
      </c>
      <c r="AE27" s="23" t="s">
        <v>100</v>
      </c>
      <c r="AF27" s="23" t="s">
        <v>100</v>
      </c>
      <c r="AG27" s="23" t="s">
        <v>100</v>
      </c>
      <c r="AH27" s="23" t="s">
        <v>100</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634" t="s">
        <v>158</v>
      </c>
      <c r="AX27" s="634" t="str">
        <f t="shared" si="1"/>
        <v>---</v>
      </c>
      <c r="AY27" s="634" t="e">
        <f>VALUE(IF(AX27="---","",VLOOKUP(AX27,List167834567910213[],2,FALSE)))</f>
        <v>#VALUE!</v>
      </c>
      <c r="AZ27" s="634" t="str">
        <f t="shared" si="2"/>
        <v>---</v>
      </c>
      <c r="BA27" s="634" t="e">
        <f>VALUE(IF(AZ27="---","",VLOOKUP(AZ27,List167834567910213[],2,FALSE)))</f>
        <v>#VALUE!</v>
      </c>
      <c r="BB27" s="634" t="str">
        <f t="shared" si="3"/>
        <v>---</v>
      </c>
      <c r="BC27" s="634" t="str">
        <f t="shared" si="4"/>
        <v>---</v>
      </c>
      <c r="BD27" s="609"/>
      <c r="BE27" s="609"/>
      <c r="BF27" s="609"/>
      <c r="BG27" s="609"/>
      <c r="BH27" s="609"/>
      <c r="BI27" s="630" t="s">
        <v>158</v>
      </c>
      <c r="BJ27" s="634" t="str">
        <f>IF(H27="---","",IF(H27="","",VLOOKUP(H27,List167834567910213[],2,FALSE)))</f>
        <v/>
      </c>
      <c r="BK27" s="634" t="str">
        <f>IF(I27="---","",IF(I27="","",VLOOKUP(I27,List167834567910213[],2,FALSE)))</f>
        <v/>
      </c>
      <c r="BL27" s="634" t="str">
        <f>IF(J27="---","",IF(J27="","",VLOOKUP(J27,List167834567910213[],2,FALSE)))</f>
        <v/>
      </c>
      <c r="BM27" s="634" t="str">
        <f>IF(K27="---","",IF(K27="","",VLOOKUP(K27,List167834567910213[],2,FALSE)))</f>
        <v/>
      </c>
      <c r="BN27" s="634" t="str">
        <f>IF(L27="---","",IF(L27="","",VLOOKUP(L27,List167834567910213[],2,FALSE)))</f>
        <v/>
      </c>
      <c r="BO27" s="634" t="str">
        <f>IF(M27="---","",IF(M27="","",VLOOKUP(M27,List167834567910213[],2,FALSE)))</f>
        <v/>
      </c>
      <c r="BP27" s="634" t="str">
        <f>IF(N27="---","",IF(N27="","",VLOOKUP(N27,List167834567910213[],2,FALSE)))</f>
        <v/>
      </c>
      <c r="BQ27" s="634" t="str">
        <f>IF(O27="---","",IF(O27="","",VLOOKUP(O27,List167834567910213[],2,FALSE)))</f>
        <v/>
      </c>
      <c r="BR27" s="634" t="str">
        <f>IF(P27="---","",IF(P27="","",VLOOKUP(P27,List167834567910213[],2,FALSE)))</f>
        <v/>
      </c>
      <c r="BS27" s="634" t="str">
        <f>IF(Q27="---","",IF(Q27="","",VLOOKUP(Q27,List167834567910213[],2,FALSE)))</f>
        <v/>
      </c>
      <c r="BT27" s="634" t="str">
        <f>IF(R27="---","",IF(R27="","",VLOOKUP(R27,List167834567910213[],2,FALSE)))</f>
        <v/>
      </c>
      <c r="BU27" s="630" t="s">
        <v>158</v>
      </c>
      <c r="BV27" s="634" t="str">
        <f>IF(Y27="---","",IF(Y27="","",VLOOKUP(Y27,List167834567910213[],2,FALSE)))</f>
        <v/>
      </c>
      <c r="BW27" s="634" t="str">
        <f>IF(Z27="---","",IF(Z27="","",VLOOKUP(Z27,List167834567910213[],2,FALSE)))</f>
        <v/>
      </c>
      <c r="BX27" s="634" t="str">
        <f>IF(AA27="---","",IF(AA27="","",VLOOKUP(AA27,List167834567910213[],2,FALSE)))</f>
        <v/>
      </c>
      <c r="BY27" s="634" t="str">
        <f>IF(AB27="---","",IF(AB27="","",VLOOKUP(AB27,List167834567910213[],2,FALSE)))</f>
        <v/>
      </c>
      <c r="BZ27" s="634" t="str">
        <f>IF(AC27="---","",IF(AC27="","",VLOOKUP(AC27,List167834567910213[],2,FALSE)))</f>
        <v/>
      </c>
      <c r="CA27" s="634" t="str">
        <f>IF(AD27="---","",IF(AD27="","",VLOOKUP(AD27,List167834567910213[],2,FALSE)))</f>
        <v/>
      </c>
      <c r="CB27" s="634" t="str">
        <f>IF(AE27="---","",IF(AE27="","",VLOOKUP(AE27,List167834567910213[],2,FALSE)))</f>
        <v/>
      </c>
      <c r="CC27" s="634" t="str">
        <f>IF(AF27="---","",IF(AF27="","",VLOOKUP(AF27,List167834567910213[],2,FALSE)))</f>
        <v/>
      </c>
      <c r="CD27" s="634" t="str">
        <f>IF(AG27="---","",IF(AG27="","",VLOOKUP(AG27,List167834567910213[],2,FALSE)))</f>
        <v/>
      </c>
      <c r="CE27" s="634" t="str">
        <f>IF(AH27="---","",IF(AH27="","",VLOOKUP(AH27,List167834567910213[],2,FALSE)))</f>
        <v/>
      </c>
      <c r="CF27" s="630" t="s">
        <v>158</v>
      </c>
      <c r="CG27" s="649" t="str">
        <f t="shared" si="6"/>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630" t="s">
        <v>158</v>
      </c>
      <c r="CR27" s="649" t="str">
        <f t="shared" ref="CR27" si="17">IF(AND(OR(CG27=1, CG27=1.1),BK27&gt;=BV27),"Achieved",IF(AND(OR(CG27=1, CG27=1.1),BK27&lt;BV27),"Not Achieved","NA"))</f>
        <v>NA</v>
      </c>
      <c r="CS27" s="649" t="str">
        <f t="shared" si="8"/>
        <v>NA</v>
      </c>
      <c r="CT27" s="649" t="str">
        <f t="shared" si="9"/>
        <v>NA</v>
      </c>
      <c r="CU27" s="649" t="str">
        <f t="shared" si="10"/>
        <v>NA</v>
      </c>
      <c r="CV27" s="649" t="str">
        <f t="shared" si="11"/>
        <v>NA</v>
      </c>
      <c r="CW27" s="649" t="str">
        <f t="shared" si="12"/>
        <v>NA</v>
      </c>
      <c r="CX27" s="649" t="str">
        <f t="shared" si="13"/>
        <v>NA</v>
      </c>
      <c r="CY27" s="649" t="str">
        <f t="shared" si="14"/>
        <v>NA</v>
      </c>
      <c r="CZ27" s="649" t="str">
        <f t="shared" si="15"/>
        <v>NA</v>
      </c>
      <c r="DA27" s="649" t="str">
        <f t="shared" si="16"/>
        <v>NA</v>
      </c>
    </row>
    <row r="28" spans="2:105" s="8" customFormat="1" ht="13.5" customHeight="1" thickBot="1" x14ac:dyDescent="0.4">
      <c r="B28" s="386" t="s">
        <v>159</v>
      </c>
      <c r="C28" s="387"/>
      <c r="D28" s="387"/>
      <c r="E28" s="387"/>
      <c r="F28" s="387"/>
      <c r="G28" s="388"/>
      <c r="H28" s="389" t="str">
        <f>IF(COUNTIF(Year0Range,BE5)+COUNTIF(Year0Range,BE4)+COUNTIF(Year0Range,"*60")&gt;0,COUNTIF(Year0Range,BE4),"")</f>
        <v/>
      </c>
      <c r="I28" s="389" t="str">
        <f>IF(COUNTIF(Year1Range,BE5)+COUNTIF(Year1Range,BE4)+COUNTIF(Year1Range,"*60")&gt;0,COUNTIF(Year1Range,BE4),"")</f>
        <v/>
      </c>
      <c r="J28" s="389" t="str">
        <f>IF(COUNTIF(Year2Range,BE5)+COUNTIF(Year2Range,BE4)+COUNTIF(Year2Range,"*60")&gt;0,COUNTIF(Year2Range,BE4),"")</f>
        <v/>
      </c>
      <c r="K28" s="389" t="str">
        <f>IF(COUNTIF(Year3Range,BE5)+COUNTIF(Year3Range,BE4)+COUNTIF(Year3Range,"*60")&gt;0,COUNTIF(Year3Range,BE4),"")</f>
        <v/>
      </c>
      <c r="L28" s="389" t="str">
        <f>IF(COUNTIF(Year4Range,BE4)+COUNTIF(Year4Range,BE5)+COUNTIF(Year4Range,"*60")&gt;0,COUNTIF(Year4Range,BE4),"")</f>
        <v/>
      </c>
      <c r="M28" s="389" t="str">
        <f>IF(COUNTIF(Year5Range,BE5)+COUNTIF(Year5Range,BE4)+COUNTIF(Year5Range,"*60")&gt;0,COUNTIF(Year5Range,BE4),"")</f>
        <v/>
      </c>
      <c r="N28" s="225" t="str">
        <f>IF(COUNTIF(Year6Range,BE5)+COUNTIF(Year6Range,BE4)+COUNTIF(Year6Range,"*60")&gt;0,COUNTIF(Year6Range,BE4),"")</f>
        <v/>
      </c>
      <c r="O28" s="225" t="str">
        <f>IF(COUNTIF(Year7Range,BE5)+COUNTIF(Year7Range,BE4)+COUNTIF(Year7Range,"*60")&gt;0,COUNTIF(Year7Range,BE4),"")</f>
        <v/>
      </c>
      <c r="P28" s="225" t="str">
        <f>IF(COUNTIF(Year8Range,BE5)+COUNTIF(Year8Range,BE4)+COUNTIF(Year8Range,"*60")&gt;0,COUNTIF(Year8Range,BE4),"")</f>
        <v/>
      </c>
      <c r="Q28" s="225" t="str">
        <f>IF(COUNTIF(Year9Range,BE5)+COUNTIF(Year9Range,BE4)+COUNTIF(Year9Range,"*60")&gt;0,COUNTIF(Year9Range,BE4),"")</f>
        <v/>
      </c>
      <c r="R28" s="225" t="str">
        <f>IF(COUNTIF(Year10Range,BE5)+COUNTIF(Year10Range,BE4)+COUNTIF(Year10Range,"*60")&gt;0,COUNTIF(Year10Range,BE4),"")</f>
        <v/>
      </c>
      <c r="S28" s="1"/>
      <c r="T28" s="1"/>
      <c r="U28" s="1"/>
      <c r="V28" s="1"/>
      <c r="W28" s="1"/>
      <c r="X28" s="1"/>
      <c r="Y28" s="389" t="str">
        <f>IF(COUNTIF(Year1Expected,$BE$5)+COUNTIF(Year1Expected,$BE$4)+COUNTIF(Year1Expected,"*60")&gt;0,COUNTIF(Year1Expected,$BE$4),"")</f>
        <v/>
      </c>
      <c r="Z28" s="389" t="str">
        <f>IF(COUNTIF(Year2Expected,$BE$5)+COUNTIF(Year2Expected,$BE$4)+COUNTIF(Year2Expected,"*60")&gt;0,COUNTIF(Year2Expected,$BE$4),"")</f>
        <v/>
      </c>
      <c r="AA28" s="389" t="str">
        <f>IF(COUNTIF(Year3Expected,$BE$5)+COUNTIF(Year3Expected,$BE$4)+COUNTIF(Year3Expected,"*60")&gt;0,COUNTIF(Year3Expected,$BE$4),"")</f>
        <v/>
      </c>
      <c r="AB28" s="389" t="str">
        <f>IF(COUNTIF(Year4Expected,$BE$5)+COUNTIF(Year4Expected,$BE$4)+COUNTIF(Year4Expected,"*60")&gt;0,COUNTIF(Year4Expected,$BE$4),"")</f>
        <v/>
      </c>
      <c r="AC28" s="389"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1"/>
      <c r="AL28" s="1"/>
      <c r="AM28" s="1"/>
      <c r="AN28" s="1"/>
      <c r="AO28" s="1"/>
      <c r="AP28" s="1"/>
      <c r="AQ28" s="1"/>
      <c r="AR28" s="1"/>
      <c r="AS28" s="1"/>
      <c r="AT28" s="1"/>
      <c r="AU28" s="1"/>
      <c r="AV28" s="1"/>
      <c r="AW28" s="609"/>
      <c r="AX28" s="609" t="e">
        <f>LOOKUP(2,1/(H31:R31&lt;&gt;""),H$2:R$2)</f>
        <v>#N/A</v>
      </c>
      <c r="AY28" s="609"/>
      <c r="AZ28" s="609" t="e">
        <f>AX28</f>
        <v>#N/A</v>
      </c>
      <c r="BA28" s="609"/>
      <c r="BB28" s="609"/>
      <c r="BC28" s="609"/>
      <c r="BD28" s="609"/>
      <c r="BE28" s="609"/>
      <c r="BF28" s="609"/>
      <c r="BG28" s="609"/>
      <c r="BH28" s="609"/>
      <c r="BI28" s="630" t="s">
        <v>160</v>
      </c>
      <c r="BJ28" s="636">
        <f t="shared" ref="BJ28:BT28" si="18">COUNTIF(BJ3:BJ27,1)</f>
        <v>0</v>
      </c>
      <c r="BK28" s="636">
        <f t="shared" si="18"/>
        <v>0</v>
      </c>
      <c r="BL28" s="636">
        <f t="shared" si="18"/>
        <v>0</v>
      </c>
      <c r="BM28" s="636">
        <f t="shared" si="18"/>
        <v>0</v>
      </c>
      <c r="BN28" s="636">
        <f t="shared" si="18"/>
        <v>0</v>
      </c>
      <c r="BO28" s="636">
        <f t="shared" si="18"/>
        <v>0</v>
      </c>
      <c r="BP28" s="636">
        <f t="shared" si="18"/>
        <v>0</v>
      </c>
      <c r="BQ28" s="636">
        <f t="shared" si="18"/>
        <v>0</v>
      </c>
      <c r="BR28" s="636">
        <f t="shared" si="18"/>
        <v>0</v>
      </c>
      <c r="BS28" s="636">
        <f t="shared" si="18"/>
        <v>0</v>
      </c>
      <c r="BT28" s="636">
        <f t="shared" si="18"/>
        <v>0</v>
      </c>
      <c r="BU28" s="630" t="s">
        <v>160</v>
      </c>
      <c r="BV28" s="637">
        <f t="shared" ref="BV28:CE28" si="19">COUNTIF(BV3:BV27,1)</f>
        <v>0</v>
      </c>
      <c r="BW28" s="637">
        <f t="shared" si="19"/>
        <v>0</v>
      </c>
      <c r="BX28" s="637">
        <f t="shared" si="19"/>
        <v>0</v>
      </c>
      <c r="BY28" s="637">
        <f t="shared" si="19"/>
        <v>0</v>
      </c>
      <c r="BZ28" s="637">
        <f t="shared" si="19"/>
        <v>0</v>
      </c>
      <c r="CA28" s="637">
        <f t="shared" si="19"/>
        <v>0</v>
      </c>
      <c r="CB28" s="637">
        <f t="shared" si="19"/>
        <v>0</v>
      </c>
      <c r="CC28" s="637">
        <f t="shared" si="19"/>
        <v>0</v>
      </c>
      <c r="CD28" s="637">
        <f t="shared" si="19"/>
        <v>0</v>
      </c>
      <c r="CE28" s="637">
        <f t="shared" si="19"/>
        <v>0</v>
      </c>
      <c r="CF28" s="638" t="s">
        <v>279</v>
      </c>
      <c r="CG28" s="454">
        <f>COUNTIF(CG3:CG27,1.1)+COUNTIF(CG3:CG27,1)</f>
        <v>0</v>
      </c>
      <c r="CH28" s="454">
        <f t="shared" ref="CH28:CP28" si="20">COUNTIF(CH3:CH27,1.1)+COUNTIF(CH3:CH27,1)</f>
        <v>0</v>
      </c>
      <c r="CI28" s="454">
        <f t="shared" si="20"/>
        <v>0</v>
      </c>
      <c r="CJ28" s="454">
        <f t="shared" si="20"/>
        <v>0</v>
      </c>
      <c r="CK28" s="454">
        <f t="shared" si="20"/>
        <v>0</v>
      </c>
      <c r="CL28" s="454">
        <f t="shared" si="20"/>
        <v>0</v>
      </c>
      <c r="CM28" s="454">
        <f t="shared" si="20"/>
        <v>0</v>
      </c>
      <c r="CN28" s="454">
        <f t="shared" si="20"/>
        <v>0</v>
      </c>
      <c r="CO28" s="454">
        <f t="shared" si="20"/>
        <v>0</v>
      </c>
      <c r="CP28" s="454">
        <f t="shared" si="20"/>
        <v>0</v>
      </c>
      <c r="CQ28" s="652" t="s">
        <v>267</v>
      </c>
      <c r="CR28" s="653">
        <f>COUNTIF(CR3:CR27,"Achieved")</f>
        <v>0</v>
      </c>
      <c r="CS28" s="653">
        <f t="shared" ref="CS28:DA28" si="21">COUNTIF(CS3:CS27,"Achieved")</f>
        <v>0</v>
      </c>
      <c r="CT28" s="653">
        <f t="shared" si="21"/>
        <v>0</v>
      </c>
      <c r="CU28" s="653">
        <f t="shared" si="21"/>
        <v>0</v>
      </c>
      <c r="CV28" s="653">
        <f t="shared" si="21"/>
        <v>0</v>
      </c>
      <c r="CW28" s="653">
        <f t="shared" si="21"/>
        <v>0</v>
      </c>
      <c r="CX28" s="653">
        <f t="shared" si="21"/>
        <v>0</v>
      </c>
      <c r="CY28" s="653">
        <f t="shared" si="21"/>
        <v>0</v>
      </c>
      <c r="CZ28" s="653">
        <f t="shared" si="21"/>
        <v>0</v>
      </c>
      <c r="DA28" s="653">
        <f t="shared" si="21"/>
        <v>0</v>
      </c>
    </row>
    <row r="29" spans="2:105" s="8" customFormat="1" ht="13.5" customHeight="1" thickBot="1" x14ac:dyDescent="0.4">
      <c r="B29" s="386" t="s">
        <v>161</v>
      </c>
      <c r="C29" s="387"/>
      <c r="D29" s="387"/>
      <c r="E29" s="387"/>
      <c r="F29" s="387"/>
      <c r="G29" s="388"/>
      <c r="H29" s="389" t="str">
        <f>IF(COUNTIF(Year0Range,BE5)+COUNTIF(Year0Range,BE4)+COUNTIF(Year0Range,"*60")&gt;0,COUNTIF(Year0Range,BE5),"")</f>
        <v/>
      </c>
      <c r="I29" s="390" t="str">
        <f>IF(COUNTIF(Year1Range,BE5)+COUNTIF(Year1Range,BE4)+COUNTIF(Year1Range,"*60")&gt;0,COUNTIF(Year1Range,BE5),"")</f>
        <v/>
      </c>
      <c r="J29" s="390" t="str">
        <f>IF(COUNTIF(Year2Range,BE5)+COUNTIF(Year2Range,BE4)+COUNTIF(Year2Range,"*60")&gt;0,COUNTIF(Year2Range,BE5),"")</f>
        <v/>
      </c>
      <c r="K29" s="390" t="str">
        <f>IF(COUNTIF(Year3Range,BE5)+COUNTIF(Year3Range,BE4)+COUNTIF(Year3Range,"*60")&gt;0,COUNTIF(Year3Range,BE5),"")</f>
        <v/>
      </c>
      <c r="L29" s="390" t="str">
        <f>IF(COUNTIF(Year4Range,BE4)+COUNTIF(Year4Range,BE5)+COUNTIF(Year4Range,"*60")&gt;0,COUNTIF(Year4Range,BE5),"")</f>
        <v/>
      </c>
      <c r="M29" s="390" t="str">
        <f>IF(COUNTIF(Year5Range,BE5)+COUNTIF(Year5Range,BE4)+COUNTIF(Year5Range,"*60")&gt;0,COUNTIF(Year5Range,BE5),"")</f>
        <v/>
      </c>
      <c r="N29" s="226" t="str">
        <f>IF(COUNTIF(Year6Range,BE5)+COUNTIF(Year6Range,BE4)+COUNTIF(Year6Range,"*60")&gt;0,COUNTIF(Year6Range,BE5),"")</f>
        <v/>
      </c>
      <c r="O29" s="226" t="str">
        <f>IF(COUNTIF(Year7Range,BE5)+COUNTIF(Year7Range,BE4)+COUNTIF(Year7Range,"*60")&gt;0,COUNTIF(Year7Range,BE5),"")</f>
        <v/>
      </c>
      <c r="P29" s="226" t="str">
        <f>IF(COUNTIF(Year8Range,BE5)+COUNTIF(Year8Range,BE4)+COUNTIF(Year8Range,"*60")&gt;0,COUNTIF(Year8Range,BE5),"")</f>
        <v/>
      </c>
      <c r="Q29" s="226" t="str">
        <f>IF(COUNTIF(Year9Range,BE5)+COUNTIF(Year9Range,BE4)+COUNTIF(Year9Range,"*60")&gt;0,COUNTIF(Year9Range,BE5),"")</f>
        <v/>
      </c>
      <c r="R29" s="226" t="str">
        <f>IF(COUNTIF(Year10Range,BE5)+COUNTIF(Year10Range,BE4)+COUNTIF(Year10Range,"*60")&gt;0,COUNTIF(Year10Range,BE5),"")</f>
        <v/>
      </c>
      <c r="S29" s="1"/>
      <c r="T29" s="1"/>
      <c r="U29" s="1"/>
      <c r="V29" s="1"/>
      <c r="W29" s="1"/>
      <c r="X29" s="1"/>
      <c r="Y29" s="389" t="str">
        <f>IF(COUNTIF(Year1Expected,$BE$5)+COUNTIF(Year1Expected,$BE$4)+COUNTIF(Year1Expected,"*60")&gt;0,COUNTIF(Year1Expected,$BE$5),"")</f>
        <v/>
      </c>
      <c r="Z29" s="389" t="str">
        <f>IF(COUNTIF(Year2Expected,$BE$5)+COUNTIF(Year2Expected,$BE$4)+COUNTIF(Year2Expected,"*60")&gt;0,COUNTIF(Year2Expected,$BE$5),"")</f>
        <v/>
      </c>
      <c r="AA29" s="389" t="str">
        <f>IF(COUNTIF(Year3Expected,$BE$5)+COUNTIF(Year3Expected,$BE$4)+COUNTIF(Year3Expected,"*60")&gt;0,COUNTIF(Year3Expected,$BE$5),"")</f>
        <v/>
      </c>
      <c r="AB29" s="389" t="str">
        <f>IF(COUNTIF(Year4Expected,$BE$5)+COUNTIF(Year4Expected,$BE$4)+COUNTIF(Year4Expected,"*60")&gt;0,COUNTIF(Year4Expected,$BE$5),"")</f>
        <v/>
      </c>
      <c r="AC29" s="389"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1"/>
      <c r="AL29" s="1"/>
      <c r="AM29" s="1"/>
      <c r="AN29" s="1"/>
      <c r="AO29" s="1"/>
      <c r="AP29" s="1"/>
      <c r="AQ29" s="1"/>
      <c r="AR29" s="1"/>
      <c r="AS29" s="1"/>
      <c r="AT29" s="1"/>
      <c r="AU29" s="1"/>
      <c r="AV29" s="1"/>
      <c r="AW29" s="609"/>
      <c r="AX29" s="609"/>
      <c r="AY29" s="609"/>
      <c r="AZ29" s="609"/>
      <c r="BA29" s="609"/>
      <c r="BB29" s="609"/>
      <c r="BC29" s="609"/>
      <c r="BD29" s="609"/>
      <c r="BE29" s="609"/>
      <c r="BF29" s="609"/>
      <c r="BG29" s="609"/>
      <c r="BH29" s="609"/>
      <c r="BI29" s="630" t="s">
        <v>162</v>
      </c>
      <c r="BJ29" s="636">
        <f t="shared" ref="BJ29:BT29" si="22">COUNTIF(BJ3:BJ27,0.5)</f>
        <v>0</v>
      </c>
      <c r="BK29" s="636">
        <f t="shared" si="22"/>
        <v>0</v>
      </c>
      <c r="BL29" s="636">
        <f t="shared" si="22"/>
        <v>0</v>
      </c>
      <c r="BM29" s="636">
        <f t="shared" si="22"/>
        <v>0</v>
      </c>
      <c r="BN29" s="636">
        <f t="shared" si="22"/>
        <v>0</v>
      </c>
      <c r="BO29" s="636">
        <f t="shared" si="22"/>
        <v>0</v>
      </c>
      <c r="BP29" s="636">
        <f t="shared" si="22"/>
        <v>0</v>
      </c>
      <c r="BQ29" s="636">
        <f t="shared" si="22"/>
        <v>0</v>
      </c>
      <c r="BR29" s="636">
        <f t="shared" si="22"/>
        <v>0</v>
      </c>
      <c r="BS29" s="636">
        <f t="shared" si="22"/>
        <v>0</v>
      </c>
      <c r="BT29" s="636">
        <f t="shared" si="22"/>
        <v>0</v>
      </c>
      <c r="BU29" s="630" t="s">
        <v>162</v>
      </c>
      <c r="BV29" s="637">
        <f t="shared" ref="BV29:CE29" si="23">COUNTIF(BV3:BV27,0.5)</f>
        <v>0</v>
      </c>
      <c r="BW29" s="637">
        <f t="shared" si="23"/>
        <v>0</v>
      </c>
      <c r="BX29" s="637">
        <f t="shared" si="23"/>
        <v>0</v>
      </c>
      <c r="BY29" s="637">
        <f t="shared" si="23"/>
        <v>0</v>
      </c>
      <c r="BZ29" s="637">
        <f t="shared" si="23"/>
        <v>0</v>
      </c>
      <c r="CA29" s="637">
        <f t="shared" si="23"/>
        <v>0</v>
      </c>
      <c r="CB29" s="637">
        <f t="shared" si="23"/>
        <v>0</v>
      </c>
      <c r="CC29" s="637">
        <f t="shared" si="23"/>
        <v>0</v>
      </c>
      <c r="CD29" s="637">
        <f t="shared" si="23"/>
        <v>0</v>
      </c>
      <c r="CE29" s="637">
        <f t="shared" si="23"/>
        <v>0</v>
      </c>
      <c r="CF29" s="638" t="s">
        <v>280</v>
      </c>
      <c r="CG29" s="650" t="str" cm="1">
        <f t="array" ref="CG29">_xlfn.TEXTJOIN(", ", TRUE, IF((CG3:CG27=1.1) + (CG3:CG27=1), $CF$3:$CF$27, ""))</f>
        <v/>
      </c>
      <c r="CH29" s="650" t="str" cm="1">
        <f t="array" ref="CH29">_xlfn.TEXTJOIN(", ", TRUE, IF((CH3:CH27=1.1) + (CH3:CH27=1), $CF$3:$CF$27, ""))</f>
        <v/>
      </c>
      <c r="CI29" s="650" t="str" cm="1">
        <f t="array" ref="CI29">_xlfn.TEXTJOIN(", ", TRUE, IF((CI3:CI27=1.1) + (CI3:CI27=1), $CF$3:$CF$27, ""))</f>
        <v/>
      </c>
      <c r="CJ29" s="650" t="str" cm="1">
        <f t="array" ref="CJ29">_xlfn.TEXTJOIN(", ", TRUE, IF((CJ3:CJ27=1.1) + (CJ3:CJ27=1), $CF$3:$CF$27, ""))</f>
        <v/>
      </c>
      <c r="CK29" s="650" t="str" cm="1">
        <f t="array" ref="CK29">_xlfn.TEXTJOIN(", ", TRUE, IF((CK3:CK27=1.1) + (CK3:CK27=1), $CF$3:$CF$27, ""))</f>
        <v/>
      </c>
      <c r="CL29" s="650" t="str" cm="1">
        <f t="array" ref="CL29">_xlfn.TEXTJOIN(", ", TRUE, IF((CL3:CL27=1.1) + (CL3:CL27=1), $CF$3:$CF$27, ""))</f>
        <v/>
      </c>
      <c r="CM29" s="650" t="str" cm="1">
        <f t="array" ref="CM29">_xlfn.TEXTJOIN(", ", TRUE, IF((CM3:CM27=1.1) + (CM3:CM27=1), $CF$3:$CF$27, ""))</f>
        <v/>
      </c>
      <c r="CN29" s="650" t="str" cm="1">
        <f t="array" ref="CN29">_xlfn.TEXTJOIN(", ", TRUE, IF((CN3:CN27=1.1) + (CN3:CN27=1), $CF$3:$CF$27, ""))</f>
        <v/>
      </c>
      <c r="CO29" s="650" t="str" cm="1">
        <f t="array" ref="CO29">_xlfn.TEXTJOIN(", ", TRUE, IF((CO3:CO27=1.1) + (CO3:CO27=1), $CF$3:$CF$27, ""))</f>
        <v/>
      </c>
      <c r="CP29" s="650" t="str" cm="1">
        <f t="array" ref="CP29">_xlfn.TEXTJOIN(", ", TRUE, IF((CP3:CP27=1.1) + (CP3:CP27=1), $CF$3:$CF$27, ""))</f>
        <v/>
      </c>
      <c r="CQ29" s="652" t="s">
        <v>268</v>
      </c>
      <c r="CR29" s="653">
        <f>COUNTIF(CR3:CR27,"Not Achieved")</f>
        <v>0</v>
      </c>
      <c r="CS29" s="653">
        <f t="shared" ref="CS29:DA29" si="24">COUNTIF(CS3:CS27,"Not Achieved")</f>
        <v>0</v>
      </c>
      <c r="CT29" s="653">
        <f t="shared" si="24"/>
        <v>0</v>
      </c>
      <c r="CU29" s="653">
        <f t="shared" si="24"/>
        <v>0</v>
      </c>
      <c r="CV29" s="653">
        <f t="shared" si="24"/>
        <v>0</v>
      </c>
      <c r="CW29" s="653">
        <f t="shared" si="24"/>
        <v>0</v>
      </c>
      <c r="CX29" s="653">
        <f t="shared" si="24"/>
        <v>0</v>
      </c>
      <c r="CY29" s="653">
        <f t="shared" si="24"/>
        <v>0</v>
      </c>
      <c r="CZ29" s="653">
        <f t="shared" si="24"/>
        <v>0</v>
      </c>
      <c r="DA29" s="653">
        <f t="shared" si="24"/>
        <v>0</v>
      </c>
    </row>
    <row r="30" spans="2:105" ht="13.5" customHeight="1" thickBot="1" x14ac:dyDescent="0.4">
      <c r="B30" s="386" t="s">
        <v>163</v>
      </c>
      <c r="C30" s="387"/>
      <c r="D30" s="387"/>
      <c r="E30" s="387"/>
      <c r="F30" s="387"/>
      <c r="G30" s="388"/>
      <c r="H30" s="389" t="str">
        <f>IF(COUNTIF(Year0Range,BE5)+COUNTIF(Year0Range,BE4)+COUNTIF(Year0Range,"*60")&gt;0,COUNTIF(Year0Range,"*60"),"")</f>
        <v/>
      </c>
      <c r="I30" s="390" t="str">
        <f>IF(COUNTIF(Year1Range,BE5)+COUNTIF(Year1Range,BE4)+COUNTIF(Year1Range,"*60")&gt;0,COUNTIF(Year1Range,"*60"),"")</f>
        <v/>
      </c>
      <c r="J30" s="390" t="str">
        <f>IF(COUNTIF(Year2Range,BE5)+COUNTIF(Year2Range,BE4)+COUNTIF(Year2Range,"*60")&gt;0,COUNTIF(Year2Range,"*60"),"")</f>
        <v/>
      </c>
      <c r="K30" s="390" t="str">
        <f>IF(COUNTIF(Year3Range,BE5)+COUNTIF(Year3Range,BE4)+COUNTIF(Year3Range,"*60")&gt;0,COUNTIF(Year3Range,"*60"),"")</f>
        <v/>
      </c>
      <c r="L30" s="390" t="str">
        <f>IF(COUNTIF(Year4Range,BE4)+COUNTIF(Year4Range,BE5)+COUNTIF(Year4Range,"*60")&gt;0,COUNTIF(Year4Range,"*60"),"")</f>
        <v/>
      </c>
      <c r="M30" s="390" t="str">
        <f>IF(COUNTIF(Year5Range,BE5)+COUNTIF(Year5Range,BE4)+COUNTIF(Year5Range,"*60")&gt;0,COUNTIF(Year5Range,"*60"),"")</f>
        <v/>
      </c>
      <c r="N30" s="226" t="str">
        <f>IF(COUNTIF(Year6Range,BE5)+COUNTIF(Year6Range,BE4)+COUNTIF(Year6Range,"*60")&gt;0,COUNTIF(Year6Range,"*60"),"")</f>
        <v/>
      </c>
      <c r="O30" s="226" t="str">
        <f>IF(COUNTIF(Year7Range,BE5)+COUNTIF(Year7Range,BE4)+COUNTIF(Year7Range,"*60")&gt;0,COUNTIF(Year7Range,"*60"),"")</f>
        <v/>
      </c>
      <c r="P30" s="226" t="str">
        <f>IF(COUNTIF(Year8Range,BE5)+COUNTIF(Year8Range,BE4)+COUNTIF(Year8Range,"*60")&gt;0,COUNTIF(Year8Range,"*60"),"")</f>
        <v/>
      </c>
      <c r="Q30" s="226" t="str">
        <f>IF(COUNTIF(Year9Range,BE5)+COUNTIF(Year9Range,BE4)+COUNTIF(Year9Range,"*60")&gt;0,COUNTIF(Year9Range,"*60"),"")</f>
        <v/>
      </c>
      <c r="R30" s="226" t="str">
        <f>IF(COUNTIF(Year10Range,BN5)+COUNTIF(Year10Range,BE4)+COUNTIF(Year10Range,"*60")&gt;0,COUNTIF(Year10Range,"*60"),"")</f>
        <v/>
      </c>
      <c r="Y30" s="389" t="str">
        <f>IF(COUNTIF(Year1Expected,BE5)+COUNTIF(Year1Expected,BE4)+COUNTIF(Year1Expected,"*60")&gt;0,COUNTIF(Year1Expected,"*60"),"")</f>
        <v/>
      </c>
      <c r="Z30" s="389" t="str">
        <f>IF(COUNTIF(Year2Expected,BF5)+COUNTIF(Year2Expected,BF4)+COUNTIF(Year2Expected,"*60")&gt;0,COUNTIF(Year2Expected,"*60"),"")</f>
        <v/>
      </c>
      <c r="AA30" s="389" t="str">
        <f>IF(COUNTIF(Year3Expected,BG5)+COUNTIF(Year3Expected,BG4)+COUNTIF(Year3Expected,"*60")&gt;0,COUNTIF(Year3Expected,"*60"),"")</f>
        <v/>
      </c>
      <c r="AB30" s="389" t="str">
        <f>IF(COUNTIF(Year4Expected,BH5)+COUNTIF(Year4Expected,BH4)+COUNTIF(Year4Expected,"*60")&gt;0,COUNTIF(Year4Expected,"*60"),"")</f>
        <v/>
      </c>
      <c r="AC30" s="389"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AW30" s="609"/>
      <c r="AX30" s="609"/>
      <c r="AY30" s="609"/>
      <c r="AZ30" s="609"/>
      <c r="BA30" s="609"/>
      <c r="BB30" s="609"/>
      <c r="BC30" s="609"/>
      <c r="BD30" s="609"/>
      <c r="BE30" s="609"/>
      <c r="BF30" s="609"/>
      <c r="BG30" s="609"/>
      <c r="BH30" s="609"/>
      <c r="BI30" s="630" t="s">
        <v>164</v>
      </c>
      <c r="BJ30" s="636">
        <f t="shared" ref="BJ30:BT30" si="25">COUNTIF(BJ3:BJ27,0)</f>
        <v>0</v>
      </c>
      <c r="BK30" s="636">
        <f t="shared" si="25"/>
        <v>0</v>
      </c>
      <c r="BL30" s="636">
        <f t="shared" si="25"/>
        <v>0</v>
      </c>
      <c r="BM30" s="636">
        <f t="shared" si="25"/>
        <v>0</v>
      </c>
      <c r="BN30" s="636">
        <f t="shared" si="25"/>
        <v>0</v>
      </c>
      <c r="BO30" s="636">
        <f t="shared" si="25"/>
        <v>0</v>
      </c>
      <c r="BP30" s="636">
        <f t="shared" si="25"/>
        <v>0</v>
      </c>
      <c r="BQ30" s="636">
        <f t="shared" si="25"/>
        <v>0</v>
      </c>
      <c r="BR30" s="636">
        <f t="shared" si="25"/>
        <v>0</v>
      </c>
      <c r="BS30" s="636">
        <f t="shared" si="25"/>
        <v>0</v>
      </c>
      <c r="BT30" s="636">
        <f t="shared" si="25"/>
        <v>0</v>
      </c>
      <c r="BU30" s="630" t="s">
        <v>164</v>
      </c>
      <c r="BV30" s="637">
        <f t="shared" ref="BV30:CE30" si="26">COUNTIF(BV3:BV27,0)</f>
        <v>0</v>
      </c>
      <c r="BW30" s="637">
        <f t="shared" si="26"/>
        <v>0</v>
      </c>
      <c r="BX30" s="637">
        <f t="shared" si="26"/>
        <v>0</v>
      </c>
      <c r="BY30" s="637">
        <f t="shared" si="26"/>
        <v>0</v>
      </c>
      <c r="BZ30" s="637">
        <f t="shared" si="26"/>
        <v>0</v>
      </c>
      <c r="CA30" s="637">
        <f t="shared" si="26"/>
        <v>0</v>
      </c>
      <c r="CB30" s="637">
        <f t="shared" si="26"/>
        <v>0</v>
      </c>
      <c r="CC30" s="637">
        <f t="shared" si="26"/>
        <v>0</v>
      </c>
      <c r="CD30" s="637">
        <f t="shared" si="26"/>
        <v>0</v>
      </c>
      <c r="CE30" s="637">
        <f t="shared" si="26"/>
        <v>0</v>
      </c>
      <c r="CF30" s="638" t="s">
        <v>281</v>
      </c>
      <c r="CG30" s="650" t="str" cm="1">
        <f t="array" ref="CG30">_xlfn.TEXTJOIN(", ", TRUE, IF((CG3:CG27=1.1) + (CG3:CG27=0.1),  $CF$3:$CF$27, ""))</f>
        <v/>
      </c>
      <c r="CH30" s="651" t="str" cm="1">
        <f t="array" ref="CH30">_xlfn.TEXTJOIN(", ", TRUE, IF((CH3:CH27=1.1) + (CH3:CH27=0.1),  $CF$3:$CF$27, ""))</f>
        <v/>
      </c>
      <c r="CI30" s="651" t="str" cm="1">
        <f t="array" ref="CI30">_xlfn.TEXTJOIN(", ", TRUE, IF((CI3:CI27=1.1) + (CI3:CI27=0.1),  $CF$3:$CF$27, ""))</f>
        <v/>
      </c>
      <c r="CJ30" s="651" t="str" cm="1">
        <f t="array" ref="CJ30">_xlfn.TEXTJOIN(", ", TRUE, IF((CJ3:CJ27=1.1) + (CJ3:CJ27=0.1),  $CF$3:$CF$27, ""))</f>
        <v/>
      </c>
      <c r="CK30" s="651" t="str" cm="1">
        <f t="array" ref="CK30">_xlfn.TEXTJOIN(", ", TRUE, IF((CK3:CK27=1.1) + (CK3:CK27=0.1),  $CF$3:$CF$27, ""))</f>
        <v/>
      </c>
      <c r="CL30" s="651" t="str" cm="1">
        <f t="array" ref="CL30">_xlfn.TEXTJOIN(", ", TRUE, IF((CL3:CL27=1.1) + (CL3:CL27=0.1),  $CF$3:$CF$27, ""))</f>
        <v/>
      </c>
      <c r="CM30" s="651" t="str" cm="1">
        <f t="array" ref="CM30">_xlfn.TEXTJOIN(", ", TRUE, IF((CM3:CM27=1.1) + (CM3:CM27=0.1),  $CF$3:$CF$27, ""))</f>
        <v/>
      </c>
      <c r="CN30" s="651" t="str" cm="1">
        <f t="array" ref="CN30">_xlfn.TEXTJOIN(", ", TRUE, IF((CN3:CN27=1.1) + (CN3:CN27=0.1),  $CF$3:$CF$27, ""))</f>
        <v/>
      </c>
      <c r="CO30" s="651" t="str" cm="1">
        <f t="array" ref="CO30">_xlfn.TEXTJOIN(", ", TRUE, IF((CO3:CO27=1.1) + (CO3:CO27=0.1),  $CF$3:$CF$27, ""))</f>
        <v/>
      </c>
      <c r="CP30" s="651" t="str" cm="1">
        <f t="array" ref="CP30">_xlfn.TEXTJOIN(", ", TRUE, IF((CP3:CP27=1.1) + (CP3:CP27=0.1),  $CF$3:$CF$27, ""))</f>
        <v/>
      </c>
      <c r="CQ30" s="651" t="s">
        <v>275</v>
      </c>
      <c r="CR30" s="653">
        <f>COUNTIF(CG3:CG27,1.1)+COUNTIF(CG3:CG27,0.1)</f>
        <v>0</v>
      </c>
      <c r="CS30" s="653">
        <f t="shared" ref="CS30:DA30" si="27">COUNTIF(CH3:CH27,1.1)+COUNTIF(CH3:CH27,0.1)</f>
        <v>0</v>
      </c>
      <c r="CT30" s="653">
        <f t="shared" si="27"/>
        <v>0</v>
      </c>
      <c r="CU30" s="653">
        <f t="shared" si="27"/>
        <v>0</v>
      </c>
      <c r="CV30" s="653">
        <f t="shared" si="27"/>
        <v>0</v>
      </c>
      <c r="CW30" s="653">
        <f t="shared" si="27"/>
        <v>0</v>
      </c>
      <c r="CX30" s="653">
        <f t="shared" si="27"/>
        <v>0</v>
      </c>
      <c r="CY30" s="653">
        <f t="shared" si="27"/>
        <v>0</v>
      </c>
      <c r="CZ30" s="653">
        <f t="shared" si="27"/>
        <v>0</v>
      </c>
      <c r="DA30" s="653">
        <f t="shared" si="27"/>
        <v>0</v>
      </c>
    </row>
    <row r="31" spans="2:105" ht="13.5" customHeight="1" thickBot="1" x14ac:dyDescent="0.4">
      <c r="B31" s="359" t="s">
        <v>165</v>
      </c>
      <c r="C31" s="360"/>
      <c r="D31" s="360"/>
      <c r="E31" s="360"/>
      <c r="F31" s="360"/>
      <c r="G31" s="361"/>
      <c r="H31" s="40" t="str">
        <f>IF(ISERROR(AVERAGE(BJ21:BJ27,BJ9:BJ20, BJ3:BJ8)),"",AVERAGE(BJ21:BJ27,BJ9:BJ20, BJ3:BJ8))</f>
        <v/>
      </c>
      <c r="I31" s="40" t="str">
        <f t="shared" ref="H31:R31" si="28">IF(ISERROR(AVERAGE(BK21:BK27,BK9:BK20, BK3:BK8)),"",AVERAGE(BK21:BK27,BK9:BK20, BK3:BK8))</f>
        <v/>
      </c>
      <c r="J31" s="40" t="str">
        <f t="shared" si="28"/>
        <v/>
      </c>
      <c r="K31" s="40" t="str">
        <f t="shared" si="28"/>
        <v/>
      </c>
      <c r="L31" s="40" t="str">
        <f t="shared" si="28"/>
        <v/>
      </c>
      <c r="M31" s="40" t="str">
        <f t="shared" si="28"/>
        <v/>
      </c>
      <c r="N31" s="40" t="str">
        <f t="shared" si="28"/>
        <v/>
      </c>
      <c r="O31" s="40" t="str">
        <f t="shared" si="28"/>
        <v/>
      </c>
      <c r="P31" s="40" t="str">
        <f t="shared" si="28"/>
        <v/>
      </c>
      <c r="Q31" s="40" t="str">
        <f t="shared" si="28"/>
        <v/>
      </c>
      <c r="R31" s="40" t="str">
        <f t="shared" si="28"/>
        <v/>
      </c>
      <c r="Y31" s="40" t="str">
        <f t="shared" ref="Y31:AH31" si="29">IF(ISERROR(AVERAGE(BV21:BV27,BV9:BV20, BV3:BV8)),"",AVERAGE(BV21:BV27,BV9:BV20, BV3:BV8))</f>
        <v/>
      </c>
      <c r="Z31" s="40" t="str">
        <f t="shared" si="29"/>
        <v/>
      </c>
      <c r="AA31" s="40" t="str">
        <f t="shared" si="29"/>
        <v/>
      </c>
      <c r="AB31" s="40" t="str">
        <f t="shared" si="29"/>
        <v/>
      </c>
      <c r="AC31" s="40" t="str">
        <f t="shared" si="29"/>
        <v/>
      </c>
      <c r="AD31" s="40" t="str">
        <f t="shared" si="29"/>
        <v/>
      </c>
      <c r="AE31" s="40" t="str">
        <f t="shared" si="29"/>
        <v/>
      </c>
      <c r="AF31" s="40" t="str">
        <f t="shared" si="29"/>
        <v/>
      </c>
      <c r="AG31" s="40" t="str">
        <f t="shared" si="29"/>
        <v/>
      </c>
      <c r="AH31" s="40" t="str">
        <f t="shared" si="29"/>
        <v/>
      </c>
      <c r="AW31" s="609"/>
      <c r="AX31" s="631" t="s">
        <v>101</v>
      </c>
      <c r="AY31" s="632" t="s">
        <v>99</v>
      </c>
      <c r="AZ31" s="639" t="s">
        <v>107</v>
      </c>
      <c r="BA31" s="609" t="s">
        <v>166</v>
      </c>
      <c r="BB31" s="609"/>
      <c r="BC31" s="609"/>
      <c r="BD31" s="609"/>
      <c r="BE31" s="609"/>
      <c r="BF31" s="609"/>
      <c r="BG31" s="609"/>
      <c r="BH31" s="609"/>
      <c r="BI31" s="630"/>
      <c r="BJ31" s="636"/>
      <c r="BK31" s="636"/>
      <c r="BL31" s="636"/>
      <c r="BM31" s="636"/>
      <c r="BN31" s="636"/>
      <c r="BO31" s="636"/>
      <c r="BP31" s="636"/>
      <c r="BQ31" s="636"/>
      <c r="BR31" s="636"/>
      <c r="BS31" s="636"/>
      <c r="BT31" s="636"/>
      <c r="BU31" s="630"/>
      <c r="BV31" s="637"/>
      <c r="BW31" s="637"/>
      <c r="BX31" s="637"/>
      <c r="BY31" s="637"/>
      <c r="BZ31" s="637"/>
      <c r="CA31" s="637"/>
      <c r="CB31" s="637"/>
      <c r="CC31" s="637"/>
      <c r="CD31" s="637"/>
      <c r="CE31" s="637"/>
      <c r="CF31" s="638" t="s">
        <v>267</v>
      </c>
      <c r="CG31" s="650" t="str" cm="1">
        <f t="array" ref="CG31">_xlfn.TEXTJOIN(", ", TRUE, IF(CR3:CR27="Achieved", $CF$3:$CF$27, ""))</f>
        <v/>
      </c>
      <c r="CH31" s="651" t="str" cm="1">
        <f t="array" ref="CH31">_xlfn.TEXTJOIN(", ", TRUE, IF(CS3:CS27="Achieved", $CF$3:$CF$27, ""))</f>
        <v/>
      </c>
      <c r="CI31" s="651" t="str" cm="1">
        <f t="array" ref="CI31">_xlfn.TEXTJOIN(", ", TRUE, IF(CT3:CT27="Achieved", $CF$3:$CF$27, ""))</f>
        <v/>
      </c>
      <c r="CJ31" s="651" t="str" cm="1">
        <f t="array" ref="CJ31">_xlfn.TEXTJOIN(", ", TRUE, IF(CU3:CU27="Achieved", $CF$3:$CF$27, ""))</f>
        <v/>
      </c>
      <c r="CK31" s="651" t="str" cm="1">
        <f t="array" ref="CK31">_xlfn.TEXTJOIN(", ", TRUE, IF(CV3:CV27="Achieved", $CF$3:$CF$27, ""))</f>
        <v/>
      </c>
      <c r="CL31" s="651" t="str" cm="1">
        <f t="array" ref="CL31">_xlfn.TEXTJOIN(", ", TRUE, IF(CW3:CW27="Achieved", $CF$3:$CF$27, ""))</f>
        <v/>
      </c>
      <c r="CM31" s="651" t="str" cm="1">
        <f t="array" ref="CM31">_xlfn.TEXTJOIN(", ", TRUE, IF(CX3:CX27="Achieved", $CF$3:$CF$27, ""))</f>
        <v/>
      </c>
      <c r="CN31" s="651" t="str" cm="1">
        <f t="array" ref="CN31">_xlfn.TEXTJOIN(", ", TRUE, IF(CY3:CY27="Achieved", $CF$3:$CF$27, ""))</f>
        <v/>
      </c>
      <c r="CO31" s="651" t="str" cm="1">
        <f t="array" ref="CO31">_xlfn.TEXTJOIN(", ", TRUE, IF(CZ3:CZ27="Achieved", $CF$3:$CF$27, ""))</f>
        <v/>
      </c>
      <c r="CP31" s="651" t="str" cm="1">
        <f t="array" ref="CP31">_xlfn.TEXTJOIN(", ", TRUE, IF(DA3:DA27="Achieved", $CF$3:$CF$27, ""))</f>
        <v/>
      </c>
      <c r="CQ31" s="651" t="s">
        <v>269</v>
      </c>
      <c r="CR31" s="654" t="str">
        <f t="shared" ref="CR31:DA31" si="30">IF(SUM(CR28:CR29)=0,"",CR28/SUM(CR28:CR29))</f>
        <v/>
      </c>
      <c r="CS31" s="654" t="str">
        <f t="shared" si="30"/>
        <v/>
      </c>
      <c r="CT31" s="654" t="str">
        <f t="shared" si="30"/>
        <v/>
      </c>
      <c r="CU31" s="654" t="str">
        <f t="shared" si="30"/>
        <v/>
      </c>
      <c r="CV31" s="654" t="str">
        <f t="shared" si="30"/>
        <v/>
      </c>
      <c r="CW31" s="654" t="str">
        <f t="shared" si="30"/>
        <v/>
      </c>
      <c r="CX31" s="654" t="str">
        <f t="shared" si="30"/>
        <v/>
      </c>
      <c r="CY31" s="654" t="str">
        <f t="shared" si="30"/>
        <v/>
      </c>
      <c r="CZ31" s="654" t="str">
        <f t="shared" si="30"/>
        <v/>
      </c>
      <c r="DA31" s="654" t="str">
        <f t="shared" si="30"/>
        <v/>
      </c>
    </row>
    <row r="32" spans="2:105" ht="13.5" customHeight="1" thickBot="1" x14ac:dyDescent="0.4">
      <c r="B32" s="403" t="s">
        <v>285</v>
      </c>
      <c r="C32" s="404"/>
      <c r="D32" s="404"/>
      <c r="E32" s="404"/>
      <c r="F32" s="404"/>
      <c r="G32" s="405"/>
      <c r="H32" s="389"/>
      <c r="I32" s="389" t="str">
        <f>IF(I31="","",_xlfn.CONCAT(CG28," / ",CR28))</f>
        <v/>
      </c>
      <c r="J32" s="389" t="str">
        <f t="shared" ref="J32:R32" si="31">IF(J31="","",_xlfn.CONCAT(CH28," / ",CS28))</f>
        <v/>
      </c>
      <c r="K32" s="389" t="str">
        <f t="shared" si="31"/>
        <v/>
      </c>
      <c r="L32" s="389" t="str">
        <f t="shared" si="31"/>
        <v/>
      </c>
      <c r="M32" s="389" t="str">
        <f t="shared" si="31"/>
        <v/>
      </c>
      <c r="N32" s="225" t="str">
        <f t="shared" si="31"/>
        <v/>
      </c>
      <c r="O32" s="225" t="str">
        <f t="shared" si="31"/>
        <v/>
      </c>
      <c r="P32" s="225" t="str">
        <f t="shared" si="31"/>
        <v/>
      </c>
      <c r="Q32" s="225" t="str">
        <f t="shared" si="31"/>
        <v/>
      </c>
      <c r="R32" s="225" t="str">
        <f t="shared" si="31"/>
        <v/>
      </c>
      <c r="AI32" s="1"/>
      <c r="AJ32" s="1"/>
      <c r="AW32" s="640" t="s">
        <v>169</v>
      </c>
      <c r="AX32" s="622">
        <f>COUNTIF(AY3:AY8,BF4)</f>
        <v>0</v>
      </c>
      <c r="AY32" s="622">
        <f>VALUE(COUNTIF(AY3:AY8,BF5))</f>
        <v>0</v>
      </c>
      <c r="AZ32" s="622">
        <f>VALUE(COUNTIF(AY3:AY8,0))</f>
        <v>0</v>
      </c>
      <c r="BA32" s="622" t="e">
        <f>AVERAGEIF(AY3:AY8,"&gt;=0")</f>
        <v>#DIV/0!</v>
      </c>
      <c r="BB32" s="641"/>
      <c r="BC32" s="641"/>
      <c r="BD32" s="641"/>
      <c r="BE32" s="641"/>
      <c r="BF32" s="609"/>
      <c r="BG32" s="613"/>
      <c r="BH32" s="613"/>
      <c r="BI32" s="630" t="s">
        <v>165</v>
      </c>
      <c r="BJ32" s="642" t="str">
        <f t="shared" ref="BJ32:BT32" si="32">IF(ISERROR(AVERAGE(BJ21:BJ27,BJ9:BJ20,BJ3:BJ8)),"",(AVERAGE(BJ21:BJ27,BJ9:BJ20,BJ3:BJ8)))</f>
        <v/>
      </c>
      <c r="BK32" s="642" t="str">
        <f t="shared" si="32"/>
        <v/>
      </c>
      <c r="BL32" s="642" t="str">
        <f t="shared" si="32"/>
        <v/>
      </c>
      <c r="BM32" s="642" t="str">
        <f t="shared" si="32"/>
        <v/>
      </c>
      <c r="BN32" s="642" t="str">
        <f t="shared" si="32"/>
        <v/>
      </c>
      <c r="BO32" s="642" t="str">
        <f t="shared" si="32"/>
        <v/>
      </c>
      <c r="BP32" s="642" t="str">
        <f t="shared" si="32"/>
        <v/>
      </c>
      <c r="BQ32" s="642" t="str">
        <f t="shared" si="32"/>
        <v/>
      </c>
      <c r="BR32" s="642" t="str">
        <f t="shared" si="32"/>
        <v/>
      </c>
      <c r="BS32" s="642" t="str">
        <f t="shared" si="32"/>
        <v/>
      </c>
      <c r="BT32" s="642" t="str">
        <f t="shared" si="32"/>
        <v/>
      </c>
      <c r="BU32" s="630" t="s">
        <v>165</v>
      </c>
      <c r="BV32" s="642" t="str">
        <f t="shared" ref="BV32:CE32" si="33">IF(ISERROR(AVERAGE(BV21:BV27,BV9:BV20,BV3:BV8)),"",(AVERAGE(BV21:BV27,BV9:BV20,BV3:BV8)))</f>
        <v/>
      </c>
      <c r="BW32" s="642" t="str">
        <f t="shared" si="33"/>
        <v/>
      </c>
      <c r="BX32" s="642" t="str">
        <f t="shared" si="33"/>
        <v/>
      </c>
      <c r="BY32" s="642" t="str">
        <f t="shared" si="33"/>
        <v/>
      </c>
      <c r="BZ32" s="642" t="str">
        <f t="shared" si="33"/>
        <v/>
      </c>
      <c r="CA32" s="642" t="str">
        <f t="shared" si="33"/>
        <v/>
      </c>
      <c r="CB32" s="642" t="str">
        <f t="shared" si="33"/>
        <v/>
      </c>
      <c r="CC32" s="642" t="str">
        <f t="shared" si="33"/>
        <v/>
      </c>
      <c r="CD32" s="642" t="str">
        <f t="shared" si="33"/>
        <v/>
      </c>
      <c r="CE32" s="642" t="str">
        <f t="shared" si="33"/>
        <v/>
      </c>
      <c r="CF32" s="630"/>
      <c r="CG32" s="643"/>
      <c r="CH32" s="613"/>
      <c r="CI32" s="609"/>
      <c r="CJ32" s="609"/>
      <c r="CK32" s="609"/>
      <c r="CL32" s="609"/>
      <c r="CM32" s="609"/>
      <c r="CN32" s="609"/>
      <c r="CO32" s="609"/>
      <c r="CP32" s="609"/>
      <c r="CQ32" s="651" t="s">
        <v>270</v>
      </c>
      <c r="CR32" s="650" t="str">
        <f>IF(CR31="","ADEQUATE",IF(CR31&gt;0.5,"ADEQUATE",IF(BK32&gt;=BV32,"ADEQUATE","INADEQUATE")))</f>
        <v>ADEQUATE</v>
      </c>
      <c r="CS32" s="650" t="str">
        <f t="shared" ref="CS32:DA32" si="34">IF(CS31="","ADEQUATE",IF(CS31&gt;0.5,"ADEQUATE",IF(BL32&gt;=BW32,"ADEQUATE","INADEQUATE")))</f>
        <v>ADEQUATE</v>
      </c>
      <c r="CT32" s="650" t="str">
        <f t="shared" si="34"/>
        <v>ADEQUATE</v>
      </c>
      <c r="CU32" s="650" t="str">
        <f t="shared" si="34"/>
        <v>ADEQUATE</v>
      </c>
      <c r="CV32" s="650" t="str">
        <f t="shared" si="34"/>
        <v>ADEQUATE</v>
      </c>
      <c r="CW32" s="650" t="str">
        <f t="shared" si="34"/>
        <v>ADEQUATE</v>
      </c>
      <c r="CX32" s="650" t="str">
        <f t="shared" si="34"/>
        <v>ADEQUATE</v>
      </c>
      <c r="CY32" s="650" t="str">
        <f t="shared" si="34"/>
        <v>ADEQUATE</v>
      </c>
      <c r="CZ32" s="650" t="str">
        <f t="shared" si="34"/>
        <v>ADEQUATE</v>
      </c>
      <c r="DA32" s="650" t="str">
        <f t="shared" si="34"/>
        <v>ADEQUATE</v>
      </c>
    </row>
    <row r="33" spans="2:105" ht="13.5" customHeight="1" thickBot="1" x14ac:dyDescent="0.4">
      <c r="B33" s="359" t="s">
        <v>271</v>
      </c>
      <c r="C33" s="360"/>
      <c r="D33" s="360"/>
      <c r="E33" s="360"/>
      <c r="F33" s="360"/>
      <c r="G33" s="361"/>
      <c r="H33" s="215"/>
      <c r="I33" s="215" t="str">
        <f>IF(I31="","",IF(I34="Yes",CR32,"N/A"))</f>
        <v/>
      </c>
      <c r="J33" s="215" t="str">
        <f t="shared" ref="J33:R33" si="35">IF(J31="","",IF(J34="Yes",CS32,"N/A"))</f>
        <v/>
      </c>
      <c r="K33" s="215" t="str">
        <f t="shared" si="35"/>
        <v/>
      </c>
      <c r="L33" s="215" t="str">
        <f t="shared" si="35"/>
        <v/>
      </c>
      <c r="M33" s="215" t="str">
        <f t="shared" si="35"/>
        <v/>
      </c>
      <c r="N33" s="215" t="str">
        <f t="shared" si="35"/>
        <v/>
      </c>
      <c r="O33" s="215" t="str">
        <f t="shared" si="35"/>
        <v/>
      </c>
      <c r="P33" s="215" t="str">
        <f t="shared" si="35"/>
        <v/>
      </c>
      <c r="Q33" s="215" t="str">
        <f t="shared" si="35"/>
        <v/>
      </c>
      <c r="R33" s="215" t="str">
        <f t="shared" si="35"/>
        <v/>
      </c>
      <c r="W33" s="44"/>
      <c r="X33" s="44"/>
      <c r="Y33" s="44"/>
      <c r="Z33" s="44"/>
      <c r="AA33" s="44"/>
      <c r="AB33" s="44"/>
      <c r="AC33" s="44"/>
      <c r="AD33" s="44"/>
      <c r="AE33" s="44"/>
      <c r="AF33" s="44"/>
      <c r="AG33" s="44"/>
      <c r="AH33" s="44"/>
      <c r="AI33" s="44"/>
      <c r="AJ33" s="44"/>
      <c r="AW33" s="640" t="s">
        <v>171</v>
      </c>
      <c r="AX33" s="622">
        <f>COUNTIF(AY9:AY20,BF4)</f>
        <v>0</v>
      </c>
      <c r="AY33" s="622">
        <f>VALUE(COUNTIF(AY9:AY20,BF5))</f>
        <v>0</v>
      </c>
      <c r="AZ33" s="622">
        <f>VALUE(COUNTIF(AY9:AY20,0))</f>
        <v>0</v>
      </c>
      <c r="BA33" s="622" t="e">
        <f>AVERAGEIF(AY9:AY20,"&gt;=0")</f>
        <v>#DIV/0!</v>
      </c>
      <c r="BB33" s="609"/>
      <c r="BC33" s="609"/>
      <c r="BD33" s="609"/>
      <c r="BE33" s="609"/>
      <c r="BF33" s="609"/>
      <c r="BG33" s="609"/>
      <c r="BH33" s="609"/>
      <c r="BI33" s="630" t="s">
        <v>167</v>
      </c>
      <c r="BJ33" s="644" t="str">
        <f t="shared" ref="BJ33:BT33" si="36">IF(ISERROR(AVERAGE(BJ3:BJ8)),"",(AVERAGE(BJ3:BJ8)))</f>
        <v/>
      </c>
      <c r="BK33" s="644" t="str">
        <f t="shared" si="36"/>
        <v/>
      </c>
      <c r="BL33" s="644" t="str">
        <f t="shared" si="36"/>
        <v/>
      </c>
      <c r="BM33" s="644" t="str">
        <f t="shared" si="36"/>
        <v/>
      </c>
      <c r="BN33" s="644" t="str">
        <f t="shared" si="36"/>
        <v/>
      </c>
      <c r="BO33" s="644" t="str">
        <f t="shared" si="36"/>
        <v/>
      </c>
      <c r="BP33" s="644" t="str">
        <f t="shared" si="36"/>
        <v/>
      </c>
      <c r="BQ33" s="644" t="str">
        <f t="shared" si="36"/>
        <v/>
      </c>
      <c r="BR33" s="644" t="str">
        <f t="shared" si="36"/>
        <v/>
      </c>
      <c r="BS33" s="644" t="str">
        <f t="shared" si="36"/>
        <v/>
      </c>
      <c r="BT33" s="644" t="str">
        <f t="shared" si="36"/>
        <v/>
      </c>
      <c r="BU33" s="630" t="s">
        <v>167</v>
      </c>
      <c r="BV33" s="644" t="str">
        <f t="shared" ref="BV33:CE33" si="37">IF(ISERROR(AVERAGE(BV3:BV8)),"",(AVERAGE(BV3:BV8)))</f>
        <v/>
      </c>
      <c r="BW33" s="644" t="str">
        <f t="shared" si="37"/>
        <v/>
      </c>
      <c r="BX33" s="644" t="str">
        <f t="shared" si="37"/>
        <v/>
      </c>
      <c r="BY33" s="644" t="str">
        <f t="shared" si="37"/>
        <v/>
      </c>
      <c r="BZ33" s="644" t="str">
        <f t="shared" si="37"/>
        <v/>
      </c>
      <c r="CA33" s="644" t="str">
        <f t="shared" si="37"/>
        <v/>
      </c>
      <c r="CB33" s="644" t="str">
        <f t="shared" si="37"/>
        <v/>
      </c>
      <c r="CC33" s="644" t="str">
        <f t="shared" si="37"/>
        <v/>
      </c>
      <c r="CD33" s="644" t="str">
        <f t="shared" si="37"/>
        <v/>
      </c>
      <c r="CE33" s="644" t="str">
        <f t="shared" si="37"/>
        <v/>
      </c>
      <c r="CF33" s="630"/>
      <c r="CG33" s="609"/>
      <c r="CH33" s="613"/>
      <c r="CI33" s="609"/>
      <c r="CJ33" s="609"/>
      <c r="CK33" s="609"/>
      <c r="CL33" s="609"/>
      <c r="CM33" s="609"/>
      <c r="CN33" s="609"/>
      <c r="CO33" s="609"/>
      <c r="CP33" s="609"/>
      <c r="CQ33" s="650" t="s">
        <v>274</v>
      </c>
      <c r="CR33" s="650" t="str">
        <f>IF(CR30&gt;0,"New IAP","No")</f>
        <v>No</v>
      </c>
      <c r="CS33" s="650" t="str">
        <f t="shared" ref="CS33:DA33" si="38">IF(CS30&gt;0,"New IAP","No")</f>
        <v>No</v>
      </c>
      <c r="CT33" s="650" t="str">
        <f t="shared" si="38"/>
        <v>No</v>
      </c>
      <c r="CU33" s="650" t="str">
        <f t="shared" si="38"/>
        <v>No</v>
      </c>
      <c r="CV33" s="650" t="str">
        <f t="shared" si="38"/>
        <v>No</v>
      </c>
      <c r="CW33" s="650" t="str">
        <f t="shared" si="38"/>
        <v>No</v>
      </c>
      <c r="CX33" s="650" t="str">
        <f t="shared" si="38"/>
        <v>No</v>
      </c>
      <c r="CY33" s="650" t="str">
        <f t="shared" si="38"/>
        <v>No</v>
      </c>
      <c r="CZ33" s="650" t="str">
        <f t="shared" si="38"/>
        <v>No</v>
      </c>
      <c r="DA33" s="650" t="str">
        <f t="shared" si="38"/>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4"/>
      <c r="X34" s="44"/>
      <c r="Y34" s="44"/>
      <c r="Z34" s="44"/>
      <c r="AA34" s="44"/>
      <c r="AB34" s="44"/>
      <c r="AC34" s="44"/>
      <c r="AD34" s="44"/>
      <c r="AE34" s="44"/>
      <c r="AF34" s="44"/>
      <c r="AG34" s="44"/>
      <c r="AH34" s="44"/>
      <c r="AI34" s="44"/>
      <c r="AJ34" s="44"/>
      <c r="AW34" s="640" t="s">
        <v>174</v>
      </c>
      <c r="AX34" s="622">
        <f>COUNTIF(AY21:AY27,BF4)</f>
        <v>0</v>
      </c>
      <c r="AY34" s="622">
        <f>COUNTIF(AY21:AY27,BF5)</f>
        <v>0</v>
      </c>
      <c r="AZ34" s="622">
        <f>VALUE(COUNTIF(AY21:AY27,0))</f>
        <v>0</v>
      </c>
      <c r="BA34" s="622" t="e">
        <f>AVERAGEIF(AY21:AY27,"&gt;=0")</f>
        <v>#DIV/0!</v>
      </c>
      <c r="BB34" s="609"/>
      <c r="BC34" s="609"/>
      <c r="BD34" s="609"/>
      <c r="BE34" s="609"/>
      <c r="BF34" s="609"/>
      <c r="BG34" s="609"/>
      <c r="BH34" s="609"/>
      <c r="BI34" s="630" t="s">
        <v>170</v>
      </c>
      <c r="BJ34" s="645" t="str">
        <f t="shared" ref="BJ34:BT34" si="39">IF(ISERROR(AVERAGE(BJ9:BJ20)),"",(AVERAGE(BJ9:BJ20)))</f>
        <v/>
      </c>
      <c r="BK34" s="645" t="str">
        <f t="shared" si="39"/>
        <v/>
      </c>
      <c r="BL34" s="645" t="str">
        <f t="shared" si="39"/>
        <v/>
      </c>
      <c r="BM34" s="645" t="str">
        <f t="shared" si="39"/>
        <v/>
      </c>
      <c r="BN34" s="645" t="str">
        <f t="shared" si="39"/>
        <v/>
      </c>
      <c r="BO34" s="645" t="str">
        <f t="shared" si="39"/>
        <v/>
      </c>
      <c r="BP34" s="645" t="str">
        <f t="shared" si="39"/>
        <v/>
      </c>
      <c r="BQ34" s="645" t="str">
        <f t="shared" si="39"/>
        <v/>
      </c>
      <c r="BR34" s="645" t="str">
        <f t="shared" si="39"/>
        <v/>
      </c>
      <c r="BS34" s="645" t="str">
        <f t="shared" si="39"/>
        <v/>
      </c>
      <c r="BT34" s="645" t="str">
        <f t="shared" si="39"/>
        <v/>
      </c>
      <c r="BU34" s="630" t="s">
        <v>170</v>
      </c>
      <c r="BV34" s="645" t="str">
        <f t="shared" ref="BV34:CE34" si="40">IF(ISERROR(AVERAGE(BV9:BV20)),"",(AVERAGE(BV9:BV20)))</f>
        <v/>
      </c>
      <c r="BW34" s="645" t="str">
        <f t="shared" si="40"/>
        <v/>
      </c>
      <c r="BX34" s="645" t="str">
        <f t="shared" si="40"/>
        <v/>
      </c>
      <c r="BY34" s="645" t="str">
        <f t="shared" si="40"/>
        <v/>
      </c>
      <c r="BZ34" s="645" t="str">
        <f t="shared" si="40"/>
        <v/>
      </c>
      <c r="CA34" s="645" t="str">
        <f t="shared" si="40"/>
        <v/>
      </c>
      <c r="CB34" s="645" t="str">
        <f t="shared" si="40"/>
        <v/>
      </c>
      <c r="CC34" s="645" t="str">
        <f t="shared" si="40"/>
        <v/>
      </c>
      <c r="CD34" s="645" t="str">
        <f t="shared" si="40"/>
        <v/>
      </c>
      <c r="CE34" s="645" t="str">
        <f t="shared" si="40"/>
        <v/>
      </c>
      <c r="CF34" s="630"/>
      <c r="CG34" s="609"/>
      <c r="CH34" s="613"/>
      <c r="CI34" s="609"/>
      <c r="CJ34" s="609"/>
      <c r="CK34" s="609"/>
      <c r="CL34" s="609"/>
      <c r="CM34" s="609"/>
      <c r="CN34" s="609"/>
      <c r="CO34" s="609"/>
      <c r="CP34" s="609"/>
      <c r="CQ34" s="609"/>
      <c r="CR34" s="609"/>
      <c r="CS34" s="609"/>
      <c r="CT34" s="609"/>
      <c r="CU34" s="609"/>
      <c r="CV34" s="609"/>
      <c r="CW34" s="609"/>
      <c r="CX34" s="609"/>
      <c r="CY34" s="609"/>
      <c r="CZ34" s="609"/>
      <c r="DA34" s="609"/>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4"/>
      <c r="X35" s="44"/>
      <c r="Y35" s="44"/>
      <c r="Z35" s="44"/>
      <c r="AA35" s="44"/>
      <c r="AB35" s="44"/>
      <c r="AC35" s="44"/>
      <c r="AD35" s="44"/>
      <c r="AE35" s="44"/>
      <c r="AF35" s="44"/>
      <c r="AG35" s="44"/>
      <c r="AH35" s="44"/>
      <c r="AI35" s="44"/>
      <c r="AJ35" s="44"/>
      <c r="AW35" s="609" t="s">
        <v>175</v>
      </c>
      <c r="AX35" s="622">
        <f>VALUE(SUM(AX32:AX34))</f>
        <v>0</v>
      </c>
      <c r="AY35" s="622">
        <f>VALUE(SUM(AY32:AY34))</f>
        <v>0</v>
      </c>
      <c r="AZ35" s="622">
        <f>VALUE(SUM(AZ32:AZ34))</f>
        <v>0</v>
      </c>
      <c r="BA35" s="622" t="e">
        <f>AVERAGEIF(AY3:AY27,"&gt;=0")</f>
        <v>#DIV/0!</v>
      </c>
      <c r="BB35" s="609"/>
      <c r="BC35" s="609"/>
      <c r="BD35" s="609"/>
      <c r="BE35" s="609"/>
      <c r="BF35" s="609"/>
      <c r="BG35" s="609"/>
      <c r="BH35" s="609"/>
      <c r="BI35" s="630" t="s">
        <v>172</v>
      </c>
      <c r="BJ35" s="646" t="str">
        <f t="shared" ref="BJ35:BT35" si="41">IF(ISERROR(AVERAGE(BJ21:BJ27)),"",(AVERAGE(BJ21:BJ27)))</f>
        <v/>
      </c>
      <c r="BK35" s="646" t="str">
        <f t="shared" si="41"/>
        <v/>
      </c>
      <c r="BL35" s="646" t="str">
        <f t="shared" si="41"/>
        <v/>
      </c>
      <c r="BM35" s="646" t="str">
        <f t="shared" si="41"/>
        <v/>
      </c>
      <c r="BN35" s="646" t="str">
        <f t="shared" si="41"/>
        <v/>
      </c>
      <c r="BO35" s="646" t="str">
        <f t="shared" si="41"/>
        <v/>
      </c>
      <c r="BP35" s="646" t="str">
        <f t="shared" si="41"/>
        <v/>
      </c>
      <c r="BQ35" s="646" t="str">
        <f t="shared" si="41"/>
        <v/>
      </c>
      <c r="BR35" s="646" t="str">
        <f t="shared" si="41"/>
        <v/>
      </c>
      <c r="BS35" s="646" t="str">
        <f t="shared" si="41"/>
        <v/>
      </c>
      <c r="BT35" s="646" t="str">
        <f t="shared" si="41"/>
        <v/>
      </c>
      <c r="BU35" s="630" t="s">
        <v>172</v>
      </c>
      <c r="BV35" s="646" t="str">
        <f t="shared" ref="BV35:CE35" si="42">IF(ISERROR(AVERAGE(BV21:BV27)),"",(AVERAGE(BV21:BV27)))</f>
        <v/>
      </c>
      <c r="BW35" s="646" t="str">
        <f t="shared" si="42"/>
        <v/>
      </c>
      <c r="BX35" s="646" t="str">
        <f t="shared" si="42"/>
        <v/>
      </c>
      <c r="BY35" s="646" t="str">
        <f t="shared" si="42"/>
        <v/>
      </c>
      <c r="BZ35" s="646" t="str">
        <f t="shared" si="42"/>
        <v/>
      </c>
      <c r="CA35" s="646" t="str">
        <f t="shared" si="42"/>
        <v/>
      </c>
      <c r="CB35" s="646" t="str">
        <f t="shared" si="42"/>
        <v/>
      </c>
      <c r="CC35" s="646" t="str">
        <f t="shared" si="42"/>
        <v/>
      </c>
      <c r="CD35" s="646" t="str">
        <f t="shared" si="42"/>
        <v/>
      </c>
      <c r="CE35" s="646" t="str">
        <f t="shared" si="42"/>
        <v/>
      </c>
      <c r="CF35" s="630"/>
      <c r="CG35" s="609"/>
      <c r="CH35" s="613"/>
      <c r="CI35" s="609"/>
      <c r="CJ35" s="609"/>
      <c r="CK35" s="609"/>
      <c r="CL35" s="609"/>
      <c r="CM35" s="609"/>
      <c r="CN35" s="609"/>
      <c r="CO35" s="609"/>
      <c r="CP35" s="609"/>
      <c r="CQ35" s="609"/>
      <c r="CR35" s="609"/>
      <c r="CS35" s="609"/>
      <c r="CT35" s="609"/>
      <c r="CU35" s="609"/>
      <c r="CV35" s="609"/>
      <c r="CW35" s="609"/>
      <c r="CX35" s="609"/>
      <c r="CY35" s="609"/>
      <c r="CZ35" s="609"/>
      <c r="DA35" s="609"/>
    </row>
    <row r="36" spans="2:105" ht="13.5" customHeight="1" thickBot="1" x14ac:dyDescent="0.4">
      <c r="W36" s="44"/>
      <c r="X36" s="44"/>
      <c r="Y36" s="44"/>
      <c r="Z36" s="44"/>
      <c r="AA36" s="44"/>
      <c r="AB36" s="44"/>
      <c r="AC36" s="44"/>
      <c r="AD36" s="44"/>
      <c r="AE36" s="44"/>
      <c r="AF36" s="44"/>
      <c r="AG36" s="44"/>
      <c r="AH36" s="44"/>
      <c r="AI36" s="44"/>
      <c r="AJ36" s="44"/>
      <c r="AW36" s="640" t="s">
        <v>176</v>
      </c>
      <c r="AX36" s="609"/>
      <c r="AY36" s="609"/>
      <c r="AZ36" s="609"/>
      <c r="BA36" s="622" t="str">
        <f>IF(ISERROR(AVERAGE(AY21:AY27,AY9:AY20,AY3:AY8)),"",(AVERAGE(AY21:AY27,AY9:AY20,AY3:AY8)))</f>
        <v/>
      </c>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13"/>
      <c r="CI36" s="609"/>
      <c r="CJ36" s="609"/>
      <c r="CK36" s="609"/>
      <c r="CL36" s="609"/>
      <c r="CM36" s="609"/>
      <c r="CN36" s="609"/>
      <c r="CO36" s="609"/>
      <c r="CP36" s="609"/>
      <c r="CQ36" s="609"/>
      <c r="CR36" s="609"/>
      <c r="CS36" s="609"/>
      <c r="CT36" s="609"/>
      <c r="CU36" s="609"/>
      <c r="CV36" s="609"/>
      <c r="CW36" s="609"/>
      <c r="CX36" s="609"/>
      <c r="CY36" s="609"/>
      <c r="CZ36" s="609"/>
      <c r="DA36" s="609"/>
    </row>
    <row r="37" spans="2:105" ht="13.5" customHeight="1" thickBot="1" x14ac:dyDescent="0.4">
      <c r="B37" s="223"/>
      <c r="C37" s="360" t="s">
        <v>288</v>
      </c>
      <c r="D37" s="360"/>
      <c r="E37" s="360"/>
      <c r="F37" s="361"/>
      <c r="G37" s="359" t="s">
        <v>289</v>
      </c>
      <c r="H37" s="360"/>
      <c r="I37" s="360"/>
      <c r="J37" s="361"/>
      <c r="K37" s="359" t="s">
        <v>290</v>
      </c>
      <c r="L37" s="360"/>
      <c r="M37" s="361"/>
      <c r="N37" s="1"/>
      <c r="O37" s="1"/>
      <c r="P37" s="1"/>
      <c r="W37" s="44"/>
      <c r="X37" s="44"/>
      <c r="Y37" s="44"/>
      <c r="Z37" s="44"/>
      <c r="AA37" s="44"/>
      <c r="AB37" s="44"/>
      <c r="AC37" s="44"/>
      <c r="AD37" s="44"/>
      <c r="AE37" s="44"/>
      <c r="AF37" s="44"/>
      <c r="AG37" s="44"/>
      <c r="AH37" s="44"/>
      <c r="AI37" s="44"/>
      <c r="AJ37" s="44"/>
      <c r="AW37" s="609"/>
      <c r="AX37" s="631" t="s">
        <v>101</v>
      </c>
      <c r="AY37" s="632" t="s">
        <v>99</v>
      </c>
      <c r="AZ37" s="639" t="s">
        <v>107</v>
      </c>
      <c r="BA37" s="609" t="s">
        <v>166</v>
      </c>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13"/>
      <c r="CI37" s="609"/>
      <c r="CJ37" s="609"/>
      <c r="CK37" s="609"/>
      <c r="CL37" s="609"/>
      <c r="CM37" s="609"/>
      <c r="CN37" s="609"/>
      <c r="CO37" s="609"/>
      <c r="CP37" s="609"/>
      <c r="CQ37" s="609"/>
      <c r="CR37" s="609"/>
      <c r="CS37" s="609"/>
      <c r="CT37" s="609"/>
      <c r="CU37" s="609"/>
      <c r="CV37" s="609"/>
      <c r="CW37" s="609"/>
      <c r="CX37" s="609"/>
      <c r="CY37" s="609"/>
      <c r="CZ37" s="609"/>
      <c r="DA37" s="609"/>
    </row>
    <row r="38" spans="2:105" ht="28" customHeight="1" thickBot="1" x14ac:dyDescent="0.4">
      <c r="B38" s="224" t="s">
        <v>77</v>
      </c>
      <c r="C38" s="604" t="str">
        <f>CG29</f>
        <v/>
      </c>
      <c r="D38" s="605"/>
      <c r="E38" s="605"/>
      <c r="F38" s="605"/>
      <c r="G38" s="605" t="str">
        <f>CG31</f>
        <v/>
      </c>
      <c r="H38" s="605"/>
      <c r="I38" s="605"/>
      <c r="J38" s="605"/>
      <c r="K38" s="605" t="str">
        <f>CG30</f>
        <v/>
      </c>
      <c r="L38" s="605"/>
      <c r="M38" s="605"/>
      <c r="N38" s="1"/>
      <c r="O38" s="1"/>
      <c r="P38" s="1"/>
      <c r="W38" s="44"/>
      <c r="X38" s="44"/>
      <c r="Y38" s="44"/>
      <c r="Z38" s="44"/>
      <c r="AA38" s="44"/>
      <c r="AB38" s="44"/>
      <c r="AC38" s="44"/>
      <c r="AD38" s="44"/>
      <c r="AE38" s="44"/>
      <c r="AF38" s="44"/>
      <c r="AG38" s="44"/>
      <c r="AH38" s="44"/>
      <c r="AI38" s="44"/>
      <c r="AJ38" s="44"/>
      <c r="AW38" s="640" t="s">
        <v>178</v>
      </c>
      <c r="AX38" s="622">
        <f>COUNTIF(BA3:BA8,BF4)</f>
        <v>0</v>
      </c>
      <c r="AY38" s="622">
        <f>COUNTIF(BA3:BA8,BF5)</f>
        <v>0</v>
      </c>
      <c r="AZ38" s="622">
        <f>COUNTIF(BA3:BA8,0)</f>
        <v>0</v>
      </c>
      <c r="BA38" s="622" t="e">
        <f>AVERAGEIF(BA3:BA8,"&gt;=0")</f>
        <v>#DIV/0!</v>
      </c>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13"/>
      <c r="CI38" s="609"/>
      <c r="CJ38" s="609"/>
      <c r="CK38" s="609"/>
      <c r="CL38" s="609"/>
      <c r="CM38" s="609"/>
      <c r="CN38" s="609"/>
      <c r="CO38" s="609"/>
      <c r="CP38" s="609"/>
      <c r="CQ38" s="609"/>
      <c r="CR38" s="609"/>
      <c r="CS38" s="609"/>
      <c r="CT38" s="609"/>
      <c r="CU38" s="609"/>
      <c r="CV38" s="609"/>
      <c r="CW38" s="609"/>
      <c r="CX38" s="609"/>
      <c r="CY38" s="609"/>
      <c r="CZ38" s="609"/>
      <c r="DA38" s="609"/>
    </row>
    <row r="39" spans="2:105" ht="28" customHeight="1" thickBot="1" x14ac:dyDescent="0.4">
      <c r="B39" s="223" t="s">
        <v>78</v>
      </c>
      <c r="C39" s="606" t="str">
        <f>CH29</f>
        <v/>
      </c>
      <c r="D39" s="607"/>
      <c r="E39" s="607"/>
      <c r="F39" s="607"/>
      <c r="G39" s="607" t="str">
        <f>CH31</f>
        <v/>
      </c>
      <c r="H39" s="607"/>
      <c r="I39" s="607"/>
      <c r="J39" s="607"/>
      <c r="K39" s="607" t="str">
        <f>CH30</f>
        <v/>
      </c>
      <c r="L39" s="607"/>
      <c r="M39" s="607"/>
      <c r="N39" s="1"/>
      <c r="O39" s="1"/>
      <c r="P39" s="1"/>
      <c r="W39" s="44"/>
      <c r="X39" s="44"/>
      <c r="Y39" s="44"/>
      <c r="Z39" s="44"/>
      <c r="AA39" s="44"/>
      <c r="AB39" s="44"/>
      <c r="AC39" s="44"/>
      <c r="AD39" s="44"/>
      <c r="AE39" s="44"/>
      <c r="AF39" s="44"/>
      <c r="AG39" s="44"/>
      <c r="AH39" s="44"/>
      <c r="AI39" s="44"/>
      <c r="AJ39" s="44"/>
      <c r="AW39" s="49" t="s">
        <v>180</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 customHeight="1" thickBot="1" x14ac:dyDescent="0.4">
      <c r="B40" s="223" t="s">
        <v>79</v>
      </c>
      <c r="C40" s="606" t="str">
        <f>CI29</f>
        <v/>
      </c>
      <c r="D40" s="607"/>
      <c r="E40" s="607"/>
      <c r="F40" s="607"/>
      <c r="G40" s="607" t="str">
        <f>CI31</f>
        <v/>
      </c>
      <c r="H40" s="607"/>
      <c r="I40" s="607"/>
      <c r="J40" s="607"/>
      <c r="K40" s="607" t="str">
        <f>CI30</f>
        <v/>
      </c>
      <c r="L40" s="607"/>
      <c r="M40" s="607"/>
      <c r="N40" s="1"/>
      <c r="O40" s="1"/>
      <c r="P40" s="1"/>
      <c r="W40" s="44"/>
      <c r="X40" s="44"/>
      <c r="Y40" s="44"/>
      <c r="Z40" s="44"/>
      <c r="AA40" s="44"/>
      <c r="AB40" s="44"/>
      <c r="AC40" s="44"/>
      <c r="AD40" s="44"/>
      <c r="AE40" s="44"/>
      <c r="AF40" s="44"/>
      <c r="AG40" s="44"/>
      <c r="AH40" s="44"/>
      <c r="AI40" s="44"/>
      <c r="AJ40" s="44"/>
      <c r="AW40" s="49" t="s">
        <v>185</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 customHeight="1" thickBot="1" x14ac:dyDescent="0.4">
      <c r="B41" s="223" t="s">
        <v>80</v>
      </c>
      <c r="C41" s="606" t="str">
        <f>CJ29</f>
        <v/>
      </c>
      <c r="D41" s="607"/>
      <c r="E41" s="607"/>
      <c r="F41" s="607"/>
      <c r="G41" s="607" t="str">
        <f>CJ31</f>
        <v/>
      </c>
      <c r="H41" s="607"/>
      <c r="I41" s="607"/>
      <c r="J41" s="607"/>
      <c r="K41" s="607" t="str">
        <f>CJ30</f>
        <v/>
      </c>
      <c r="L41" s="607"/>
      <c r="M41" s="607"/>
      <c r="N41" s="1"/>
      <c r="O41" s="1"/>
      <c r="P41" s="1"/>
      <c r="W41" s="44"/>
      <c r="X41" s="44"/>
      <c r="Y41" s="44"/>
      <c r="Z41" s="44"/>
      <c r="AA41" s="44"/>
      <c r="AB41" s="44"/>
      <c r="AC41" s="44"/>
      <c r="AD41" s="44"/>
      <c r="AE41" s="44"/>
      <c r="AF41" s="44"/>
      <c r="AG41" s="44"/>
      <c r="AH41" s="44"/>
      <c r="AI41" s="44"/>
      <c r="AJ41" s="44"/>
      <c r="AW41" s="1" t="s">
        <v>188</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 customHeight="1" thickBot="1" x14ac:dyDescent="0.4">
      <c r="B42" s="223" t="s">
        <v>81</v>
      </c>
      <c r="C42" s="606" t="str">
        <f>CK29</f>
        <v/>
      </c>
      <c r="D42" s="607"/>
      <c r="E42" s="607"/>
      <c r="F42" s="607"/>
      <c r="G42" s="607" t="str">
        <f>CK31</f>
        <v/>
      </c>
      <c r="H42" s="607"/>
      <c r="I42" s="607"/>
      <c r="J42" s="607"/>
      <c r="K42" s="607" t="str">
        <f>CK30</f>
        <v/>
      </c>
      <c r="L42" s="607"/>
      <c r="M42" s="607"/>
      <c r="N42" s="1"/>
      <c r="O42" s="1"/>
      <c r="P42" s="1"/>
      <c r="W42" s="44"/>
      <c r="X42" s="44"/>
      <c r="Y42" s="44"/>
      <c r="Z42" s="44"/>
      <c r="AA42" s="44"/>
      <c r="AB42" s="44"/>
      <c r="AC42" s="44"/>
      <c r="AD42" s="44"/>
      <c r="AE42" s="44"/>
      <c r="AF42" s="44"/>
      <c r="AG42" s="44"/>
      <c r="AH42" s="44"/>
      <c r="AI42" s="44"/>
      <c r="AJ42" s="44"/>
      <c r="AW42" s="49" t="s">
        <v>189</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8" spans="2:105" ht="13.5" customHeight="1" x14ac:dyDescent="0.35">
      <c r="N48" s="1"/>
      <c r="O48" s="1"/>
      <c r="P48" s="1"/>
      <c r="W48" s="44"/>
      <c r="X48" s="44"/>
      <c r="Y48" s="44"/>
      <c r="Z48" s="44"/>
      <c r="AA48" s="44"/>
      <c r="AB48" s="44"/>
      <c r="AC48" s="44"/>
      <c r="AD48" s="44"/>
      <c r="AE48" s="44"/>
      <c r="AF48" s="44"/>
      <c r="AG48" s="44"/>
      <c r="AH48" s="44"/>
      <c r="AI48" s="44"/>
      <c r="AJ48" s="44"/>
      <c r="BL48" s="1"/>
      <c r="BM48" s="1"/>
      <c r="BN48" s="1"/>
      <c r="BO48" s="1"/>
      <c r="BP48" s="1"/>
      <c r="BQ48" s="1"/>
      <c r="BR48" s="1"/>
      <c r="BS48" s="1"/>
      <c r="BT48" s="1"/>
      <c r="BU48" s="1"/>
      <c r="BV48" s="1"/>
      <c r="BW48" s="1"/>
      <c r="BX48" s="1"/>
      <c r="BY48" s="1"/>
      <c r="BZ48" s="1"/>
      <c r="CA48" s="1"/>
      <c r="CB48" s="1"/>
      <c r="CC48" s="1"/>
      <c r="CD48" s="1"/>
      <c r="CE48" s="1"/>
      <c r="CF48" s="1"/>
      <c r="CJ48" s="1"/>
      <c r="CL48" s="1"/>
      <c r="CN48" s="1"/>
    </row>
    <row r="49" spans="1:92" x14ac:dyDescent="0.35">
      <c r="B49" s="327" t="s">
        <v>168</v>
      </c>
      <c r="C49" s="327"/>
      <c r="M49" s="44"/>
      <c r="N49" s="44"/>
      <c r="O49" s="44"/>
      <c r="P49" s="44"/>
      <c r="W49" s="44"/>
      <c r="X49" s="44"/>
      <c r="Y49" s="44"/>
      <c r="Z49" s="44"/>
      <c r="AA49" s="44"/>
      <c r="AB49" s="44"/>
      <c r="AC49" s="44"/>
      <c r="AD49" s="44"/>
      <c r="AE49" s="44"/>
      <c r="AF49" s="44"/>
      <c r="AG49" s="44"/>
      <c r="AH49" s="44"/>
      <c r="AI49" s="44"/>
      <c r="AJ49" s="44"/>
      <c r="BL49" s="1"/>
      <c r="BM49" s="1"/>
      <c r="BN49" s="1"/>
      <c r="BO49" s="1"/>
      <c r="BP49" s="1"/>
      <c r="BQ49" s="1"/>
      <c r="BR49" s="1"/>
      <c r="BS49" s="1"/>
      <c r="BT49" s="1"/>
      <c r="BU49" s="1"/>
      <c r="BV49" s="1"/>
      <c r="BW49" s="1"/>
      <c r="BX49" s="1"/>
      <c r="BY49" s="1"/>
      <c r="BZ49" s="1"/>
      <c r="CA49" s="1"/>
      <c r="CB49" s="1"/>
      <c r="CC49" s="1"/>
      <c r="CD49" s="1"/>
      <c r="CE49" s="1"/>
      <c r="CF49" s="1"/>
      <c r="CJ49" s="1"/>
      <c r="CL49" s="1"/>
      <c r="CN49" s="1"/>
    </row>
    <row r="50" spans="1:92" ht="13.5" customHeight="1" thickBot="1" x14ac:dyDescent="0.4">
      <c r="B50" s="327"/>
      <c r="C50" s="327"/>
      <c r="D50" s="52"/>
      <c r="E50" s="52"/>
      <c r="F50" s="8"/>
      <c r="G50" s="8"/>
      <c r="BL50" s="1"/>
      <c r="BM50" s="1"/>
      <c r="BN50" s="1"/>
      <c r="BO50" s="1"/>
      <c r="BP50" s="1"/>
      <c r="BQ50" s="1"/>
      <c r="BR50" s="1"/>
      <c r="BS50" s="1"/>
      <c r="BT50" s="1"/>
      <c r="BU50" s="1"/>
      <c r="BV50" s="1"/>
      <c r="BW50" s="1"/>
      <c r="BX50" s="1"/>
      <c r="BY50" s="1"/>
      <c r="BZ50" s="1"/>
      <c r="CA50" s="1"/>
      <c r="CB50" s="1"/>
      <c r="CC50" s="1"/>
      <c r="CD50" s="1"/>
      <c r="CE50" s="1"/>
      <c r="CF50" s="1"/>
      <c r="CJ50" s="1"/>
      <c r="CL50" s="1"/>
      <c r="CN50" s="1"/>
    </row>
    <row r="51" spans="1:92" ht="23" customHeight="1" x14ac:dyDescent="0.35">
      <c r="B51" s="216" t="s">
        <v>173</v>
      </c>
      <c r="C51" s="216"/>
      <c r="D51" s="216"/>
      <c r="E51" s="216"/>
      <c r="F51" s="216"/>
      <c r="G51" s="216"/>
      <c r="H51" s="216"/>
      <c r="I51" s="216"/>
      <c r="J51" s="216"/>
      <c r="K51" s="216"/>
      <c r="BG51" s="8"/>
      <c r="BH51" s="8"/>
      <c r="BI51" s="8"/>
      <c r="BJ51" s="8"/>
      <c r="BK51" s="8"/>
      <c r="BO51" s="1"/>
      <c r="BP51" s="1"/>
      <c r="BQ51" s="1"/>
      <c r="BR51" s="1"/>
      <c r="BS51" s="1"/>
      <c r="BT51" s="1"/>
      <c r="CB51" s="1"/>
      <c r="CJ51" s="1"/>
      <c r="CL51" s="1"/>
      <c r="CN51" s="1"/>
    </row>
    <row r="52" spans="1:92" ht="21" customHeight="1" x14ac:dyDescent="0.35">
      <c r="A52" s="8"/>
      <c r="B52" s="331" t="s">
        <v>7</v>
      </c>
      <c r="C52" s="332"/>
      <c r="D52" s="333"/>
      <c r="E52" s="334" t="s">
        <v>8</v>
      </c>
      <c r="F52" s="335"/>
      <c r="G52" s="335"/>
      <c r="H52" s="336"/>
      <c r="I52" s="334" t="s">
        <v>9</v>
      </c>
      <c r="J52" s="335"/>
      <c r="K52" s="336"/>
      <c r="CJ52" s="1"/>
      <c r="CL52" s="1"/>
      <c r="CN52" s="1"/>
    </row>
    <row r="53" spans="1:92" ht="22.25" customHeight="1" x14ac:dyDescent="0.35">
      <c r="A53" s="8"/>
      <c r="B53" s="337"/>
      <c r="C53" s="338"/>
      <c r="D53" s="339"/>
      <c r="E53" s="340"/>
      <c r="F53" s="341"/>
      <c r="G53" s="341"/>
      <c r="H53" s="342"/>
      <c r="I53" s="343"/>
      <c r="J53" s="341"/>
      <c r="K53" s="342"/>
      <c r="BK53" s="8"/>
      <c r="CB53" s="1"/>
      <c r="CJ53" s="1"/>
      <c r="CL53" s="1"/>
      <c r="CN53" s="1"/>
    </row>
    <row r="54" spans="1:92" x14ac:dyDescent="0.35">
      <c r="A54" s="8"/>
      <c r="B54" s="8"/>
      <c r="C54" s="8"/>
      <c r="D54" s="8"/>
      <c r="E54" s="8"/>
      <c r="F54" s="8"/>
      <c r="G54" s="8"/>
      <c r="AK54" s="49"/>
      <c r="BK54" s="8"/>
      <c r="CB54" s="1"/>
      <c r="CJ54" s="1"/>
      <c r="CL54" s="1"/>
      <c r="CN54" s="1"/>
    </row>
    <row r="55" spans="1:92" ht="19.25" customHeight="1" x14ac:dyDescent="0.35">
      <c r="B55" s="141" t="s">
        <v>177</v>
      </c>
      <c r="C55" s="54"/>
      <c r="D55" s="55"/>
      <c r="E55" s="55"/>
      <c r="F55" s="55"/>
      <c r="G55" s="55"/>
      <c r="H55" s="55"/>
      <c r="BK55" s="8"/>
      <c r="CB55" s="1"/>
      <c r="CJ55" s="1"/>
      <c r="CL55" s="1"/>
      <c r="CN55" s="1"/>
    </row>
    <row r="56" spans="1:92" ht="16.5" thickBot="1" x14ac:dyDescent="0.4">
      <c r="B56" s="96" t="s">
        <v>179</v>
      </c>
      <c r="C56" s="96"/>
      <c r="D56" s="56" t="str">
        <f>_xlfn.IFNA(AX28,"")</f>
        <v/>
      </c>
      <c r="E56" s="56"/>
      <c r="F56" s="55"/>
      <c r="G56" s="57"/>
      <c r="H56" s="57"/>
      <c r="BK56" s="8"/>
      <c r="CB56" s="1"/>
      <c r="CJ56" s="1"/>
      <c r="CL56" s="1"/>
      <c r="CN56" s="1"/>
    </row>
    <row r="57" spans="1:92" ht="16" x14ac:dyDescent="0.35">
      <c r="B57" s="58"/>
      <c r="C57" s="59"/>
      <c r="D57" s="136" t="s">
        <v>181</v>
      </c>
      <c r="E57" s="137"/>
      <c r="F57" s="138" t="s">
        <v>182</v>
      </c>
      <c r="G57" s="139"/>
      <c r="H57" s="138" t="s">
        <v>183</v>
      </c>
      <c r="I57" s="139"/>
      <c r="J57" s="138" t="s">
        <v>184</v>
      </c>
      <c r="K57" s="140"/>
      <c r="BK57" s="8"/>
      <c r="CB57" s="1"/>
    </row>
    <row r="58" spans="1:92" ht="16" x14ac:dyDescent="0.35">
      <c r="B58" s="94" t="s">
        <v>186</v>
      </c>
      <c r="C58" s="95"/>
      <c r="D58" s="107"/>
      <c r="E58" s="108"/>
      <c r="F58" s="111" t="s">
        <v>187</v>
      </c>
      <c r="G58" s="113"/>
      <c r="H58" s="111" t="s">
        <v>187</v>
      </c>
      <c r="I58" s="113"/>
      <c r="J58" s="111" t="s">
        <v>187</v>
      </c>
      <c r="K58" s="112"/>
      <c r="BK58" s="8"/>
      <c r="CB58" s="1"/>
    </row>
    <row r="59" spans="1:92" ht="16" x14ac:dyDescent="0.35">
      <c r="B59" s="105" t="str">
        <f>BE4</f>
        <v>≥80</v>
      </c>
      <c r="C59" s="106"/>
      <c r="D59" s="109" t="e">
        <f>IF(AX35=0,NA(),AX35)</f>
        <v>#N/A</v>
      </c>
      <c r="E59" s="109"/>
      <c r="F59" s="109" t="e">
        <f>IF(AX32=0,NA(),AX32)</f>
        <v>#N/A</v>
      </c>
      <c r="G59" s="109"/>
      <c r="H59" s="109" t="e">
        <f>IF(AX33=0,NA(),AX33)</f>
        <v>#N/A</v>
      </c>
      <c r="I59" s="109"/>
      <c r="J59" s="109" t="e">
        <f>IF(AX34=0,NA(),AX34)</f>
        <v>#N/A</v>
      </c>
      <c r="K59" s="109"/>
      <c r="BK59" s="8"/>
      <c r="CB59" s="1"/>
    </row>
    <row r="60" spans="1:92" ht="16" x14ac:dyDescent="0.35">
      <c r="B60" s="103" t="str">
        <f>BE5</f>
        <v>60-79</v>
      </c>
      <c r="C60" s="104"/>
      <c r="D60" s="109" t="e">
        <f>IF(AY35=0,NA(),AY35)</f>
        <v>#N/A</v>
      </c>
      <c r="E60" s="109"/>
      <c r="F60" s="109" t="e">
        <f>IF(AY32=0,NA(),AY32)</f>
        <v>#N/A</v>
      </c>
      <c r="G60" s="109"/>
      <c r="H60" s="109" t="e">
        <f>IF(AY33=0,NA(),AY33)</f>
        <v>#N/A</v>
      </c>
      <c r="I60" s="109"/>
      <c r="J60" s="109" t="e">
        <f>IF(AY34=0,NA(),AY34)</f>
        <v>#N/A</v>
      </c>
      <c r="K60" s="109"/>
      <c r="AQ60" s="8"/>
      <c r="BK60" s="8"/>
      <c r="CB60" s="1"/>
    </row>
    <row r="61" spans="1:92" ht="16" x14ac:dyDescent="0.35">
      <c r="B61" s="101" t="str">
        <f>BE6</f>
        <v>&lt;60</v>
      </c>
      <c r="C61" s="102"/>
      <c r="D61" s="109" t="e">
        <f>IF(AZ35=0,NA(),AZ35)</f>
        <v>#N/A</v>
      </c>
      <c r="E61" s="109"/>
      <c r="F61" s="109" t="e">
        <f>IF(AZ32=0,NA(),AZ32)</f>
        <v>#N/A</v>
      </c>
      <c r="G61" s="109"/>
      <c r="H61" s="109" t="e">
        <f>IF(AZ33=0,NA(),AZ33)</f>
        <v>#N/A</v>
      </c>
      <c r="I61" s="109"/>
      <c r="J61" s="109" t="e">
        <f>IF(AZ34=0,NA(),AZ34)</f>
        <v>#N/A</v>
      </c>
      <c r="K61" s="109"/>
      <c r="AQ61" s="8"/>
      <c r="BK61" s="8"/>
      <c r="CB61" s="1"/>
    </row>
    <row r="62" spans="1:92" s="8" customFormat="1" ht="16.5" thickBot="1" x14ac:dyDescent="0.4">
      <c r="B62" s="99" t="s">
        <v>190</v>
      </c>
      <c r="C62" s="100"/>
      <c r="D62" s="97" t="str">
        <f>IFERROR(BA35,"n/a")</f>
        <v>n/a</v>
      </c>
      <c r="E62" s="98"/>
      <c r="F62" s="97" t="str">
        <f>IFERROR(BA32,"n/a")</f>
        <v>n/a</v>
      </c>
      <c r="G62" s="98"/>
      <c r="H62" s="97" t="str">
        <f>IFERROR(BA33,"n/a")</f>
        <v>n/a</v>
      </c>
      <c r="I62" s="98"/>
      <c r="J62" s="97" t="str">
        <f>IFERROR(BA34,"n/a")</f>
        <v>n/a</v>
      </c>
      <c r="K62" s="110"/>
      <c r="Q62" s="1"/>
      <c r="R62" s="1"/>
      <c r="S62" s="1"/>
      <c r="T62" s="1"/>
      <c r="U62" s="1"/>
      <c r="V62" s="1"/>
      <c r="W62" s="1"/>
      <c r="X62" s="1"/>
      <c r="Y62" s="1"/>
      <c r="Z62" s="1"/>
      <c r="AB62" s="1"/>
      <c r="AC62" s="1"/>
      <c r="AK62" s="1"/>
      <c r="AL62" s="1"/>
      <c r="AM62" s="1"/>
      <c r="AN62" s="1"/>
      <c r="AO62" s="1"/>
      <c r="AP62" s="1"/>
      <c r="AR62" s="1"/>
      <c r="AS62" s="1"/>
      <c r="AT62" s="1"/>
      <c r="AU62" s="1"/>
      <c r="AV62" s="1"/>
      <c r="BB62" s="1"/>
      <c r="BC62" s="1"/>
      <c r="BD62" s="1"/>
      <c r="BE62" s="1"/>
      <c r="BF62" s="1"/>
      <c r="BG62" s="1"/>
      <c r="BH62" s="1"/>
      <c r="BI62" s="1"/>
      <c r="BJ62" s="1"/>
      <c r="CB62" s="1"/>
      <c r="CG62" s="1"/>
      <c r="CI62" s="1"/>
      <c r="CK62" s="1"/>
      <c r="CM62" s="1"/>
    </row>
    <row r="63" spans="1:92" s="8" customFormat="1" x14ac:dyDescent="0.35">
      <c r="B63" s="44"/>
      <c r="C63" s="44"/>
      <c r="D63" s="1"/>
      <c r="E63" s="1"/>
      <c r="F63" s="1"/>
      <c r="G63" s="1"/>
      <c r="L63" s="44"/>
      <c r="Q63" s="1"/>
      <c r="R63" s="1"/>
      <c r="S63" s="1"/>
      <c r="T63" s="1"/>
      <c r="U63" s="1"/>
      <c r="V63" s="1"/>
      <c r="W63" s="1"/>
      <c r="X63" s="1"/>
      <c r="Y63" s="1"/>
      <c r="Z63" s="1"/>
      <c r="AB63" s="1"/>
      <c r="AC63" s="1"/>
      <c r="AK63" s="1"/>
      <c r="AL63" s="1"/>
      <c r="AM63" s="1"/>
      <c r="AN63" s="1"/>
      <c r="AO63" s="1"/>
      <c r="AP63" s="1"/>
      <c r="AR63" s="1"/>
      <c r="AS63" s="1"/>
      <c r="AT63" s="1"/>
      <c r="AU63" s="1"/>
      <c r="AV63" s="1"/>
      <c r="BB63" s="1"/>
      <c r="BC63" s="1"/>
      <c r="BD63" s="1"/>
      <c r="BE63" s="1"/>
      <c r="BF63" s="1"/>
      <c r="BG63" s="1"/>
      <c r="BH63" s="1"/>
      <c r="BI63" s="1"/>
      <c r="BJ63" s="1"/>
      <c r="CB63" s="1"/>
      <c r="CG63" s="1"/>
      <c r="CI63" s="1"/>
      <c r="CK63" s="1"/>
      <c r="CM63" s="1"/>
    </row>
    <row r="64" spans="1:92" s="8" customFormat="1" x14ac:dyDescent="0.35">
      <c r="B64" s="1"/>
      <c r="C64" s="1"/>
      <c r="D64" s="1"/>
      <c r="E64" s="1"/>
      <c r="F64" s="1"/>
      <c r="G64" s="1"/>
      <c r="Q64" s="1"/>
      <c r="R64" s="1"/>
      <c r="S64" s="1"/>
      <c r="T64" s="1"/>
      <c r="U64" s="1"/>
      <c r="V64" s="1"/>
      <c r="W64" s="1"/>
      <c r="X64" s="1"/>
      <c r="Y64" s="1"/>
      <c r="Z64" s="1"/>
      <c r="AB64" s="1"/>
      <c r="AC64" s="1"/>
      <c r="AK64" s="1"/>
      <c r="AL64" s="1"/>
      <c r="AM64" s="1"/>
      <c r="AN64" s="1"/>
      <c r="AO64" s="1"/>
      <c r="AP64" s="1"/>
      <c r="AQ64" s="1"/>
      <c r="AR64" s="1"/>
      <c r="AS64" s="1"/>
      <c r="AT64" s="1"/>
      <c r="AU64" s="1"/>
      <c r="AV64" s="1"/>
      <c r="BB64" s="1"/>
      <c r="BC64" s="1"/>
      <c r="BD64" s="1"/>
      <c r="BE64" s="1"/>
      <c r="BF64" s="1"/>
      <c r="BG64" s="1"/>
      <c r="BH64" s="1"/>
      <c r="BI64" s="1"/>
      <c r="BJ64" s="1"/>
      <c r="CB64" s="1"/>
      <c r="CG64" s="1"/>
      <c r="CI64" s="1"/>
      <c r="CK64" s="1"/>
      <c r="CM64" s="1"/>
    </row>
    <row r="65" spans="2:91" s="8" customFormat="1" x14ac:dyDescent="0.35">
      <c r="B65" s="1"/>
      <c r="C65" s="1"/>
      <c r="D65" s="1"/>
      <c r="E65" s="1"/>
      <c r="F65" s="1"/>
      <c r="G65" s="1"/>
      <c r="Q65" s="1"/>
      <c r="R65" s="1"/>
      <c r="S65" s="1"/>
      <c r="T65" s="1"/>
      <c r="U65" s="1"/>
      <c r="V65" s="1"/>
      <c r="W65" s="1"/>
      <c r="X65" s="1"/>
      <c r="Y65" s="1"/>
      <c r="Z65" s="1"/>
      <c r="AB65" s="1"/>
      <c r="AC65" s="1"/>
      <c r="AK65" s="1"/>
      <c r="AL65" s="1"/>
      <c r="AM65" s="1"/>
      <c r="AN65" s="1"/>
      <c r="AO65" s="1"/>
      <c r="AP65" s="1"/>
      <c r="AQ65" s="1"/>
      <c r="AR65" s="1"/>
      <c r="AS65" s="1"/>
      <c r="AT65" s="1"/>
      <c r="AU65" s="1"/>
      <c r="AV65" s="1"/>
      <c r="BB65" s="1"/>
      <c r="BC65" s="1"/>
      <c r="BD65" s="1"/>
      <c r="BE65" s="1"/>
      <c r="BF65" s="1"/>
      <c r="BG65" s="1"/>
      <c r="BH65" s="1"/>
      <c r="BI65" s="1"/>
      <c r="BJ65" s="1"/>
      <c r="CB65" s="1"/>
      <c r="CG65" s="1"/>
      <c r="CI65" s="1"/>
      <c r="CK65" s="1"/>
      <c r="CM65" s="1"/>
    </row>
    <row r="66" spans="2:91" s="8" customFormat="1" x14ac:dyDescent="0.35">
      <c r="B66" s="1"/>
      <c r="C66" s="1"/>
      <c r="D66" s="1"/>
      <c r="E66" s="1"/>
      <c r="F66" s="1"/>
      <c r="G66" s="1"/>
      <c r="Q66" s="1"/>
      <c r="R66" s="1"/>
      <c r="S66" s="1"/>
      <c r="T66" s="1"/>
      <c r="U66" s="1"/>
      <c r="V66" s="1"/>
      <c r="W66" s="1"/>
      <c r="X66" s="1"/>
      <c r="Y66" s="1"/>
      <c r="Z66" s="1"/>
      <c r="AB66" s="1"/>
      <c r="AC66" s="1"/>
      <c r="AK66" s="1"/>
      <c r="AL66" s="1"/>
      <c r="AM66" s="1"/>
      <c r="AN66" s="1"/>
      <c r="AO66" s="1"/>
      <c r="AP66" s="1"/>
      <c r="AQ66" s="1"/>
      <c r="AR66" s="1"/>
      <c r="AS66" s="1"/>
      <c r="AT66" s="1"/>
      <c r="AU66" s="1"/>
      <c r="AV66" s="1"/>
      <c r="BB66" s="1"/>
      <c r="BC66" s="1"/>
      <c r="BD66" s="1"/>
      <c r="BE66" s="1"/>
      <c r="BF66" s="1"/>
      <c r="BG66" s="1"/>
      <c r="BH66" s="1"/>
      <c r="BI66" s="1"/>
      <c r="BJ66" s="1"/>
      <c r="CB66" s="1"/>
      <c r="CG66" s="1"/>
      <c r="CI66" s="1"/>
      <c r="CK66" s="1"/>
      <c r="CM66" s="1"/>
    </row>
    <row r="67" spans="2:91" s="8" customFormat="1" x14ac:dyDescent="0.35">
      <c r="B67" s="1"/>
      <c r="C67" s="1"/>
      <c r="D67" s="1"/>
      <c r="E67" s="1"/>
      <c r="F67" s="1"/>
      <c r="G67" s="1"/>
      <c r="Q67" s="1"/>
      <c r="R67" s="1"/>
      <c r="S67" s="1"/>
      <c r="T67" s="1"/>
      <c r="U67" s="1"/>
      <c r="V67" s="1"/>
      <c r="W67" s="1"/>
      <c r="X67" s="1"/>
      <c r="Y67" s="1"/>
      <c r="Z67" s="1"/>
      <c r="AB67" s="1"/>
      <c r="AC67" s="1"/>
      <c r="AK67" s="1"/>
      <c r="AL67" s="1"/>
      <c r="AM67" s="1"/>
      <c r="AN67" s="1"/>
      <c r="AO67" s="1"/>
      <c r="AP67" s="1"/>
      <c r="AQ67" s="1"/>
      <c r="AR67" s="1"/>
      <c r="AS67" s="1"/>
      <c r="AT67" s="1"/>
      <c r="AU67" s="1"/>
      <c r="AV67" s="1"/>
      <c r="BB67" s="1"/>
      <c r="BC67" s="1"/>
      <c r="BD67" s="1"/>
      <c r="BE67" s="1"/>
      <c r="BF67" s="1"/>
      <c r="BG67" s="1"/>
      <c r="BH67" s="1"/>
      <c r="BI67" s="1"/>
      <c r="BJ67" s="1"/>
      <c r="CB67" s="1"/>
      <c r="CG67" s="1"/>
      <c r="CI67" s="1"/>
      <c r="CK67" s="1"/>
      <c r="CM67" s="1"/>
    </row>
    <row r="68" spans="2:91" s="8" customFormat="1" x14ac:dyDescent="0.35">
      <c r="B68" s="1"/>
      <c r="C68" s="1"/>
      <c r="D68" s="1"/>
      <c r="E68" s="1"/>
      <c r="F68" s="1"/>
      <c r="G68" s="1"/>
      <c r="Q68" s="1"/>
      <c r="R68" s="1"/>
      <c r="S68" s="1"/>
      <c r="T68" s="1"/>
      <c r="U68" s="1"/>
      <c r="V68" s="1"/>
      <c r="W68" s="1"/>
      <c r="X68" s="1"/>
      <c r="Y68" s="49"/>
      <c r="Z68" s="1"/>
      <c r="AA68" s="1"/>
      <c r="AB68" s="1"/>
      <c r="AC68" s="1"/>
      <c r="AK68" s="1"/>
      <c r="AL68" s="1"/>
      <c r="AM68" s="1"/>
      <c r="AN68" s="1"/>
      <c r="AO68" s="1"/>
      <c r="AP68" s="1"/>
      <c r="AQ68" s="1"/>
      <c r="AR68" s="1"/>
      <c r="AS68" s="1"/>
      <c r="AT68" s="1"/>
      <c r="AU68" s="1"/>
      <c r="AV68" s="1"/>
      <c r="BB68" s="1"/>
      <c r="BC68" s="1"/>
      <c r="BD68" s="1"/>
      <c r="BE68" s="1"/>
      <c r="BF68" s="1"/>
      <c r="BG68" s="1"/>
      <c r="BH68" s="1"/>
      <c r="BI68" s="1"/>
      <c r="BJ68" s="1"/>
      <c r="CB68" s="1"/>
      <c r="CG68" s="1"/>
      <c r="CI68" s="1"/>
      <c r="CK68" s="1"/>
      <c r="CM68" s="1"/>
    </row>
    <row r="69" spans="2:91" s="8" customFormat="1" x14ac:dyDescent="0.35">
      <c r="B69" s="1"/>
      <c r="C69" s="1"/>
      <c r="D69" s="1"/>
      <c r="E69" s="1"/>
      <c r="F69" s="1"/>
      <c r="G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CB69" s="1"/>
      <c r="CG69" s="1"/>
      <c r="CI69" s="1"/>
      <c r="CK69" s="1"/>
      <c r="CM69" s="1"/>
    </row>
    <row r="70" spans="2:91" s="8" customFormat="1" x14ac:dyDescent="0.35">
      <c r="B70" s="1"/>
      <c r="C70" s="1"/>
      <c r="D70" s="1"/>
      <c r="E70" s="1"/>
      <c r="F70" s="1"/>
      <c r="G70" s="1"/>
      <c r="Q70" s="1"/>
      <c r="R70" s="1"/>
      <c r="S70" s="1"/>
      <c r="T70" s="1"/>
      <c r="U70" s="1"/>
      <c r="V70" s="1"/>
      <c r="W70" s="1"/>
      <c r="X70" s="1"/>
      <c r="Y70" s="1"/>
      <c r="Z70" s="1"/>
      <c r="AB70" s="1"/>
      <c r="AC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CB70" s="1"/>
      <c r="CG70" s="1"/>
      <c r="CI70" s="1"/>
      <c r="CK70" s="1"/>
      <c r="CM70" s="1"/>
    </row>
    <row r="71" spans="2:91" s="8" customFormat="1" x14ac:dyDescent="0.35">
      <c r="B71" s="1"/>
      <c r="C71" s="1"/>
      <c r="F71" s="1"/>
      <c r="G71" s="1"/>
      <c r="H71" s="1"/>
      <c r="I71" s="1"/>
      <c r="J71" s="1"/>
      <c r="K71" s="1"/>
      <c r="Q71" s="1"/>
      <c r="R71" s="1"/>
      <c r="S71" s="1"/>
      <c r="T71" s="1"/>
      <c r="U71" s="1"/>
      <c r="V71" s="1"/>
      <c r="W71" s="1"/>
      <c r="X71" s="1"/>
      <c r="Y71" s="1"/>
      <c r="Z71" s="1"/>
      <c r="AB71" s="1"/>
      <c r="AC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CB71" s="1"/>
      <c r="CG71" s="1"/>
      <c r="CI71" s="1"/>
      <c r="CK71" s="1"/>
      <c r="CM71" s="1"/>
    </row>
    <row r="72" spans="2:91" s="8" customFormat="1" x14ac:dyDescent="0.35">
      <c r="B72" s="1"/>
      <c r="C72" s="1"/>
      <c r="I72" s="1"/>
      <c r="J72" s="1"/>
      <c r="K72" s="1"/>
      <c r="L72" s="1"/>
      <c r="M72" s="1"/>
      <c r="Q72" s="1"/>
      <c r="R72" s="1"/>
      <c r="S72" s="1"/>
      <c r="T72" s="1"/>
      <c r="U72" s="1"/>
      <c r="V72" s="1"/>
      <c r="W72" s="1"/>
      <c r="X72" s="1"/>
      <c r="Y72" s="1"/>
      <c r="Z72" s="1"/>
      <c r="AB72" s="1"/>
      <c r="AC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CB72" s="1"/>
      <c r="CG72" s="1"/>
      <c r="CI72" s="1"/>
      <c r="CK72" s="1"/>
      <c r="CM72" s="1"/>
    </row>
    <row r="73" spans="2:91" s="8" customFormat="1" x14ac:dyDescent="0.35">
      <c r="B73" s="1"/>
      <c r="C73" s="1"/>
      <c r="I73" s="1"/>
      <c r="J73" s="1"/>
      <c r="K73" s="1"/>
      <c r="L73" s="1"/>
      <c r="M73" s="1"/>
      <c r="Q73" s="1"/>
      <c r="R73" s="1"/>
      <c r="S73" s="1"/>
      <c r="T73" s="1"/>
      <c r="U73" s="1"/>
      <c r="V73" s="1"/>
      <c r="W73" s="1"/>
      <c r="X73" s="1"/>
      <c r="Y73" s="1"/>
      <c r="Z73" s="1"/>
      <c r="AB73" s="1"/>
      <c r="AC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CB73" s="1"/>
      <c r="CG73" s="1"/>
      <c r="CI73" s="1"/>
      <c r="CK73" s="1"/>
      <c r="CM73" s="1"/>
    </row>
    <row r="74" spans="2:91" s="8" customFormat="1" ht="18.5" x14ac:dyDescent="0.45">
      <c r="B74" s="1"/>
      <c r="C74" s="1"/>
      <c r="F74" s="60"/>
      <c r="G74" s="60"/>
      <c r="H74" s="1"/>
      <c r="Q74" s="1"/>
      <c r="R74" s="1"/>
      <c r="S74" s="1"/>
      <c r="T74" s="1"/>
      <c r="U74" s="1"/>
      <c r="V74" s="1"/>
      <c r="W74" s="1"/>
      <c r="X74" s="1"/>
      <c r="Y74" s="1"/>
      <c r="Z74" s="1"/>
      <c r="AB74" s="1"/>
      <c r="AC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CB74" s="1"/>
      <c r="CG74" s="1"/>
      <c r="CI74" s="1"/>
      <c r="CK74" s="1"/>
      <c r="CM74" s="1"/>
    </row>
    <row r="75" spans="2:91" s="8" customFormat="1" x14ac:dyDescent="0.35">
      <c r="B75" s="1"/>
      <c r="C75" s="1"/>
      <c r="F75" s="1"/>
      <c r="G75" s="1"/>
      <c r="H75" s="1"/>
      <c r="Q75" s="1"/>
      <c r="R75" s="1"/>
      <c r="S75" s="1"/>
      <c r="T75" s="1"/>
      <c r="U75" s="1"/>
      <c r="V75" s="1"/>
      <c r="W75" s="1"/>
      <c r="X75" s="1"/>
      <c r="Y75" s="1"/>
      <c r="Z75" s="1"/>
      <c r="AB75" s="1"/>
      <c r="AC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CB75" s="1"/>
      <c r="CG75" s="1"/>
      <c r="CI75" s="1"/>
      <c r="CK75" s="1"/>
      <c r="CM75" s="1"/>
    </row>
    <row r="76" spans="2:91" s="8" customFormat="1" x14ac:dyDescent="0.35">
      <c r="B76" s="1"/>
      <c r="C76" s="1"/>
      <c r="F76" s="1"/>
      <c r="G76" s="1"/>
      <c r="H76" s="1"/>
      <c r="Q76" s="1"/>
      <c r="R76" s="1"/>
      <c r="S76" s="1"/>
      <c r="T76" s="1"/>
      <c r="U76" s="1"/>
      <c r="V76" s="1"/>
      <c r="W76" s="1"/>
      <c r="X76" s="1"/>
      <c r="Y76" s="1"/>
      <c r="Z76" s="1"/>
      <c r="AB76" s="1"/>
      <c r="AC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CB76" s="1"/>
      <c r="CG76" s="1"/>
      <c r="CI76" s="1"/>
      <c r="CK76" s="1"/>
      <c r="CM76" s="1"/>
    </row>
    <row r="77" spans="2:91" s="8" customFormat="1" x14ac:dyDescent="0.35">
      <c r="B77" s="1"/>
      <c r="C77" s="1"/>
      <c r="F77" s="1"/>
      <c r="G77" s="1"/>
      <c r="H77" s="1"/>
      <c r="Q77" s="1"/>
      <c r="R77" s="1"/>
      <c r="S77" s="1"/>
      <c r="T77" s="1"/>
      <c r="U77" s="1"/>
      <c r="V77" s="1"/>
      <c r="W77" s="1"/>
      <c r="X77" s="1"/>
      <c r="Y77" s="1"/>
      <c r="Z77" s="1"/>
      <c r="AB77" s="1"/>
      <c r="AC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CB77" s="1"/>
      <c r="CG77" s="1"/>
      <c r="CI77" s="1"/>
      <c r="CK77" s="1"/>
      <c r="CM77" s="1"/>
    </row>
    <row r="78" spans="2:91" s="8" customFormat="1" x14ac:dyDescent="0.35">
      <c r="B78" s="1"/>
      <c r="C78" s="1"/>
      <c r="F78" s="1"/>
      <c r="G78" s="1"/>
      <c r="H78" s="1"/>
      <c r="Q78" s="1"/>
      <c r="R78" s="1"/>
      <c r="S78" s="1"/>
      <c r="T78" s="1"/>
      <c r="U78" s="1"/>
      <c r="V78" s="1"/>
      <c r="W78" s="1"/>
      <c r="X78" s="1"/>
      <c r="Y78" s="1"/>
      <c r="Z78" s="1"/>
      <c r="AB78" s="1"/>
      <c r="AC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CB78" s="1"/>
      <c r="CG78" s="1"/>
      <c r="CI78" s="1"/>
      <c r="CK78" s="1"/>
      <c r="CM78" s="1"/>
    </row>
    <row r="79" spans="2:91" s="8" customFormat="1" x14ac:dyDescent="0.35">
      <c r="B79" s="1"/>
      <c r="C79" s="1"/>
      <c r="F79" s="1"/>
      <c r="G79" s="1"/>
      <c r="H79" s="1"/>
      <c r="Q79" s="1"/>
      <c r="R79" s="1"/>
      <c r="S79" s="1"/>
      <c r="T79" s="1"/>
      <c r="U79" s="1"/>
      <c r="V79" s="1"/>
      <c r="W79" s="1"/>
      <c r="X79" s="1"/>
      <c r="Y79" s="1"/>
      <c r="Z79" s="1"/>
      <c r="AB79" s="1"/>
      <c r="AC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CB79" s="1"/>
      <c r="CG79" s="1"/>
      <c r="CI79" s="1"/>
      <c r="CK79" s="1"/>
      <c r="CM79" s="1"/>
    </row>
    <row r="80" spans="2:91" s="8" customFormat="1" x14ac:dyDescent="0.35">
      <c r="B80" s="1"/>
      <c r="C80" s="1"/>
      <c r="F80" s="1"/>
      <c r="G80" s="1"/>
      <c r="H80" s="1"/>
      <c r="Q80" s="1"/>
      <c r="R80" s="1"/>
      <c r="S80" s="1"/>
      <c r="T80" s="1"/>
      <c r="U80" s="1"/>
      <c r="V80" s="1"/>
      <c r="W80" s="1"/>
      <c r="X80" s="1"/>
      <c r="Y80" s="1"/>
      <c r="Z80" s="1"/>
      <c r="AB80" s="1"/>
      <c r="AC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CK80" s="1"/>
      <c r="CM80" s="1"/>
    </row>
    <row r="81" spans="2:91" s="8" customFormat="1" x14ac:dyDescent="0.35">
      <c r="B81" s="1"/>
      <c r="C81" s="1"/>
      <c r="F81" s="1"/>
      <c r="G81" s="1"/>
      <c r="H81" s="1"/>
      <c r="Q81" s="1"/>
      <c r="R81" s="1"/>
      <c r="S81" s="1"/>
      <c r="T81" s="1"/>
      <c r="U81" s="1"/>
      <c r="V81" s="1"/>
      <c r="W81" s="1"/>
      <c r="X81" s="1"/>
      <c r="Y81" s="1"/>
      <c r="Z81" s="1"/>
      <c r="AB81" s="1"/>
      <c r="AC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CK81" s="1"/>
      <c r="CM81" s="1"/>
    </row>
    <row r="82" spans="2:91" s="8" customFormat="1" x14ac:dyDescent="0.35">
      <c r="B82" s="1"/>
      <c r="C82" s="1"/>
      <c r="F82" s="1"/>
      <c r="G82" s="1"/>
      <c r="H82" s="1"/>
      <c r="Q82" s="1"/>
      <c r="R82" s="1"/>
      <c r="S82" s="1"/>
      <c r="T82" s="1"/>
      <c r="U82" s="1"/>
      <c r="V82" s="1"/>
      <c r="W82" s="1"/>
      <c r="X82" s="1"/>
      <c r="Y82" s="1"/>
      <c r="Z82" s="1"/>
      <c r="AB82" s="1"/>
      <c r="AC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CK82" s="1"/>
      <c r="CM82" s="1"/>
    </row>
    <row r="83" spans="2:91" s="8" customFormat="1" x14ac:dyDescent="0.35">
      <c r="B83" s="1"/>
      <c r="C83" s="1"/>
      <c r="F83" s="1"/>
      <c r="G83" s="1"/>
      <c r="H83" s="1"/>
      <c r="Q83" s="1"/>
      <c r="R83" s="1"/>
      <c r="S83" s="1"/>
      <c r="T83" s="1"/>
      <c r="U83" s="1"/>
      <c r="V83" s="1"/>
      <c r="W83" s="1"/>
      <c r="X83" s="1"/>
      <c r="Y83" s="1"/>
      <c r="Z83" s="1"/>
      <c r="AB83" s="1"/>
      <c r="AC83" s="1"/>
      <c r="AK83" s="1"/>
      <c r="AL83" s="1"/>
      <c r="AM83" s="1"/>
      <c r="AN83" s="1"/>
      <c r="AO83" s="1"/>
      <c r="AP83" s="1"/>
      <c r="AR83" s="1"/>
      <c r="AS83" s="1"/>
      <c r="AT83" s="1"/>
      <c r="AU83" s="49"/>
      <c r="AV83" s="49"/>
      <c r="AW83" s="49"/>
      <c r="AX83" s="1"/>
      <c r="AY83" s="1"/>
      <c r="AZ83" s="1"/>
      <c r="BA83" s="1"/>
      <c r="BB83" s="1"/>
      <c r="BC83" s="1"/>
      <c r="BD83" s="61"/>
      <c r="BE83" s="1"/>
      <c r="BF83" s="1"/>
      <c r="BG83" s="1"/>
      <c r="BH83" s="1"/>
      <c r="BI83" s="1"/>
      <c r="BJ83" s="1"/>
      <c r="BK83" s="1"/>
      <c r="CK83" s="1"/>
      <c r="CM83" s="1"/>
    </row>
    <row r="84" spans="2:91" s="8" customFormat="1" x14ac:dyDescent="0.35">
      <c r="B84" s="1"/>
      <c r="C84" s="1"/>
      <c r="F84" s="1"/>
      <c r="G84" s="1"/>
      <c r="H84" s="1"/>
      <c r="Q84" s="1"/>
      <c r="R84" s="1"/>
      <c r="S84" s="1"/>
      <c r="T84" s="1"/>
      <c r="U84" s="1"/>
      <c r="V84" s="1"/>
      <c r="W84" s="1"/>
      <c r="X84" s="1"/>
      <c r="Y84" s="1"/>
      <c r="Z84" s="1"/>
      <c r="AB84" s="1"/>
      <c r="AC84" s="1"/>
      <c r="AK84" s="1"/>
      <c r="AL84" s="1"/>
      <c r="AM84" s="1"/>
      <c r="AN84" s="1"/>
      <c r="AO84" s="1"/>
      <c r="AP84" s="1"/>
      <c r="AR84" s="1"/>
      <c r="AS84" s="1"/>
      <c r="AT84" s="1"/>
      <c r="AU84" s="50"/>
      <c r="AV84" s="1"/>
      <c r="AW84" s="1"/>
      <c r="AX84" s="1"/>
      <c r="AY84" s="1"/>
      <c r="AZ84" s="61"/>
      <c r="BA84" s="61"/>
      <c r="BB84" s="61"/>
      <c r="BC84" s="61"/>
      <c r="BD84" s="61"/>
      <c r="BE84" s="1"/>
      <c r="BF84" s="1"/>
      <c r="BG84" s="1"/>
      <c r="BH84" s="1"/>
      <c r="BI84" s="1"/>
      <c r="BJ84" s="1"/>
      <c r="BK84" s="1"/>
      <c r="CK84" s="1"/>
      <c r="CM84" s="1"/>
    </row>
    <row r="85" spans="2:91" s="8" customFormat="1" x14ac:dyDescent="0.35">
      <c r="B85" s="1"/>
      <c r="C85" s="1"/>
      <c r="F85" s="1"/>
      <c r="G85" s="1"/>
      <c r="H85" s="1"/>
      <c r="Q85" s="1"/>
      <c r="R85" s="1"/>
      <c r="S85" s="1"/>
      <c r="T85" s="1"/>
      <c r="U85" s="1"/>
      <c r="V85" s="1"/>
      <c r="W85" s="1"/>
      <c r="X85" s="1"/>
      <c r="Y85" s="1"/>
      <c r="Z85" s="1"/>
      <c r="AB85" s="1"/>
      <c r="AC85" s="1"/>
      <c r="AK85" s="1"/>
      <c r="AL85" s="1"/>
      <c r="AM85" s="1"/>
      <c r="AN85" s="1"/>
      <c r="AO85" s="1"/>
      <c r="AP85" s="1"/>
      <c r="AR85" s="1"/>
      <c r="AS85" s="1"/>
      <c r="AT85" s="1"/>
      <c r="AU85" s="50"/>
      <c r="AV85" s="1"/>
      <c r="AW85" s="1"/>
      <c r="AX85" s="1"/>
      <c r="AY85" s="1"/>
      <c r="AZ85" s="1"/>
      <c r="BA85" s="1"/>
      <c r="BB85" s="1"/>
      <c r="BC85" s="1"/>
      <c r="BD85" s="1"/>
      <c r="BE85" s="1"/>
      <c r="BF85" s="1"/>
      <c r="BG85" s="1"/>
      <c r="BH85" s="1"/>
      <c r="BI85" s="1"/>
      <c r="BJ85" s="1"/>
      <c r="BK85" s="1"/>
      <c r="CK85" s="1"/>
      <c r="CM85" s="1"/>
    </row>
    <row r="86" spans="2:91" s="8" customFormat="1" x14ac:dyDescent="0.35">
      <c r="B86" s="1"/>
      <c r="C86" s="1"/>
      <c r="F86" s="1"/>
      <c r="G86" s="1"/>
      <c r="H86" s="1"/>
      <c r="Q86" s="1"/>
      <c r="R86" s="1"/>
      <c r="S86" s="1"/>
      <c r="T86" s="1"/>
      <c r="U86" s="1"/>
      <c r="V86" s="1"/>
      <c r="W86" s="1"/>
      <c r="X86" s="1"/>
      <c r="Y86" s="1"/>
      <c r="Z86" s="1"/>
      <c r="AB86" s="1"/>
      <c r="AC86" s="1"/>
      <c r="AK86" s="1"/>
      <c r="AL86" s="1"/>
      <c r="AM86" s="1"/>
      <c r="AN86" s="1"/>
      <c r="AO86" s="1"/>
      <c r="AP86" s="1"/>
      <c r="AR86" s="1"/>
      <c r="AS86" s="1"/>
      <c r="AT86" s="1"/>
      <c r="AU86" s="50"/>
      <c r="AV86" s="1"/>
      <c r="AW86" s="1"/>
      <c r="AX86" s="1"/>
      <c r="AY86" s="1"/>
      <c r="AZ86" s="1"/>
      <c r="BA86" s="1"/>
      <c r="BB86" s="1"/>
      <c r="BC86" s="1"/>
      <c r="BD86" s="1"/>
      <c r="BE86" s="1"/>
      <c r="BF86" s="1"/>
      <c r="BG86" s="1"/>
      <c r="BH86" s="1"/>
      <c r="BI86" s="1"/>
      <c r="BJ86" s="1"/>
      <c r="BK86" s="1"/>
      <c r="CK86" s="1"/>
      <c r="CM86" s="1"/>
    </row>
    <row r="87" spans="2:91" s="8" customFormat="1" ht="19" thickBot="1" x14ac:dyDescent="0.4">
      <c r="B87" s="141" t="s">
        <v>191</v>
      </c>
      <c r="C87" s="54"/>
      <c r="D87" s="55"/>
      <c r="E87" s="55"/>
      <c r="F87" s="55"/>
      <c r="G87" s="55"/>
      <c r="H87" s="55"/>
      <c r="I87" s="55"/>
      <c r="J87" s="55"/>
      <c r="Q87" s="1"/>
      <c r="R87" s="1"/>
      <c r="S87" s="1"/>
      <c r="T87" s="1"/>
      <c r="U87" s="1"/>
      <c r="V87" s="1"/>
      <c r="W87" s="1"/>
      <c r="X87" s="1"/>
      <c r="Y87" s="1"/>
      <c r="Z87" s="1"/>
      <c r="AA87" s="1"/>
      <c r="AB87" s="1"/>
      <c r="AC87" s="1"/>
      <c r="AK87" s="1"/>
      <c r="AL87" s="1"/>
      <c r="AM87" s="1"/>
      <c r="AN87" s="1"/>
      <c r="AO87" s="1"/>
      <c r="AP87" s="1"/>
      <c r="AR87" s="1"/>
      <c r="AS87" s="1"/>
      <c r="AT87" s="1"/>
      <c r="AU87" s="50"/>
      <c r="AV87" s="1"/>
      <c r="AW87" s="1"/>
      <c r="AX87" s="1"/>
      <c r="AY87" s="1"/>
      <c r="AZ87" s="1"/>
      <c r="BA87" s="1"/>
      <c r="BB87" s="1"/>
      <c r="BC87" s="1"/>
      <c r="BD87" s="1"/>
      <c r="BE87" s="1"/>
      <c r="BF87" s="1"/>
      <c r="BG87" s="1"/>
      <c r="BH87" s="1"/>
      <c r="BI87" s="1"/>
      <c r="BJ87" s="1"/>
      <c r="BK87" s="1"/>
      <c r="CG87" s="1"/>
      <c r="CI87" s="1"/>
      <c r="CK87" s="1"/>
      <c r="CM87" s="1"/>
    </row>
    <row r="88" spans="2:91" s="8" customFormat="1" ht="16" x14ac:dyDescent="0.35">
      <c r="B88" s="62"/>
      <c r="C88" s="63"/>
      <c r="D88" s="63"/>
      <c r="E88" s="116" t="s">
        <v>192</v>
      </c>
      <c r="F88" s="63"/>
      <c r="G88" s="362" t="s">
        <v>190</v>
      </c>
      <c r="H88" s="363"/>
      <c r="I88" s="363"/>
      <c r="J88" s="363"/>
      <c r="K88" s="364"/>
      <c r="Q88" s="1"/>
      <c r="R88" s="1"/>
      <c r="S88" s="1"/>
      <c r="T88" s="1"/>
      <c r="U88" s="1"/>
      <c r="V88" s="1"/>
      <c r="W88" s="1"/>
      <c r="X88" s="1"/>
      <c r="Y88" s="1"/>
      <c r="Z88" s="1"/>
      <c r="AA88" s="1"/>
      <c r="AB88" s="1"/>
      <c r="AC88" s="1"/>
      <c r="AK88" s="1"/>
      <c r="AL88" s="1"/>
      <c r="AM88" s="1"/>
      <c r="AN88" s="1"/>
      <c r="AO88" s="1"/>
      <c r="AP88" s="1"/>
      <c r="AR88" s="1"/>
      <c r="AS88" s="1"/>
      <c r="AT88" s="1"/>
      <c r="AU88" s="50"/>
      <c r="AV88" s="1"/>
      <c r="AW88" s="1"/>
      <c r="AX88" s="1"/>
      <c r="AY88" s="1"/>
      <c r="AZ88" s="1"/>
      <c r="BA88" s="1"/>
      <c r="BB88" s="1"/>
      <c r="BC88" s="1"/>
      <c r="BD88" s="1"/>
      <c r="CG88" s="1"/>
      <c r="CI88" s="1"/>
      <c r="CK88" s="1"/>
      <c r="CM88" s="1"/>
    </row>
    <row r="89" spans="2:91" s="8" customFormat="1" ht="16" x14ac:dyDescent="0.35">
      <c r="B89" s="66"/>
      <c r="C89" s="129"/>
      <c r="D89" s="67"/>
      <c r="E89" s="68"/>
      <c r="F89" s="68" t="s">
        <v>76</v>
      </c>
      <c r="G89" s="68" t="s">
        <v>77</v>
      </c>
      <c r="H89" s="68" t="s">
        <v>78</v>
      </c>
      <c r="I89" s="68" t="s">
        <v>79</v>
      </c>
      <c r="J89" s="68" t="s">
        <v>80</v>
      </c>
      <c r="K89" s="69" t="s">
        <v>81</v>
      </c>
      <c r="Q89" s="1"/>
      <c r="R89" s="1"/>
      <c r="S89" s="1"/>
      <c r="T89" s="1"/>
      <c r="U89" s="1"/>
      <c r="V89" s="1"/>
      <c r="W89" s="1"/>
      <c r="X89" s="1"/>
      <c r="Y89" s="1"/>
      <c r="Z89" s="1"/>
      <c r="AA89" s="1"/>
      <c r="AB89" s="1"/>
      <c r="AC89" s="1"/>
      <c r="AK89" s="1"/>
      <c r="AL89" s="1"/>
      <c r="AM89" s="1"/>
      <c r="AN89" s="1"/>
      <c r="AO89" s="1"/>
      <c r="AP89" s="1"/>
      <c r="AR89" s="1"/>
      <c r="AS89" s="1"/>
      <c r="AT89" s="1"/>
      <c r="AU89" s="50"/>
      <c r="AV89" s="1"/>
      <c r="AW89" s="1"/>
      <c r="AX89" s="1"/>
      <c r="AY89" s="1"/>
      <c r="AZ89" s="1"/>
      <c r="BA89" s="1"/>
      <c r="BB89" s="1"/>
      <c r="BC89" s="1"/>
      <c r="BD89" s="1"/>
      <c r="CG89" s="1"/>
      <c r="CI89" s="1"/>
      <c r="CK89" s="1"/>
      <c r="CM89" s="1"/>
    </row>
    <row r="90" spans="2:91" s="8" customFormat="1" ht="17.75" customHeight="1" x14ac:dyDescent="0.35">
      <c r="B90" s="117" t="s">
        <v>193</v>
      </c>
      <c r="C90" s="128"/>
      <c r="D90" s="118"/>
      <c r="E90" s="70" t="s">
        <v>194</v>
      </c>
      <c r="F90" s="70" t="str">
        <f>_xlfn.IFNA(S102,"")</f>
        <v/>
      </c>
      <c r="G90" s="70" t="str">
        <f>_xlfn.IFNA(S103,"")</f>
        <v/>
      </c>
      <c r="H90" s="70" t="str">
        <f>_xlfn.IFNA(S104,"")</f>
        <v/>
      </c>
      <c r="I90" s="70" t="str">
        <f>_xlfn.IFNA(S105,"")</f>
        <v/>
      </c>
      <c r="J90" s="70" t="str">
        <f>_xlfn.IFNA(S106,"")</f>
        <v/>
      </c>
      <c r="K90" s="70" t="str">
        <f>_xlfn.IFNA(S107,"")</f>
        <v/>
      </c>
      <c r="Q90" s="1"/>
      <c r="R90" s="1"/>
      <c r="S90" s="1"/>
      <c r="T90" s="1"/>
      <c r="U90" s="1"/>
      <c r="V90" s="1"/>
      <c r="W90" s="1"/>
      <c r="X90" s="1"/>
      <c r="Y90" s="1"/>
      <c r="Z90" s="1"/>
      <c r="AA90" s="1"/>
      <c r="AB90" s="1"/>
      <c r="AC90" s="1"/>
      <c r="AK90" s="1"/>
      <c r="AL90" s="1"/>
      <c r="AM90" s="1"/>
      <c r="AN90" s="1"/>
      <c r="AO90" s="1"/>
      <c r="AP90" s="1"/>
      <c r="AQ90" s="1"/>
      <c r="AR90" s="1"/>
      <c r="AT90" s="1"/>
      <c r="CG90" s="1"/>
      <c r="CI90" s="1"/>
      <c r="CK90" s="1"/>
      <c r="CM90" s="1"/>
    </row>
    <row r="91" spans="2:91" s="8" customFormat="1" ht="17.75" customHeight="1" x14ac:dyDescent="0.35">
      <c r="B91" s="119"/>
      <c r="C91" s="130"/>
      <c r="D91" s="120"/>
      <c r="E91" s="71" t="s">
        <v>70</v>
      </c>
      <c r="F91" s="71"/>
      <c r="G91" s="72" t="str">
        <f>_xlfn.IFNA(R103,"")</f>
        <v/>
      </c>
      <c r="H91" s="72" t="str">
        <f>_xlfn.IFNA(R104,"")</f>
        <v/>
      </c>
      <c r="I91" s="72" t="str">
        <f>_xlfn.IFNA(R105,"")</f>
        <v/>
      </c>
      <c r="J91" s="72" t="str">
        <f>_xlfn.IFNA(R106,"")</f>
        <v/>
      </c>
      <c r="K91" s="72" t="str">
        <f>_xlfn.IFNA(R107,"")</f>
        <v/>
      </c>
      <c r="Q91" s="1"/>
      <c r="R91" s="1"/>
      <c r="S91" s="1"/>
      <c r="T91" s="1"/>
      <c r="U91" s="1"/>
      <c r="V91" s="1"/>
      <c r="W91" s="1"/>
      <c r="X91" s="1"/>
      <c r="Y91" s="1"/>
      <c r="Z91" s="1"/>
      <c r="AA91" s="1"/>
      <c r="AB91" s="1"/>
      <c r="AC91" s="1"/>
      <c r="AK91" s="1"/>
      <c r="AL91" s="1"/>
      <c r="AO91" s="1"/>
      <c r="AP91" s="1"/>
      <c r="AQ91" s="1"/>
      <c r="AR91" s="1"/>
      <c r="AS91" s="1"/>
      <c r="AT91" s="1"/>
      <c r="CG91" s="1"/>
      <c r="CI91" s="1"/>
      <c r="CK91" s="1"/>
      <c r="CM91" s="1"/>
    </row>
    <row r="92" spans="2:91" s="8" customFormat="1" ht="17.75" customHeight="1" x14ac:dyDescent="0.35">
      <c r="B92" s="117" t="s">
        <v>195</v>
      </c>
      <c r="C92" s="128"/>
      <c r="D92" s="118"/>
      <c r="E92" s="73" t="s">
        <v>194</v>
      </c>
      <c r="F92" s="70" t="str">
        <f>_xlfn.IFNA(U102,"")</f>
        <v/>
      </c>
      <c r="G92" s="70" t="str">
        <f>_xlfn.IFNA(U103,"")</f>
        <v/>
      </c>
      <c r="H92" s="70" t="str">
        <f>_xlfn.IFNA(U104,"")</f>
        <v/>
      </c>
      <c r="I92" s="70" t="str">
        <f>_xlfn.IFNA(U105,"")</f>
        <v/>
      </c>
      <c r="J92" s="70" t="str">
        <f>_xlfn.IFNA(U106,"")</f>
        <v/>
      </c>
      <c r="K92" s="70" t="str">
        <f>_xlfn.IFNA(U107,"")</f>
        <v/>
      </c>
      <c r="Q92" s="1"/>
      <c r="R92" s="1"/>
      <c r="S92" s="1"/>
      <c r="T92" s="1"/>
      <c r="U92" s="1"/>
      <c r="V92" s="1"/>
      <c r="W92" s="1"/>
      <c r="X92" s="1"/>
      <c r="Y92" s="1"/>
      <c r="Z92" s="1"/>
      <c r="AA92" s="1"/>
      <c r="AB92" s="1"/>
      <c r="AC92" s="1"/>
      <c r="AK92" s="1"/>
      <c r="AL92" s="1"/>
      <c r="AO92" s="1"/>
      <c r="AP92" s="1"/>
      <c r="AQ92" s="1"/>
      <c r="AR92" s="1"/>
      <c r="AS92" s="1"/>
      <c r="AT92" s="1"/>
      <c r="CG92" s="1"/>
      <c r="CI92" s="1"/>
      <c r="CK92" s="1"/>
      <c r="CM92" s="1"/>
    </row>
    <row r="93" spans="2:91" s="8" customFormat="1" ht="17.75" customHeight="1" x14ac:dyDescent="0.35">
      <c r="B93" s="119"/>
      <c r="C93" s="130"/>
      <c r="D93" s="120"/>
      <c r="E93" s="71" t="s">
        <v>70</v>
      </c>
      <c r="F93" s="71"/>
      <c r="G93" s="72" t="str">
        <f>_xlfn.IFNA(T103,"")</f>
        <v/>
      </c>
      <c r="H93" s="72" t="str">
        <f>_xlfn.IFNA(T104,"")</f>
        <v/>
      </c>
      <c r="I93" s="72" t="str">
        <f>_xlfn.IFNA(T105,"")</f>
        <v/>
      </c>
      <c r="J93" s="72" t="str">
        <f>_xlfn.IFNA(T106,"")</f>
        <v/>
      </c>
      <c r="K93" s="72" t="str">
        <f>_xlfn.IFNA(T107,"")</f>
        <v/>
      </c>
      <c r="Q93" s="1"/>
      <c r="R93" s="1"/>
      <c r="S93" s="1"/>
      <c r="T93" s="1"/>
      <c r="U93" s="1"/>
      <c r="V93" s="1"/>
      <c r="W93" s="1"/>
      <c r="X93" s="1"/>
      <c r="Y93" s="1"/>
      <c r="Z93" s="1"/>
      <c r="AA93" s="1"/>
      <c r="AB93" s="1"/>
      <c r="AC93" s="1"/>
      <c r="AK93" s="1"/>
      <c r="AL93" s="1"/>
      <c r="AO93" s="1"/>
      <c r="AP93" s="1"/>
      <c r="AQ93" s="1"/>
      <c r="AR93" s="1"/>
      <c r="AS93" s="1"/>
      <c r="AT93" s="1"/>
      <c r="AU93" s="1"/>
      <c r="AV93" s="1"/>
      <c r="AW93" s="1"/>
      <c r="AX93" s="1"/>
      <c r="AY93" s="1"/>
      <c r="AZ93" s="1"/>
      <c r="BA93" s="1"/>
      <c r="BB93" s="1"/>
      <c r="BC93" s="1"/>
      <c r="BD93" s="1"/>
      <c r="BE93" s="1"/>
      <c r="BF93" s="1"/>
      <c r="BG93" s="1"/>
      <c r="BH93" s="1"/>
      <c r="BI93" s="1"/>
      <c r="BJ93" s="1"/>
      <c r="BK93" s="1"/>
      <c r="CG93" s="1"/>
      <c r="CI93" s="1"/>
      <c r="CK93" s="1"/>
      <c r="CM93" s="1"/>
    </row>
    <row r="94" spans="2:91" ht="17.75" customHeight="1" x14ac:dyDescent="0.35">
      <c r="B94" s="117" t="s">
        <v>196</v>
      </c>
      <c r="C94" s="128"/>
      <c r="D94" s="118"/>
      <c r="E94" s="73" t="s">
        <v>194</v>
      </c>
      <c r="F94" s="70" t="str">
        <f>_xlfn.IFNA(W102,"")</f>
        <v/>
      </c>
      <c r="G94" s="70" t="str">
        <f>_xlfn.IFNA(W103,"")</f>
        <v/>
      </c>
      <c r="H94" s="70" t="str">
        <f>_xlfn.IFNA(W104,"")</f>
        <v/>
      </c>
      <c r="I94" s="70" t="str">
        <f>_xlfn.IFNA(W105,"")</f>
        <v/>
      </c>
      <c r="J94" s="70" t="str">
        <f>_xlfn.IFNA(W106,"")</f>
        <v/>
      </c>
      <c r="K94" s="70" t="str">
        <f>_xlfn.IFNA(W107,"")</f>
        <v/>
      </c>
      <c r="AA94" s="1"/>
      <c r="AM94" s="8"/>
      <c r="AN94" s="8"/>
    </row>
    <row r="95" spans="2:91" ht="17.75" customHeight="1" x14ac:dyDescent="0.35">
      <c r="B95" s="119"/>
      <c r="C95" s="128"/>
      <c r="D95" s="127"/>
      <c r="E95" s="71" t="s">
        <v>70</v>
      </c>
      <c r="F95" s="71"/>
      <c r="G95" s="72" t="str">
        <f>_xlfn.IFNA(V103,"")</f>
        <v/>
      </c>
      <c r="H95" s="72" t="str">
        <f>_xlfn.IFNA(V104,"")</f>
        <v/>
      </c>
      <c r="I95" s="72" t="str">
        <f>_xlfn.IFNA(V105,"")</f>
        <v/>
      </c>
      <c r="J95" s="72" t="str">
        <f>_xlfn.IFNA(V106,"")</f>
        <v/>
      </c>
      <c r="K95" s="72" t="str">
        <f>_xlfn.IFNA(V107,"")</f>
        <v/>
      </c>
      <c r="AA95" s="1"/>
      <c r="AM95" s="8"/>
      <c r="AN95" s="8"/>
    </row>
    <row r="96" spans="2:91" ht="17.75" customHeight="1" x14ac:dyDescent="0.35">
      <c r="B96" s="114" t="s">
        <v>197</v>
      </c>
      <c r="C96" s="131"/>
      <c r="D96" s="134"/>
      <c r="E96" s="133" t="s">
        <v>194</v>
      </c>
      <c r="F96" s="70" t="str">
        <f>_xlfn.IFNA(Q102,"")</f>
        <v/>
      </c>
      <c r="G96" s="70" t="str">
        <f>_xlfn.IFNA(Q103,"")</f>
        <v/>
      </c>
      <c r="H96" s="70" t="str">
        <f>_xlfn.IFNA(Q104,"")</f>
        <v/>
      </c>
      <c r="I96" s="70" t="str">
        <f>_xlfn.IFNA(Q105,"")</f>
        <v/>
      </c>
      <c r="J96" s="70" t="str">
        <f>_xlfn.IFNA(Q106,"")</f>
        <v/>
      </c>
      <c r="K96" s="70" t="str">
        <f>_xlfn.IFNA(Q107,"")</f>
        <v/>
      </c>
      <c r="AA96" s="1"/>
      <c r="AM96" s="8"/>
      <c r="AN96" s="8"/>
    </row>
    <row r="97" spans="2:91" ht="17.75" customHeight="1" x14ac:dyDescent="0.35">
      <c r="B97" s="115"/>
      <c r="C97" s="132"/>
      <c r="D97" s="131"/>
      <c r="E97" s="135" t="s">
        <v>70</v>
      </c>
      <c r="F97" s="71"/>
      <c r="G97" s="74" t="str">
        <f>_xlfn.IFNA(P103,"")</f>
        <v/>
      </c>
      <c r="H97" s="74" t="str">
        <f>_xlfn.IFNA(P104,"")</f>
        <v/>
      </c>
      <c r="I97" s="74" t="str">
        <f>_xlfn.IFNA(P105,"")</f>
        <v/>
      </c>
      <c r="J97" s="74" t="str">
        <f>_xlfn.IFNA(P106,"")</f>
        <v/>
      </c>
      <c r="K97" s="74" t="str">
        <f>_xlfn.IFNA(P107,"")</f>
        <v/>
      </c>
      <c r="AA97" s="1"/>
      <c r="AM97" s="8"/>
      <c r="AN97" s="8"/>
      <c r="AO97" s="8"/>
      <c r="AP97" s="8"/>
      <c r="AQ97" s="8"/>
    </row>
    <row r="98" spans="2:91" x14ac:dyDescent="0.35">
      <c r="AA98" s="1"/>
      <c r="AM98" s="8"/>
      <c r="AN98" s="8"/>
      <c r="AO98" s="8"/>
      <c r="AP98" s="8"/>
      <c r="AQ98" s="8"/>
    </row>
    <row r="99" spans="2:91" x14ac:dyDescent="0.35">
      <c r="AA99" s="1"/>
      <c r="AM99" s="8"/>
      <c r="AN99" s="8"/>
      <c r="AO99" s="8"/>
      <c r="AP99" s="8"/>
      <c r="AQ99" s="8"/>
    </row>
    <row r="100" spans="2:91" x14ac:dyDescent="0.35">
      <c r="O100" s="75" t="s">
        <v>198</v>
      </c>
      <c r="P100" s="5"/>
      <c r="Q100" s="5"/>
      <c r="R100" s="5"/>
      <c r="S100" s="5"/>
      <c r="T100" s="5"/>
      <c r="U100" s="6"/>
      <c r="V100" s="5"/>
      <c r="W100" s="5"/>
      <c r="AA100" s="1"/>
    </row>
    <row r="101" spans="2:91" x14ac:dyDescent="0.35">
      <c r="O101" s="76" t="s">
        <v>73</v>
      </c>
      <c r="P101" s="76" t="s">
        <v>199</v>
      </c>
      <c r="Q101" s="76" t="s">
        <v>200</v>
      </c>
      <c r="R101" s="76" t="s">
        <v>201</v>
      </c>
      <c r="S101" s="76" t="s">
        <v>202</v>
      </c>
      <c r="T101" s="76" t="s">
        <v>203</v>
      </c>
      <c r="U101" s="77" t="s">
        <v>204</v>
      </c>
      <c r="V101" s="76" t="s">
        <v>205</v>
      </c>
      <c r="W101" s="76" t="s">
        <v>206</v>
      </c>
    </row>
    <row r="102" spans="2:91" x14ac:dyDescent="0.35">
      <c r="O102" s="76" t="s">
        <v>76</v>
      </c>
      <c r="P102" s="78"/>
      <c r="Q102" s="79" t="e">
        <f>IF(BJ32="",NA(),BJ32)</f>
        <v>#N/A</v>
      </c>
      <c r="R102" s="80"/>
      <c r="S102" s="79" t="e">
        <f>IF(BJ33="",NA(),BJ33)</f>
        <v>#N/A</v>
      </c>
      <c r="T102" s="80"/>
      <c r="U102" s="79" t="e">
        <f>IF(BJ34="",NA(),BJ34)</f>
        <v>#N/A</v>
      </c>
      <c r="V102" s="80"/>
      <c r="W102" s="79" t="e">
        <f>IF(BJ35="",NA(),BJ35)</f>
        <v>#N/A</v>
      </c>
    </row>
    <row r="103" spans="2:91" x14ac:dyDescent="0.35">
      <c r="O103" s="76" t="s">
        <v>77</v>
      </c>
      <c r="P103" s="81" t="e">
        <f>IF(BV32="",NA(),BV32)</f>
        <v>#N/A</v>
      </c>
      <c r="Q103" s="79" t="e">
        <f>IF(BK32="",NA(),BK32)</f>
        <v>#N/A</v>
      </c>
      <c r="R103" s="81" t="e">
        <f>IF(BV33="",NA(),BV33)</f>
        <v>#N/A</v>
      </c>
      <c r="S103" s="79" t="e">
        <f>IF(BK33="",NA(),BK33)</f>
        <v>#N/A</v>
      </c>
      <c r="T103" s="81" t="e">
        <f>IF(BV34="",NA(),BV34)</f>
        <v>#N/A</v>
      </c>
      <c r="U103" s="79" t="e">
        <f>IF(BK34="",NA(),BK34)</f>
        <v>#N/A</v>
      </c>
      <c r="V103" s="81" t="e">
        <f>IF(BV35="",NA(),BV35)</f>
        <v>#N/A</v>
      </c>
      <c r="W103" s="79" t="e">
        <f>IF(BK35="",NA(),BK35)</f>
        <v>#N/A</v>
      </c>
    </row>
    <row r="104" spans="2:91" x14ac:dyDescent="0.35">
      <c r="O104" s="76" t="s">
        <v>78</v>
      </c>
      <c r="P104" s="81" t="e">
        <f>IF(BW32="",NA(),BW32)</f>
        <v>#N/A</v>
      </c>
      <c r="Q104" s="79" t="e">
        <f>IF(BL32="",NA(),BL32)</f>
        <v>#N/A</v>
      </c>
      <c r="R104" s="81" t="e">
        <f>IF(BW33="",NA(),BW33)</f>
        <v>#N/A</v>
      </c>
      <c r="S104" s="79" t="e">
        <f>IF(BL33="",NA(),BL33)</f>
        <v>#N/A</v>
      </c>
      <c r="T104" s="81" t="e">
        <f>IF(BW34="",NA(),BW34)</f>
        <v>#N/A</v>
      </c>
      <c r="U104" s="79" t="e">
        <f>IF(BL34="",NA(),BL34)</f>
        <v>#N/A</v>
      </c>
      <c r="V104" s="81" t="e">
        <f>IF(BW35="",NA(),BW35)</f>
        <v>#N/A</v>
      </c>
      <c r="W104" s="79" t="e">
        <f>IF(BL35="",NA(),BL35)</f>
        <v>#N/A</v>
      </c>
    </row>
    <row r="105" spans="2:91" x14ac:dyDescent="0.35">
      <c r="O105" s="76" t="s">
        <v>79</v>
      </c>
      <c r="P105" s="81" t="e">
        <f>IF(BX32="",NA(),BX32)</f>
        <v>#N/A</v>
      </c>
      <c r="Q105" s="79" t="e">
        <f>IF(BM32="",NA(),BM32)</f>
        <v>#N/A</v>
      </c>
      <c r="R105" s="82" t="e">
        <f>IF(BX33="",NA(),BX33)</f>
        <v>#N/A</v>
      </c>
      <c r="S105" s="79" t="e">
        <f>IF(BM33="",NA(),BM33)</f>
        <v>#N/A</v>
      </c>
      <c r="T105" s="82" t="e">
        <f>IF(BX34="",NA(),BX34)</f>
        <v>#N/A</v>
      </c>
      <c r="U105" s="79" t="e">
        <f>IF(BM34="",NA(),BM34)</f>
        <v>#N/A</v>
      </c>
      <c r="V105" s="82" t="e">
        <f>IF(BX35="",NA(),BX35)</f>
        <v>#N/A</v>
      </c>
      <c r="W105" s="79" t="e">
        <f>IF(BM35="",NA(),BM35)</f>
        <v>#N/A</v>
      </c>
    </row>
    <row r="106" spans="2:91" x14ac:dyDescent="0.35">
      <c r="O106" s="76" t="s">
        <v>80</v>
      </c>
      <c r="P106" s="81" t="e">
        <f>IF(BY32="",NA(),BY32)</f>
        <v>#N/A</v>
      </c>
      <c r="Q106" s="79" t="e">
        <f>IF(BN32="",NA(),BN32)</f>
        <v>#N/A</v>
      </c>
      <c r="R106" s="82" t="e">
        <f>IF(BY33="",NA(),BY33)</f>
        <v>#N/A</v>
      </c>
      <c r="S106" s="79" t="e">
        <f>IF(BN33="",NA(),BN33)</f>
        <v>#N/A</v>
      </c>
      <c r="T106" s="82" t="e">
        <f>IF(BY34="",NA(),BY34)</f>
        <v>#N/A</v>
      </c>
      <c r="U106" s="79" t="e">
        <f>IF(BN34="",NA(),BN34)</f>
        <v>#N/A</v>
      </c>
      <c r="V106" s="82" t="e">
        <f>IF(BY35="",NA(),BY35)</f>
        <v>#N/A</v>
      </c>
      <c r="W106" s="79" t="e">
        <f>IF(BN35="",NA(),BN35)</f>
        <v>#N/A</v>
      </c>
    </row>
    <row r="107" spans="2:91" x14ac:dyDescent="0.35">
      <c r="O107" s="76" t="s">
        <v>81</v>
      </c>
      <c r="P107" s="81" t="e">
        <f>IF(BZ32="",NA(),BZ32)</f>
        <v>#N/A</v>
      </c>
      <c r="Q107" s="79" t="e">
        <f>IF(BO32="",NA(),BO32)</f>
        <v>#N/A</v>
      </c>
      <c r="R107" s="82" t="e">
        <f>IF(BZ33="",NA(),BZ33)</f>
        <v>#N/A</v>
      </c>
      <c r="S107" s="79" t="e">
        <f>IF(BO33="",NA(),BO33)</f>
        <v>#N/A</v>
      </c>
      <c r="T107" s="82" t="e">
        <f>IF(BZ34="",NA(),BZ34)</f>
        <v>#N/A</v>
      </c>
      <c r="U107" s="79" t="e">
        <f>IF(BO34="",NA(),BO34)</f>
        <v>#N/A</v>
      </c>
      <c r="V107" s="82" t="e">
        <f>IF(BZ35="",NA(),BZ35)</f>
        <v>#N/A</v>
      </c>
      <c r="W107" s="79" t="e">
        <f>IF(BO35="",NA(),BO35)</f>
        <v>#N/A</v>
      </c>
    </row>
    <row r="108" spans="2:91" x14ac:dyDescent="0.35">
      <c r="O108" s="76" t="s">
        <v>82</v>
      </c>
      <c r="P108" s="81" t="e">
        <f>IF(CA32="",NA(),CA32)</f>
        <v>#N/A</v>
      </c>
      <c r="Q108" s="79" t="e">
        <f>IF(BP32="",NA(),BP32)</f>
        <v>#N/A</v>
      </c>
      <c r="R108" s="82" t="e">
        <f>IF(CA33="",NA(),CA33)</f>
        <v>#N/A</v>
      </c>
      <c r="S108" s="79" t="e">
        <f>IF(BP33="",NA(),BP33)</f>
        <v>#N/A</v>
      </c>
      <c r="T108" s="82" t="e">
        <f>IF(CA34="",NA(),CA34)</f>
        <v>#N/A</v>
      </c>
      <c r="U108" s="79" t="e">
        <f>IF(BP34="",NA(),BP34)</f>
        <v>#N/A</v>
      </c>
      <c r="V108" s="82" t="e">
        <f>IF(CA35="",NA(),CA35)</f>
        <v>#N/A</v>
      </c>
      <c r="W108" s="79" t="e">
        <f>IF(BP35="",NA(),BP35)</f>
        <v>#N/A</v>
      </c>
    </row>
    <row r="109" spans="2:91" x14ac:dyDescent="0.35">
      <c r="O109" s="76" t="s">
        <v>83</v>
      </c>
      <c r="P109" s="81" t="e">
        <f>IF(CB32="",NA(),CB32)</f>
        <v>#N/A</v>
      </c>
      <c r="Q109" s="79" t="e">
        <f>IF(BQ32="",NA(),BQ32)</f>
        <v>#N/A</v>
      </c>
      <c r="R109" s="82" t="e">
        <f>IF(CB33="",NA(),CB33)</f>
        <v>#N/A</v>
      </c>
      <c r="S109" s="79" t="e">
        <f>IF(BQ33="",NA(),BQ33)</f>
        <v>#N/A</v>
      </c>
      <c r="T109" s="82" t="e">
        <f>IF(CB34="",NA(),CB34)</f>
        <v>#N/A</v>
      </c>
      <c r="U109" s="79" t="e">
        <f>IF(BQ34="",NA(),BQ34)</f>
        <v>#N/A</v>
      </c>
      <c r="V109" s="82" t="e">
        <f>IF(CB35="",NA(),CB35)</f>
        <v>#N/A</v>
      </c>
      <c r="W109" s="79" t="e">
        <f>IF(BQ35="",NA(),BQ35)</f>
        <v>#N/A</v>
      </c>
    </row>
    <row r="110" spans="2:91" s="8" customFormat="1" x14ac:dyDescent="0.35">
      <c r="B110" s="1"/>
      <c r="C110" s="1"/>
      <c r="D110" s="1"/>
      <c r="E110" s="1"/>
      <c r="F110" s="1"/>
      <c r="G110" s="1"/>
      <c r="O110" s="76" t="s">
        <v>84</v>
      </c>
      <c r="P110" s="81" t="e">
        <f>IF(CC32="",NA(),CC32)</f>
        <v>#N/A</v>
      </c>
      <c r="Q110" s="79" t="e">
        <f>IF(BR32="",NA(),BR32)</f>
        <v>#N/A</v>
      </c>
      <c r="R110" s="82" t="e">
        <f>IF(CC33="",NA(),CC33)</f>
        <v>#N/A</v>
      </c>
      <c r="S110" s="79" t="e">
        <f>IF(BR33="",NA(),BR33)</f>
        <v>#N/A</v>
      </c>
      <c r="T110" s="82" t="e">
        <f>IF(CC34="",NA(),CC34)</f>
        <v>#N/A</v>
      </c>
      <c r="U110" s="79" t="e">
        <f>IF(BR34="",NA(),BR34)</f>
        <v>#N/A</v>
      </c>
      <c r="V110" s="82" t="e">
        <f>IF(CC35="",NA(),CC35)</f>
        <v>#N/A</v>
      </c>
      <c r="W110" s="79" t="e">
        <f>IF(BR35="",NA(),BR35)</f>
        <v>#N/A</v>
      </c>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CG110" s="1"/>
      <c r="CI110" s="1"/>
      <c r="CK110" s="1"/>
      <c r="CM110" s="1"/>
    </row>
    <row r="111" spans="2:91" s="8" customFormat="1" x14ac:dyDescent="0.35">
      <c r="B111" s="1"/>
      <c r="C111" s="1"/>
      <c r="D111" s="1"/>
      <c r="E111" s="1"/>
      <c r="F111" s="1"/>
      <c r="G111" s="1"/>
      <c r="O111" s="76" t="s">
        <v>85</v>
      </c>
      <c r="P111" s="81" t="e">
        <f>IF(CD32="",NA(),CD32)</f>
        <v>#N/A</v>
      </c>
      <c r="Q111" s="79" t="e">
        <f>IF(BS32="",NA(),BS32)</f>
        <v>#N/A</v>
      </c>
      <c r="R111" s="82" t="e">
        <f>IF(CD33="",NA(),CD33)</f>
        <v>#N/A</v>
      </c>
      <c r="S111" s="79" t="e">
        <f>IF(BS33="",NA(),BS33)</f>
        <v>#N/A</v>
      </c>
      <c r="T111" s="82" t="e">
        <f>IF(CD34="",NA(),CD34)</f>
        <v>#N/A</v>
      </c>
      <c r="U111" s="79" t="e">
        <f>IF(BS34="",NA(),BS34)</f>
        <v>#N/A</v>
      </c>
      <c r="V111" s="82" t="e">
        <f>IF(CD35="",NA(),CD35)</f>
        <v>#N/A</v>
      </c>
      <c r="W111" s="79" t="e">
        <f>IF(BS35="",NA(),BS35)</f>
        <v>#N/A</v>
      </c>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CG111" s="1"/>
      <c r="CI111" s="1"/>
      <c r="CK111" s="1"/>
      <c r="CM111" s="1"/>
    </row>
    <row r="112" spans="2:91" s="8" customFormat="1" x14ac:dyDescent="0.35">
      <c r="B112" s="1"/>
      <c r="C112" s="1"/>
      <c r="D112" s="1"/>
      <c r="E112" s="1"/>
      <c r="F112" s="1"/>
      <c r="G112" s="1"/>
      <c r="O112" s="76" t="s">
        <v>86</v>
      </c>
      <c r="P112" s="81" t="e">
        <f>IF(CE32="",NA(),BWK32)</f>
        <v>#N/A</v>
      </c>
      <c r="Q112" s="79" t="e">
        <f>IF(BT32="",NA(),BT32)</f>
        <v>#N/A</v>
      </c>
      <c r="R112" s="82" t="e">
        <f>IF(CE33="",NA(),CE33)</f>
        <v>#N/A</v>
      </c>
      <c r="S112" s="79" t="e">
        <f>IF(BT33="",NA(),BT33)</f>
        <v>#N/A</v>
      </c>
      <c r="T112" s="82" t="e">
        <f>IF(CE34="",NA(),CE34)</f>
        <v>#N/A</v>
      </c>
      <c r="U112" s="79" t="e">
        <f>IF(BT34="",NA(),BT34)</f>
        <v>#N/A</v>
      </c>
      <c r="V112" s="82" t="e">
        <f>IF(CE35="",NA(),CE35)</f>
        <v>#N/A</v>
      </c>
      <c r="W112" s="79" t="e">
        <f>IF(BT35="",NA(),BT35)</f>
        <v>#N/A</v>
      </c>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CG112" s="1"/>
      <c r="CI112" s="1"/>
      <c r="CK112" s="1"/>
      <c r="CM112" s="1"/>
    </row>
    <row r="113" spans="2:91" x14ac:dyDescent="0.35"/>
    <row r="114" spans="2:91" x14ac:dyDescent="0.35"/>
    <row r="115" spans="2:91" s="8" customFormat="1" ht="15" customHeight="1" x14ac:dyDescent="0.35">
      <c r="B115" s="1"/>
      <c r="C115" s="1"/>
      <c r="D115" s="1"/>
      <c r="E115" s="1"/>
      <c r="F115" s="1"/>
      <c r="G115" s="1"/>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CG115" s="1"/>
      <c r="CI115" s="1"/>
      <c r="CK115" s="1"/>
      <c r="CM115" s="1"/>
    </row>
    <row r="116" spans="2:91" s="8" customFormat="1" ht="15" customHeight="1" x14ac:dyDescent="0.35">
      <c r="B116" s="1"/>
      <c r="C116" s="1"/>
      <c r="D116" s="1"/>
      <c r="E116" s="1"/>
      <c r="F116" s="1"/>
      <c r="G116" s="1"/>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CG116" s="1"/>
      <c r="CI116" s="1"/>
      <c r="CK116" s="1"/>
      <c r="CM116" s="1"/>
    </row>
    <row r="117" spans="2:91" s="8" customFormat="1" ht="15" customHeight="1" x14ac:dyDescent="0.35">
      <c r="B117" s="1"/>
      <c r="C117" s="1"/>
      <c r="D117" s="1"/>
      <c r="E117" s="1"/>
      <c r="F117" s="1"/>
      <c r="G117" s="1"/>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CG117" s="1"/>
      <c r="CI117" s="1"/>
      <c r="CK117" s="1"/>
      <c r="CM117" s="1"/>
    </row>
    <row r="118" spans="2:91" s="8" customFormat="1" ht="15" customHeight="1" x14ac:dyDescent="0.35">
      <c r="B118" s="1"/>
      <c r="C118" s="1"/>
      <c r="D118" s="1"/>
      <c r="E118" s="1"/>
      <c r="F118" s="1"/>
      <c r="G118" s="1"/>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CG118" s="1"/>
      <c r="CI118" s="1"/>
      <c r="CK118" s="1"/>
      <c r="CM118" s="1"/>
    </row>
    <row r="119" spans="2:91" s="8" customFormat="1" ht="15" customHeight="1" x14ac:dyDescent="0.35">
      <c r="B119" s="1"/>
      <c r="C119" s="1"/>
      <c r="D119" s="1"/>
      <c r="E119" s="1"/>
      <c r="F119" s="1"/>
      <c r="G119" s="1"/>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CG119" s="1"/>
      <c r="CI119" s="1"/>
      <c r="CK119" s="1"/>
      <c r="CM119" s="1"/>
    </row>
    <row r="120" spans="2:91" s="8" customFormat="1" ht="15" customHeight="1" x14ac:dyDescent="0.35">
      <c r="B120" s="1"/>
      <c r="C120" s="1"/>
      <c r="D120" s="1"/>
      <c r="E120" s="1"/>
      <c r="F120" s="1"/>
      <c r="G120" s="1"/>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CG120" s="1"/>
      <c r="CI120" s="1"/>
      <c r="CK120" s="1"/>
      <c r="CM120" s="1"/>
    </row>
    <row r="121" spans="2:91" s="8" customFormat="1" ht="15.65" customHeight="1" x14ac:dyDescent="0.35">
      <c r="B121" s="1"/>
      <c r="C121" s="1"/>
      <c r="D121" s="1"/>
      <c r="E121" s="1"/>
      <c r="F121" s="1"/>
      <c r="G121" s="1"/>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CG121" s="1"/>
      <c r="CI121" s="1"/>
      <c r="CK121" s="1"/>
      <c r="CM121" s="1"/>
    </row>
    <row r="122" spans="2:91" s="8" customFormat="1" ht="15.65" customHeight="1" x14ac:dyDescent="0.35">
      <c r="B122" s="1"/>
      <c r="C122" s="1"/>
      <c r="D122" s="1"/>
      <c r="E122" s="1"/>
      <c r="F122" s="1"/>
      <c r="G122" s="1"/>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CG122" s="1"/>
      <c r="CI122" s="1"/>
      <c r="CK122" s="1"/>
      <c r="CM122" s="1"/>
    </row>
    <row r="123" spans="2:91" x14ac:dyDescent="0.35"/>
    <row r="124" spans="2:91" s="8" customFormat="1" x14ac:dyDescent="0.35">
      <c r="B124" s="1"/>
      <c r="C124" s="1"/>
      <c r="D124" s="1"/>
      <c r="E124" s="1"/>
      <c r="F124" s="1"/>
      <c r="G124" s="1"/>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9" thickBot="1" x14ac:dyDescent="0.5">
      <c r="B125" s="60" t="s">
        <v>207</v>
      </c>
      <c r="C125" s="60"/>
      <c r="D125" s="1"/>
      <c r="E125" s="1"/>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62.75" customHeight="1" thickBot="1" x14ac:dyDescent="0.4">
      <c r="B126" s="83" t="s">
        <v>33</v>
      </c>
      <c r="C126" s="344" t="s">
        <v>34</v>
      </c>
      <c r="D126" s="345"/>
      <c r="E126" s="346" t="s">
        <v>35</v>
      </c>
      <c r="F126" s="347"/>
      <c r="G126" s="348"/>
      <c r="H126" s="83" t="s">
        <v>208</v>
      </c>
      <c r="I126" s="83" t="s">
        <v>209</v>
      </c>
      <c r="J126" s="83" t="s">
        <v>72</v>
      </c>
      <c r="K126" s="83" t="s">
        <v>210</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6.5" thickBot="1" x14ac:dyDescent="0.4">
      <c r="B127" s="365">
        <v>1</v>
      </c>
      <c r="C127" s="368" t="s">
        <v>97</v>
      </c>
      <c r="D127" s="369"/>
      <c r="E127" s="204" t="s">
        <v>98</v>
      </c>
      <c r="F127" s="205"/>
      <c r="G127" s="208"/>
      <c r="H127" s="86" t="str">
        <f t="shared" ref="H127:H151" si="43">AZ3</f>
        <v>---</v>
      </c>
      <c r="I127" s="86" t="str">
        <f t="shared" ref="I127:I151" si="44">AX3</f>
        <v>---</v>
      </c>
      <c r="J127" s="86" t="str">
        <f t="shared" ref="J127:J151" si="45">BB3</f>
        <v>---</v>
      </c>
      <c r="K127" s="86" t="str">
        <f t="shared" ref="K127:K151" si="46">RIGHT(BC3,6)</f>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5" customHeight="1" thickBot="1" x14ac:dyDescent="0.4">
      <c r="B128" s="366"/>
      <c r="C128" s="368"/>
      <c r="D128" s="369"/>
      <c r="E128" s="204" t="s">
        <v>211</v>
      </c>
      <c r="F128" s="205"/>
      <c r="G128" s="206"/>
      <c r="H128" s="86" t="str">
        <f t="shared" si="43"/>
        <v>---</v>
      </c>
      <c r="I128" s="86" t="str">
        <f t="shared" si="44"/>
        <v>---</v>
      </c>
      <c r="J128" s="86" t="str">
        <f t="shared" si="45"/>
        <v>---</v>
      </c>
      <c r="K128" s="86" t="str">
        <f t="shared" si="4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5" customHeight="1" thickBot="1" x14ac:dyDescent="0.4">
      <c r="B129" s="366"/>
      <c r="C129" s="370" t="s">
        <v>105</v>
      </c>
      <c r="D129" s="371"/>
      <c r="E129" s="204" t="s">
        <v>106</v>
      </c>
      <c r="F129" s="205"/>
      <c r="G129" s="206"/>
      <c r="H129" s="86" t="str">
        <f t="shared" si="43"/>
        <v>---</v>
      </c>
      <c r="I129" s="86" t="str">
        <f t="shared" si="44"/>
        <v>---</v>
      </c>
      <c r="J129" s="86" t="str">
        <f t="shared" si="45"/>
        <v>---</v>
      </c>
      <c r="K129" s="86" t="str">
        <f t="shared" si="4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5" customHeight="1" thickBot="1" x14ac:dyDescent="0.4">
      <c r="B130" s="366"/>
      <c r="C130" s="372"/>
      <c r="D130" s="373"/>
      <c r="E130" s="204" t="s">
        <v>109</v>
      </c>
      <c r="F130" s="205"/>
      <c r="G130" s="206"/>
      <c r="H130" s="86" t="str">
        <f t="shared" si="43"/>
        <v>---</v>
      </c>
      <c r="I130" s="86" t="str">
        <f t="shared" si="44"/>
        <v>---</v>
      </c>
      <c r="J130" s="86" t="str">
        <f t="shared" si="45"/>
        <v>---</v>
      </c>
      <c r="K130" s="86" t="str">
        <f t="shared" si="4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5" customHeight="1" thickBot="1" x14ac:dyDescent="0.4">
      <c r="B131" s="366"/>
      <c r="C131" s="372"/>
      <c r="D131" s="373"/>
      <c r="E131" s="204" t="s">
        <v>212</v>
      </c>
      <c r="F131" s="205"/>
      <c r="G131" s="206"/>
      <c r="H131" s="86" t="str">
        <f t="shared" si="43"/>
        <v>---</v>
      </c>
      <c r="I131" s="86" t="str">
        <f t="shared" si="44"/>
        <v>---</v>
      </c>
      <c r="J131" s="86" t="str">
        <f t="shared" si="45"/>
        <v>---</v>
      </c>
      <c r="K131" s="86" t="str">
        <f t="shared" si="4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5" customHeight="1" thickBot="1" x14ac:dyDescent="0.4">
      <c r="B132" s="367"/>
      <c r="C132" s="374"/>
      <c r="D132" s="375"/>
      <c r="E132" s="204" t="s">
        <v>113</v>
      </c>
      <c r="F132" s="205"/>
      <c r="G132" s="206"/>
      <c r="H132" s="86" t="str">
        <f t="shared" si="43"/>
        <v>---</v>
      </c>
      <c r="I132" s="86" t="str">
        <f t="shared" si="44"/>
        <v>---</v>
      </c>
      <c r="J132" s="86" t="str">
        <f t="shared" si="45"/>
        <v>---</v>
      </c>
      <c r="K132" s="86" t="str">
        <f t="shared" si="4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5" customHeight="1" thickBot="1" x14ac:dyDescent="0.4">
      <c r="B133" s="366">
        <v>2</v>
      </c>
      <c r="C133" s="368" t="s">
        <v>115</v>
      </c>
      <c r="D133" s="369"/>
      <c r="E133" s="204" t="s">
        <v>116</v>
      </c>
      <c r="F133" s="203"/>
      <c r="G133" s="206"/>
      <c r="H133" s="86" t="str">
        <f t="shared" si="43"/>
        <v>---</v>
      </c>
      <c r="I133" s="86" t="str">
        <f t="shared" si="44"/>
        <v>---</v>
      </c>
      <c r="J133" s="86" t="str">
        <f t="shared" si="45"/>
        <v>---</v>
      </c>
      <c r="K133" s="86" t="str">
        <f t="shared" si="4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5" customHeight="1" thickBot="1" x14ac:dyDescent="0.4">
      <c r="B134" s="366"/>
      <c r="C134" s="368"/>
      <c r="D134" s="369"/>
      <c r="E134" s="204" t="s">
        <v>227</v>
      </c>
      <c r="F134" s="203"/>
      <c r="G134" s="206"/>
      <c r="H134" s="86" t="str">
        <f t="shared" si="43"/>
        <v>---</v>
      </c>
      <c r="I134" s="86" t="str">
        <f t="shared" si="44"/>
        <v>---</v>
      </c>
      <c r="J134" s="86" t="str">
        <f t="shared" si="45"/>
        <v>---</v>
      </c>
      <c r="K134" s="86" t="str">
        <f t="shared" si="4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5" customHeight="1" thickBot="1" x14ac:dyDescent="0.4">
      <c r="B135" s="366"/>
      <c r="C135" s="368"/>
      <c r="D135" s="369"/>
      <c r="E135" s="204" t="s">
        <v>120</v>
      </c>
      <c r="F135" s="203"/>
      <c r="G135" s="206"/>
      <c r="H135" s="86" t="str">
        <f t="shared" si="43"/>
        <v>---</v>
      </c>
      <c r="I135" s="86" t="str">
        <f t="shared" si="44"/>
        <v>---</v>
      </c>
      <c r="J135" s="86" t="str">
        <f t="shared" si="45"/>
        <v>---</v>
      </c>
      <c r="K135" s="86" t="str">
        <f t="shared" si="4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5" customHeight="1" thickBot="1" x14ac:dyDescent="0.4">
      <c r="B136" s="366"/>
      <c r="C136" s="368" t="s">
        <v>122</v>
      </c>
      <c r="D136" s="369"/>
      <c r="E136" s="204" t="s">
        <v>123</v>
      </c>
      <c r="F136" s="203"/>
      <c r="G136" s="206"/>
      <c r="H136" s="86" t="str">
        <f t="shared" si="43"/>
        <v>---</v>
      </c>
      <c r="I136" s="86" t="str">
        <f t="shared" si="44"/>
        <v>---</v>
      </c>
      <c r="J136" s="86" t="str">
        <f t="shared" si="45"/>
        <v>---</v>
      </c>
      <c r="K136" s="86" t="str">
        <f t="shared" si="4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7.25" customHeight="1" thickBot="1" x14ac:dyDescent="0.4">
      <c r="B137" s="366"/>
      <c r="C137" s="368"/>
      <c r="D137" s="369"/>
      <c r="E137" s="204" t="s">
        <v>125</v>
      </c>
      <c r="F137" s="203"/>
      <c r="G137" s="206"/>
      <c r="H137" s="86" t="str">
        <f t="shared" si="43"/>
        <v>---</v>
      </c>
      <c r="I137" s="86" t="str">
        <f t="shared" si="44"/>
        <v>---</v>
      </c>
      <c r="J137" s="86" t="str">
        <f t="shared" si="45"/>
        <v>---</v>
      </c>
      <c r="K137" s="86" t="str">
        <f t="shared" si="4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5" customHeight="1" thickBot="1" x14ac:dyDescent="0.4">
      <c r="B138" s="366"/>
      <c r="C138" s="368"/>
      <c r="D138" s="369"/>
      <c r="E138" s="204" t="s">
        <v>127</v>
      </c>
      <c r="F138" s="203"/>
      <c r="G138" s="206"/>
      <c r="H138" s="86" t="str">
        <f t="shared" si="43"/>
        <v>---</v>
      </c>
      <c r="I138" s="86" t="str">
        <f t="shared" si="44"/>
        <v>---</v>
      </c>
      <c r="J138" s="86" t="str">
        <f t="shared" si="45"/>
        <v>---</v>
      </c>
      <c r="K138" s="86" t="str">
        <f t="shared" si="4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5" customHeight="1" thickBot="1" x14ac:dyDescent="0.4">
      <c r="B139" s="366"/>
      <c r="C139" s="368" t="s">
        <v>129</v>
      </c>
      <c r="D139" s="369"/>
      <c r="E139" s="204" t="s">
        <v>130</v>
      </c>
      <c r="F139" s="203"/>
      <c r="G139" s="206"/>
      <c r="H139" s="86" t="str">
        <f t="shared" si="43"/>
        <v>---</v>
      </c>
      <c r="I139" s="86" t="str">
        <f t="shared" si="44"/>
        <v>---</v>
      </c>
      <c r="J139" s="86" t="str">
        <f t="shared" si="45"/>
        <v>---</v>
      </c>
      <c r="K139" s="86" t="str">
        <f t="shared" si="4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5" customHeight="1" thickBot="1" x14ac:dyDescent="0.4">
      <c r="B140" s="366"/>
      <c r="C140" s="368"/>
      <c r="D140" s="369"/>
      <c r="E140" s="204" t="s">
        <v>132</v>
      </c>
      <c r="F140" s="203"/>
      <c r="G140" s="206"/>
      <c r="H140" s="86" t="str">
        <f t="shared" si="43"/>
        <v>---</v>
      </c>
      <c r="I140" s="86" t="str">
        <f t="shared" si="44"/>
        <v>---</v>
      </c>
      <c r="J140" s="86" t="str">
        <f t="shared" si="45"/>
        <v>---</v>
      </c>
      <c r="K140" s="86" t="str">
        <f t="shared" si="4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5" customHeight="1" thickBot="1" x14ac:dyDescent="0.4">
      <c r="B141" s="366"/>
      <c r="C141" s="368"/>
      <c r="D141" s="369"/>
      <c r="E141" s="204" t="s">
        <v>134</v>
      </c>
      <c r="F141" s="203"/>
      <c r="G141" s="206"/>
      <c r="H141" s="86" t="str">
        <f t="shared" si="43"/>
        <v>---</v>
      </c>
      <c r="I141" s="86" t="str">
        <f t="shared" si="44"/>
        <v>---</v>
      </c>
      <c r="J141" s="86" t="str">
        <f t="shared" si="45"/>
        <v>---</v>
      </c>
      <c r="K141" s="86" t="str">
        <f t="shared" si="4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5.65" customHeight="1" thickBot="1" x14ac:dyDescent="0.4">
      <c r="B142" s="366"/>
      <c r="C142" s="368" t="s">
        <v>136</v>
      </c>
      <c r="D142" s="369"/>
      <c r="E142" s="204" t="s">
        <v>137</v>
      </c>
      <c r="F142" s="203"/>
      <c r="G142" s="206"/>
      <c r="H142" s="86" t="str">
        <f t="shared" si="43"/>
        <v>---</v>
      </c>
      <c r="I142" s="86" t="str">
        <f t="shared" si="44"/>
        <v>---</v>
      </c>
      <c r="J142" s="86" t="str">
        <f t="shared" si="45"/>
        <v>---</v>
      </c>
      <c r="K142" s="86" t="str">
        <f t="shared" si="46"/>
        <v>---</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5.65" customHeight="1" thickBot="1" x14ac:dyDescent="0.4">
      <c r="B143" s="366"/>
      <c r="C143" s="368"/>
      <c r="D143" s="369"/>
      <c r="E143" s="204" t="s">
        <v>139</v>
      </c>
      <c r="F143" s="203"/>
      <c r="G143" s="206"/>
      <c r="H143" s="86" t="str">
        <f t="shared" si="43"/>
        <v>---</v>
      </c>
      <c r="I143" s="86" t="str">
        <f t="shared" si="44"/>
        <v>---</v>
      </c>
      <c r="J143" s="86" t="str">
        <f t="shared" si="45"/>
        <v>---</v>
      </c>
      <c r="K143" s="86" t="str">
        <f t="shared" si="46"/>
        <v>---</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5.65" customHeight="1" thickBot="1" x14ac:dyDescent="0.4">
      <c r="B144" s="367"/>
      <c r="C144" s="368"/>
      <c r="D144" s="369"/>
      <c r="E144" s="204" t="s">
        <v>141</v>
      </c>
      <c r="F144" s="203"/>
      <c r="G144" s="206"/>
      <c r="H144" s="86" t="str">
        <f t="shared" si="43"/>
        <v>---</v>
      </c>
      <c r="I144" s="86" t="str">
        <f t="shared" si="44"/>
        <v>---</v>
      </c>
      <c r="J144" s="86" t="str">
        <f t="shared" si="45"/>
        <v>---</v>
      </c>
      <c r="K144" s="86" t="str">
        <f t="shared" si="46"/>
        <v>---</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5.65" customHeight="1" thickBot="1" x14ac:dyDescent="0.4">
      <c r="B145" s="365">
        <v>3</v>
      </c>
      <c r="C145" s="376" t="s">
        <v>143</v>
      </c>
      <c r="D145" s="377"/>
      <c r="E145" s="204" t="s">
        <v>220</v>
      </c>
      <c r="F145" s="205"/>
      <c r="G145" s="206"/>
      <c r="H145" s="86" t="str">
        <f t="shared" si="43"/>
        <v>---</v>
      </c>
      <c r="I145" s="86" t="str">
        <f t="shared" si="44"/>
        <v>---</v>
      </c>
      <c r="J145" s="86" t="str">
        <f t="shared" si="45"/>
        <v>---</v>
      </c>
      <c r="K145" s="86" t="str">
        <f t="shared" si="46"/>
        <v>---</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5.65" customHeight="1" thickBot="1" x14ac:dyDescent="0.4">
      <c r="B146" s="366"/>
      <c r="C146" s="378"/>
      <c r="D146" s="379"/>
      <c r="E146" s="204" t="s">
        <v>146</v>
      </c>
      <c r="F146" s="205"/>
      <c r="G146" s="206"/>
      <c r="H146" s="86" t="str">
        <f t="shared" si="43"/>
        <v>---</v>
      </c>
      <c r="I146" s="86" t="str">
        <f t="shared" si="44"/>
        <v>---</v>
      </c>
      <c r="J146" s="86" t="str">
        <f t="shared" si="45"/>
        <v>---</v>
      </c>
      <c r="K146" s="86" t="str">
        <f t="shared" si="46"/>
        <v>---</v>
      </c>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5.65" customHeight="1" thickBot="1" x14ac:dyDescent="0.4">
      <c r="B147" s="366"/>
      <c r="C147" s="380"/>
      <c r="D147" s="381"/>
      <c r="E147" s="204" t="s">
        <v>148</v>
      </c>
      <c r="F147" s="205"/>
      <c r="G147" s="206"/>
      <c r="H147" s="86" t="str">
        <f t="shared" si="43"/>
        <v>---</v>
      </c>
      <c r="I147" s="86" t="str">
        <f t="shared" si="44"/>
        <v>---</v>
      </c>
      <c r="J147" s="86" t="str">
        <f t="shared" si="45"/>
        <v>---</v>
      </c>
      <c r="K147" s="86" t="str">
        <f t="shared" si="46"/>
        <v>---</v>
      </c>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5.65" customHeight="1" thickBot="1" x14ac:dyDescent="0.4">
      <c r="B148" s="366"/>
      <c r="C148" s="376" t="s">
        <v>221</v>
      </c>
      <c r="D148" s="377"/>
      <c r="E148" s="204" t="s">
        <v>222</v>
      </c>
      <c r="F148" s="205"/>
      <c r="G148" s="206"/>
      <c r="H148" s="86" t="str">
        <f t="shared" si="43"/>
        <v>---</v>
      </c>
      <c r="I148" s="86" t="str">
        <f t="shared" si="44"/>
        <v>---</v>
      </c>
      <c r="J148" s="86" t="str">
        <f t="shared" si="45"/>
        <v>---</v>
      </c>
      <c r="K148" s="86" t="str">
        <f t="shared" si="46"/>
        <v>---</v>
      </c>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5.65" customHeight="1" thickBot="1" x14ac:dyDescent="0.4">
      <c r="B149" s="366"/>
      <c r="C149" s="378"/>
      <c r="D149" s="379"/>
      <c r="E149" s="204" t="s">
        <v>223</v>
      </c>
      <c r="F149" s="205"/>
      <c r="G149" s="206"/>
      <c r="H149" s="86" t="str">
        <f t="shared" si="43"/>
        <v>---</v>
      </c>
      <c r="I149" s="86" t="str">
        <f t="shared" si="44"/>
        <v>---</v>
      </c>
      <c r="J149" s="86" t="str">
        <f t="shared" si="45"/>
        <v>---</v>
      </c>
      <c r="K149" s="86" t="str">
        <f t="shared" si="46"/>
        <v>---</v>
      </c>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5.65" customHeight="1" thickBot="1" x14ac:dyDescent="0.4">
      <c r="B150" s="366"/>
      <c r="C150" s="382"/>
      <c r="D150" s="383"/>
      <c r="E150" s="204" t="s">
        <v>155</v>
      </c>
      <c r="F150" s="205"/>
      <c r="G150" s="206"/>
      <c r="H150" s="86" t="str">
        <f t="shared" si="43"/>
        <v>---</v>
      </c>
      <c r="I150" s="86" t="str">
        <f t="shared" si="44"/>
        <v>---</v>
      </c>
      <c r="J150" s="86" t="str">
        <f t="shared" si="45"/>
        <v>---</v>
      </c>
      <c r="K150" s="86" t="str">
        <f t="shared" si="46"/>
        <v>---</v>
      </c>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5.65" customHeight="1" thickBot="1" x14ac:dyDescent="0.4">
      <c r="B151" s="367"/>
      <c r="C151" s="384"/>
      <c r="D151" s="385"/>
      <c r="E151" s="204" t="s">
        <v>226</v>
      </c>
      <c r="F151" s="205"/>
      <c r="G151" s="207"/>
      <c r="H151" s="86" t="str">
        <f t="shared" si="43"/>
        <v>---</v>
      </c>
      <c r="I151" s="86" t="str">
        <f t="shared" si="44"/>
        <v>---</v>
      </c>
      <c r="J151" s="86" t="str">
        <f t="shared" si="45"/>
        <v>---</v>
      </c>
      <c r="K151" s="86" t="str">
        <f t="shared" si="46"/>
        <v>---</v>
      </c>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6.5" thickBot="1" x14ac:dyDescent="0.4">
      <c r="B152" s="204" t="s">
        <v>159</v>
      </c>
      <c r="C152" s="209"/>
      <c r="D152" s="209"/>
      <c r="E152" s="209"/>
      <c r="F152" s="210"/>
      <c r="G152" s="206"/>
      <c r="H152" s="89">
        <f>AX41</f>
        <v>0</v>
      </c>
      <c r="I152" s="89">
        <f>AX35</f>
        <v>0</v>
      </c>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6.5" thickBot="1" x14ac:dyDescent="0.4">
      <c r="B153" s="204" t="s">
        <v>161</v>
      </c>
      <c r="C153" s="209"/>
      <c r="D153" s="209"/>
      <c r="E153" s="209"/>
      <c r="F153" s="210"/>
      <c r="G153" s="206"/>
      <c r="H153" s="89">
        <f>AY41</f>
        <v>0</v>
      </c>
      <c r="I153" s="89">
        <f>AY35</f>
        <v>0</v>
      </c>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6.5" thickBot="1" x14ac:dyDescent="0.4">
      <c r="B154" s="204" t="s">
        <v>163</v>
      </c>
      <c r="C154" s="209"/>
      <c r="D154" s="209"/>
      <c r="E154" s="209"/>
      <c r="F154" s="210"/>
      <c r="G154" s="206"/>
      <c r="H154" s="89">
        <f>AZ41</f>
        <v>0</v>
      </c>
      <c r="I154" s="89">
        <f>AZ35</f>
        <v>0</v>
      </c>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6.5" thickBot="1" x14ac:dyDescent="0.45">
      <c r="B155" s="90"/>
      <c r="C155" s="123"/>
      <c r="D155" s="124" t="s">
        <v>165</v>
      </c>
      <c r="E155" s="125"/>
      <c r="F155" s="91"/>
      <c r="G155" s="92"/>
      <c r="H155" s="93" t="str">
        <f>BA42</f>
        <v/>
      </c>
      <c r="I155" s="93" t="str">
        <f>BA36</f>
        <v/>
      </c>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x14ac:dyDescent="0.35">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25" customHeight="1" x14ac:dyDescent="0.35">
      <c r="B157" s="310" t="s">
        <v>225</v>
      </c>
      <c r="C157" s="311"/>
      <c r="D157" s="311"/>
      <c r="E157" s="311"/>
      <c r="F157" s="311"/>
      <c r="G157" s="311"/>
      <c r="H157" s="311"/>
      <c r="I157" s="311"/>
      <c r="J157" s="311"/>
      <c r="K157" s="312"/>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x14ac:dyDescent="0.35">
      <c r="B158" s="313"/>
      <c r="C158" s="314"/>
      <c r="D158" s="314"/>
      <c r="E158" s="314"/>
      <c r="F158" s="314"/>
      <c r="G158" s="314"/>
      <c r="H158" s="314"/>
      <c r="I158" s="314"/>
      <c r="J158" s="314"/>
      <c r="K158" s="315"/>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x14ac:dyDescent="0.35">
      <c r="B159" s="313"/>
      <c r="C159" s="314"/>
      <c r="D159" s="314"/>
      <c r="E159" s="314"/>
      <c r="F159" s="314"/>
      <c r="G159" s="314"/>
      <c r="H159" s="314"/>
      <c r="I159" s="314"/>
      <c r="J159" s="314"/>
      <c r="K159" s="315"/>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x14ac:dyDescent="0.35">
      <c r="B160" s="313"/>
      <c r="C160" s="314"/>
      <c r="D160" s="314"/>
      <c r="E160" s="314"/>
      <c r="F160" s="314"/>
      <c r="G160" s="314"/>
      <c r="H160" s="314"/>
      <c r="I160" s="314"/>
      <c r="J160" s="314"/>
      <c r="K160" s="315"/>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x14ac:dyDescent="0.35">
      <c r="B161" s="313"/>
      <c r="C161" s="314"/>
      <c r="D161" s="314"/>
      <c r="E161" s="314"/>
      <c r="F161" s="314"/>
      <c r="G161" s="314"/>
      <c r="H161" s="314"/>
      <c r="I161" s="314"/>
      <c r="J161" s="314"/>
      <c r="K161" s="315"/>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x14ac:dyDescent="0.35">
      <c r="B162" s="313"/>
      <c r="C162" s="314"/>
      <c r="D162" s="314"/>
      <c r="E162" s="314"/>
      <c r="F162" s="314"/>
      <c r="G162" s="314"/>
      <c r="H162" s="314"/>
      <c r="I162" s="314"/>
      <c r="J162" s="314"/>
      <c r="K162" s="315"/>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x14ac:dyDescent="0.35">
      <c r="B163" s="313"/>
      <c r="C163" s="314"/>
      <c r="D163" s="314"/>
      <c r="E163" s="314"/>
      <c r="F163" s="314"/>
      <c r="G163" s="314"/>
      <c r="H163" s="314"/>
      <c r="I163" s="314"/>
      <c r="J163" s="314"/>
      <c r="K163" s="315"/>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x14ac:dyDescent="0.35">
      <c r="B164" s="313"/>
      <c r="C164" s="314"/>
      <c r="D164" s="314"/>
      <c r="E164" s="314"/>
      <c r="F164" s="314"/>
      <c r="G164" s="314"/>
      <c r="H164" s="314"/>
      <c r="I164" s="314"/>
      <c r="J164" s="314"/>
      <c r="K164" s="315"/>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x14ac:dyDescent="0.35">
      <c r="B165" s="313"/>
      <c r="C165" s="314"/>
      <c r="D165" s="314"/>
      <c r="E165" s="314"/>
      <c r="F165" s="314"/>
      <c r="G165" s="314"/>
      <c r="H165" s="314"/>
      <c r="I165" s="314"/>
      <c r="J165" s="314"/>
      <c r="K165" s="315"/>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x14ac:dyDescent="0.35">
      <c r="B166" s="313"/>
      <c r="C166" s="314"/>
      <c r="D166" s="314"/>
      <c r="E166" s="314"/>
      <c r="F166" s="314"/>
      <c r="G166" s="314"/>
      <c r="H166" s="314"/>
      <c r="I166" s="314"/>
      <c r="J166" s="314"/>
      <c r="K166" s="315"/>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x14ac:dyDescent="0.35">
      <c r="B167" s="313"/>
      <c r="C167" s="314"/>
      <c r="D167" s="314"/>
      <c r="E167" s="314"/>
      <c r="F167" s="314"/>
      <c r="G167" s="314"/>
      <c r="H167" s="314"/>
      <c r="I167" s="314"/>
      <c r="J167" s="314"/>
      <c r="K167" s="315"/>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x14ac:dyDescent="0.35">
      <c r="B168" s="313"/>
      <c r="C168" s="314"/>
      <c r="D168" s="314"/>
      <c r="E168" s="314"/>
      <c r="F168" s="314"/>
      <c r="G168" s="314"/>
      <c r="H168" s="314"/>
      <c r="I168" s="314"/>
      <c r="J168" s="314"/>
      <c r="K168" s="315"/>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x14ac:dyDescent="0.35">
      <c r="B169" s="313"/>
      <c r="C169" s="314"/>
      <c r="D169" s="314"/>
      <c r="E169" s="314"/>
      <c r="F169" s="314"/>
      <c r="G169" s="314"/>
      <c r="H169" s="314"/>
      <c r="I169" s="314"/>
      <c r="J169" s="314"/>
      <c r="K169" s="315"/>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x14ac:dyDescent="0.35">
      <c r="B170" s="313"/>
      <c r="C170" s="314"/>
      <c r="D170" s="314"/>
      <c r="E170" s="314"/>
      <c r="F170" s="314"/>
      <c r="G170" s="314"/>
      <c r="H170" s="314"/>
      <c r="I170" s="314"/>
      <c r="J170" s="314"/>
      <c r="K170" s="315"/>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x14ac:dyDescent="0.35">
      <c r="B171" s="316"/>
      <c r="C171" s="317"/>
      <c r="D171" s="317"/>
      <c r="E171" s="317"/>
      <c r="F171" s="317"/>
      <c r="G171" s="317"/>
      <c r="H171" s="317"/>
      <c r="I171" s="317"/>
      <c r="J171" s="317"/>
      <c r="K171" s="318"/>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x14ac:dyDescent="0.35">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idden="1" x14ac:dyDescent="0.35">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hidden="1" x14ac:dyDescent="0.35">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hidden="1" x14ac:dyDescent="0.35">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hidden="1" x14ac:dyDescent="0.35">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2:91" s="8" customFormat="1" hidden="1" x14ac:dyDescent="0.35">
      <c r="B177" s="1"/>
      <c r="C177" s="1"/>
      <c r="D177" s="1"/>
      <c r="E177" s="1"/>
      <c r="F177" s="1"/>
      <c r="G177" s="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2:91" s="8" customFormat="1" hidden="1" x14ac:dyDescent="0.35">
      <c r="B178" s="1"/>
      <c r="C178" s="1"/>
      <c r="D178" s="1"/>
      <c r="E178" s="1"/>
      <c r="F178" s="1"/>
      <c r="G178" s="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2:91" s="8" customFormat="1" hidden="1" x14ac:dyDescent="0.35">
      <c r="B179" s="1"/>
      <c r="C179" s="1"/>
      <c r="D179" s="1"/>
      <c r="E179" s="1"/>
      <c r="F179" s="1"/>
      <c r="G179" s="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row r="180" spans="2:91" s="8" customFormat="1" hidden="1" x14ac:dyDescent="0.35">
      <c r="B180" s="1"/>
      <c r="C180" s="1"/>
      <c r="D180" s="1"/>
      <c r="E180" s="1"/>
      <c r="F180" s="1"/>
      <c r="G180" s="1"/>
      <c r="Q180" s="1"/>
      <c r="R180" s="1"/>
      <c r="S180" s="1"/>
      <c r="T180" s="1"/>
      <c r="U180" s="1"/>
      <c r="V180" s="1"/>
      <c r="W180" s="1"/>
      <c r="X180" s="1"/>
      <c r="Y180" s="1"/>
      <c r="Z180" s="1"/>
      <c r="AB180" s="1"/>
      <c r="AC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G180" s="1"/>
      <c r="CI180" s="1"/>
      <c r="CK180" s="1"/>
      <c r="CM180" s="1"/>
    </row>
    <row r="181" spans="2:91" s="8" customFormat="1" hidden="1" x14ac:dyDescent="0.35">
      <c r="B181" s="1"/>
      <c r="C181" s="1"/>
      <c r="D181" s="1"/>
      <c r="E181" s="1"/>
      <c r="F181" s="1"/>
      <c r="G181" s="1"/>
      <c r="Q181" s="1"/>
      <c r="R181" s="1"/>
      <c r="S181" s="1"/>
      <c r="T181" s="1"/>
      <c r="U181" s="1"/>
      <c r="V181" s="1"/>
      <c r="W181" s="1"/>
      <c r="X181" s="1"/>
      <c r="Y181" s="1"/>
      <c r="Z181" s="1"/>
      <c r="AB181" s="1"/>
      <c r="AC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G181" s="1"/>
      <c r="CI181" s="1"/>
      <c r="CK181" s="1"/>
      <c r="CM181" s="1"/>
    </row>
    <row r="182" spans="2:91" s="8" customFormat="1" hidden="1" x14ac:dyDescent="0.35">
      <c r="B182" s="1"/>
      <c r="C182" s="1"/>
      <c r="D182" s="1"/>
      <c r="E182" s="1"/>
      <c r="F182" s="1"/>
      <c r="G182" s="1"/>
      <c r="Q182" s="1"/>
      <c r="R182" s="1"/>
      <c r="S182" s="1"/>
      <c r="T182" s="1"/>
      <c r="U182" s="1"/>
      <c r="V182" s="1"/>
      <c r="W182" s="1"/>
      <c r="X182" s="1"/>
      <c r="Y182" s="1"/>
      <c r="Z182" s="1"/>
      <c r="AB182" s="1"/>
      <c r="AC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G182" s="1"/>
      <c r="CI182" s="1"/>
      <c r="CK182" s="1"/>
      <c r="CM182" s="1"/>
    </row>
    <row r="183" spans="2:91" s="8" customFormat="1" hidden="1" x14ac:dyDescent="0.35">
      <c r="B183" s="1"/>
      <c r="C183" s="1"/>
      <c r="D183" s="1"/>
      <c r="E183" s="1"/>
      <c r="F183" s="1"/>
      <c r="G183" s="1"/>
      <c r="Q183" s="1"/>
      <c r="R183" s="1"/>
      <c r="S183" s="1"/>
      <c r="T183" s="1"/>
      <c r="U183" s="1"/>
      <c r="V183" s="1"/>
      <c r="W183" s="1"/>
      <c r="X183" s="1"/>
      <c r="Y183" s="1"/>
      <c r="Z183" s="1"/>
      <c r="AB183" s="1"/>
      <c r="AC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G183" s="1"/>
      <c r="CI183" s="1"/>
      <c r="CK183" s="1"/>
      <c r="CM183" s="1"/>
    </row>
    <row r="184" spans="2:91" s="8" customFormat="1" hidden="1" x14ac:dyDescent="0.35">
      <c r="B184" s="1"/>
      <c r="C184" s="1"/>
      <c r="D184" s="1"/>
      <c r="E184" s="1"/>
      <c r="F184" s="1"/>
      <c r="G184" s="1"/>
      <c r="Q184" s="1"/>
      <c r="R184" s="1"/>
      <c r="S184" s="1"/>
      <c r="T184" s="1"/>
      <c r="U184" s="1"/>
      <c r="V184" s="1"/>
      <c r="W184" s="1"/>
      <c r="X184" s="1"/>
      <c r="Y184" s="1"/>
      <c r="Z184" s="1"/>
      <c r="AB184" s="1"/>
      <c r="AC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G184" s="1"/>
      <c r="CI184" s="1"/>
      <c r="CK184" s="1"/>
      <c r="CM184" s="1"/>
    </row>
    <row r="185" spans="2:91" s="8" customFormat="1" hidden="1" x14ac:dyDescent="0.35">
      <c r="B185" s="1"/>
      <c r="C185" s="1"/>
      <c r="D185" s="1"/>
      <c r="E185" s="1"/>
      <c r="F185" s="1"/>
      <c r="G185" s="1"/>
      <c r="Q185" s="1"/>
      <c r="R185" s="1"/>
      <c r="S185" s="1"/>
      <c r="T185" s="1"/>
      <c r="U185" s="1"/>
      <c r="V185" s="1"/>
      <c r="W185" s="1"/>
      <c r="X185" s="1"/>
      <c r="Y185" s="1"/>
      <c r="Z185" s="1"/>
      <c r="AB185" s="1"/>
      <c r="AC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G185" s="1"/>
      <c r="CI185" s="1"/>
      <c r="CK185" s="1"/>
      <c r="CM185" s="1"/>
    </row>
    <row r="186" spans="2:91" s="8" customFormat="1" hidden="1" x14ac:dyDescent="0.35">
      <c r="B186" s="1"/>
      <c r="C186" s="1"/>
      <c r="D186" s="1"/>
      <c r="E186" s="1"/>
      <c r="F186" s="1"/>
      <c r="G186" s="1"/>
      <c r="Q186" s="1"/>
      <c r="R186" s="1"/>
      <c r="S186" s="1"/>
      <c r="T186" s="1"/>
      <c r="U186" s="1"/>
      <c r="V186" s="1"/>
      <c r="W186" s="1"/>
      <c r="X186" s="1"/>
      <c r="Y186" s="1"/>
      <c r="Z186" s="1"/>
      <c r="AB186" s="1"/>
      <c r="AC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G186" s="1"/>
      <c r="CI186" s="1"/>
      <c r="CK186" s="1"/>
      <c r="CM186" s="1"/>
    </row>
    <row r="187" spans="2:91" s="8" customFormat="1" hidden="1" x14ac:dyDescent="0.35">
      <c r="Q187" s="1"/>
      <c r="R187" s="1"/>
      <c r="S187" s="1"/>
      <c r="T187" s="1"/>
      <c r="U187" s="1"/>
      <c r="V187" s="1"/>
      <c r="W187" s="1"/>
      <c r="X187" s="1"/>
      <c r="Y187" s="1"/>
      <c r="Z187" s="1"/>
      <c r="AB187" s="1"/>
      <c r="AC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G187" s="1"/>
      <c r="CI187" s="1"/>
      <c r="CK187" s="1"/>
      <c r="CM187" s="1"/>
    </row>
    <row r="188" spans="2:91" s="8" customFormat="1" hidden="1" x14ac:dyDescent="0.35">
      <c r="Q188" s="1"/>
      <c r="R188" s="1"/>
      <c r="S188" s="1"/>
      <c r="T188" s="1"/>
      <c r="U188" s="1"/>
      <c r="V188" s="1"/>
      <c r="W188" s="1"/>
      <c r="X188" s="1"/>
      <c r="Y188" s="1"/>
      <c r="Z188" s="1"/>
      <c r="AB188" s="1"/>
      <c r="AC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G188" s="1"/>
      <c r="CI188" s="1"/>
      <c r="CK188" s="1"/>
      <c r="CM188" s="1"/>
    </row>
    <row r="189" spans="2:91" s="8" customFormat="1" hidden="1" x14ac:dyDescent="0.35">
      <c r="Q189" s="1"/>
      <c r="R189" s="1"/>
      <c r="S189" s="1"/>
      <c r="T189" s="1"/>
      <c r="U189" s="1"/>
      <c r="V189" s="1"/>
      <c r="W189" s="1"/>
      <c r="X189" s="1"/>
      <c r="Y189" s="1"/>
      <c r="Z189" s="1"/>
      <c r="AB189" s="1"/>
      <c r="AC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G189" s="1"/>
      <c r="CI189" s="1"/>
      <c r="CK189" s="1"/>
      <c r="CM189" s="1"/>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52:D52"/>
    <mergeCell ref="E52:H52"/>
    <mergeCell ref="I52:K52"/>
    <mergeCell ref="B53:D53"/>
    <mergeCell ref="E53:H53"/>
    <mergeCell ref="I53:K53"/>
    <mergeCell ref="B49:C50"/>
    <mergeCell ref="B21:B27"/>
    <mergeCell ref="C21:D23"/>
    <mergeCell ref="C24:D27"/>
    <mergeCell ref="B28:G28"/>
    <mergeCell ref="B29:G29"/>
    <mergeCell ref="B30:G30"/>
    <mergeCell ref="B31:G31"/>
    <mergeCell ref="B32:G32"/>
    <mergeCell ref="B33:G33"/>
    <mergeCell ref="B34:G34"/>
    <mergeCell ref="B35:G35"/>
    <mergeCell ref="C2:D2"/>
    <mergeCell ref="E2:G2"/>
    <mergeCell ref="B3:B8"/>
    <mergeCell ref="C3:D4"/>
    <mergeCell ref="C5:D8"/>
    <mergeCell ref="C45:F45"/>
    <mergeCell ref="C46:F46"/>
    <mergeCell ref="K45:M45"/>
    <mergeCell ref="K46:M46"/>
    <mergeCell ref="B9:B20"/>
    <mergeCell ref="C9:D11"/>
    <mergeCell ref="C12:D14"/>
    <mergeCell ref="C15:D17"/>
    <mergeCell ref="C18:D20"/>
    <mergeCell ref="K37:M37"/>
    <mergeCell ref="C37:F37"/>
    <mergeCell ref="G37:J37"/>
    <mergeCell ref="C38:F38"/>
    <mergeCell ref="C39:F39"/>
    <mergeCell ref="K38:M38"/>
    <mergeCell ref="K39:M39"/>
    <mergeCell ref="C47:F47"/>
    <mergeCell ref="G38:J38"/>
    <mergeCell ref="G39:J39"/>
    <mergeCell ref="G40:J40"/>
    <mergeCell ref="G41:J41"/>
    <mergeCell ref="G42:J42"/>
    <mergeCell ref="G43:J43"/>
    <mergeCell ref="G44:J44"/>
    <mergeCell ref="G45:J45"/>
    <mergeCell ref="G46:J46"/>
    <mergeCell ref="G47:J47"/>
    <mergeCell ref="C40:F40"/>
    <mergeCell ref="C41:F41"/>
    <mergeCell ref="C42:F42"/>
    <mergeCell ref="C43:F43"/>
    <mergeCell ref="C44:F44"/>
    <mergeCell ref="K47:M47"/>
    <mergeCell ref="K40:M40"/>
    <mergeCell ref="K41:M41"/>
    <mergeCell ref="K42:M42"/>
    <mergeCell ref="K43:M43"/>
    <mergeCell ref="K44:M44"/>
  </mergeCells>
  <conditionalFormatting sqref="D59:D61 F59:F61 H59:H61 J59:J61">
    <cfRule type="containsErrors" dxfId="106" priority="20">
      <formula>ISERROR(D59)</formula>
    </cfRule>
  </conditionalFormatting>
  <conditionalFormatting sqref="H127:I151">
    <cfRule type="containsText" dxfId="105" priority="10" operator="containsText" text="error">
      <formula>NOT(ISERROR(SEARCH("error",H127)))</formula>
    </cfRule>
  </conditionalFormatting>
  <conditionalFormatting sqref="H3:R27">
    <cfRule type="containsText" dxfId="104" priority="14" operator="containsText" text="*80">
      <formula>NOT(ISERROR(SEARCH("*80",H3)))</formula>
    </cfRule>
    <cfRule type="containsText" dxfId="103" priority="15" operator="containsText" text="60-79">
      <formula>NOT(ISERROR(SEARCH("60-79",H3)))</formula>
    </cfRule>
    <cfRule type="containsText" dxfId="102" priority="16" operator="containsText" text="&lt;60">
      <formula>NOT(ISERROR(SEARCH("&lt;60",H3)))</formula>
    </cfRule>
  </conditionalFormatting>
  <conditionalFormatting sqref="I127:K151 H127:H155">
    <cfRule type="containsText" dxfId="101" priority="11" operator="containsText" text="80">
      <formula>NOT(ISERROR(SEARCH("80",H127)))</formula>
    </cfRule>
    <cfRule type="containsText" dxfId="100" priority="12" operator="containsText" text="60-79">
      <formula>NOT(ISERROR(SEARCH("60-79",H127)))</formula>
    </cfRule>
    <cfRule type="containsText" dxfId="99" priority="13" operator="containsText" text="&lt;60">
      <formula>NOT(ISERROR(SEARCH("&lt;60",H127)))</formula>
    </cfRule>
  </conditionalFormatting>
  <conditionalFormatting sqref="Y3:AH27 AK3:AT27 AV3:AV27">
    <cfRule type="containsText" dxfId="98" priority="17" operator="containsText" text="*80">
      <formula>NOT(ISERROR(SEARCH("*80",Y3)))</formula>
    </cfRule>
    <cfRule type="containsText" dxfId="97" priority="18" operator="containsText" text="60-79">
      <formula>NOT(ISERROR(SEARCH("60-79",Y3)))</formula>
    </cfRule>
    <cfRule type="containsText" dxfId="96" priority="19" operator="containsText" text="&lt;60">
      <formula>NOT(ISERROR(SEARCH("&lt;60",Y3)))</formula>
    </cfRule>
  </conditionalFormatting>
  <dataValidations count="3">
    <dataValidation allowBlank="1" showInputMessage="1" showErrorMessage="1" errorTitle="Error in entry" error="Please use list items only." sqref="BL53:BV74 BJ51:BT51 BJ28:BT32 BV28:CE32 AK3:AT31 AU129:BE153" xr:uid="{61C081F4-D67C-4DFD-B32F-6F6C85C12D9D}"/>
    <dataValidation type="list" allowBlank="1" showInputMessage="1" showErrorMessage="1" errorTitle="Error in entry" error="Please use list items only." sqref="Y3:AH27 H3:R27" xr:uid="{BC0B6774-C2D0-454E-8602-4259F50DFF0D}">
      <formula1>ValidDepts</formula1>
    </dataValidation>
    <dataValidation type="list" allowBlank="1" showInputMessage="1" showErrorMessage="1" sqref="I34:R34" xr:uid="{AD4D64E1-7E49-4836-AE52-B38FCE35DC43}">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02B6-F9BB-4BDC-A21B-412BC5C4CA35}">
  <sheetPr>
    <pageSetUpPr fitToPage="1"/>
  </sheetPr>
  <dimension ref="A1:XFC189"/>
  <sheetViews>
    <sheetView showGridLines="0" topLeftCell="A9" zoomScale="70" zoomScaleNormal="70" zoomScaleSheetLayoutView="80" zoomScalePageLayoutView="25" workbookViewId="0"/>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0" style="407" hidden="1" customWidth="1"/>
    <col min="64" max="84" width="0" style="408" hidden="1" customWidth="1"/>
    <col min="85" max="85" width="0" style="407" hidden="1" customWidth="1"/>
    <col min="86" max="86" width="0" style="408" hidden="1" customWidth="1"/>
    <col min="87" max="87" width="0" style="407" hidden="1" customWidth="1"/>
    <col min="88" max="88" width="0" style="408" hidden="1" customWidth="1"/>
    <col min="89" max="89" width="0" style="407" hidden="1" customWidth="1"/>
    <col min="90" max="90" width="0" style="408" hidden="1" customWidth="1"/>
    <col min="91" max="91" width="0" style="407" hidden="1" customWidth="1"/>
    <col min="92" max="92" width="0" style="408" hidden="1" customWidth="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100</v>
      </c>
      <c r="I3" s="448" t="s">
        <v>100</v>
      </c>
      <c r="J3" s="448" t="s">
        <v>100</v>
      </c>
      <c r="K3" s="448" t="s">
        <v>100</v>
      </c>
      <c r="L3" s="448" t="s">
        <v>100</v>
      </c>
      <c r="M3" s="448" t="s">
        <v>100</v>
      </c>
      <c r="N3" s="448" t="s">
        <v>100</v>
      </c>
      <c r="O3" s="448" t="s">
        <v>100</v>
      </c>
      <c r="P3" s="448" t="s">
        <v>100</v>
      </c>
      <c r="Q3" s="448" t="s">
        <v>100</v>
      </c>
      <c r="R3" s="449" t="s">
        <v>100</v>
      </c>
      <c r="Y3" s="450" t="s">
        <v>100</v>
      </c>
      <c r="Z3" s="450" t="s">
        <v>100</v>
      </c>
      <c r="AA3" s="450" t="s">
        <v>100</v>
      </c>
      <c r="AB3" s="450" t="s">
        <v>100</v>
      </c>
      <c r="AC3" s="450" t="s">
        <v>100</v>
      </c>
      <c r="AD3" s="450" t="s">
        <v>100</v>
      </c>
      <c r="AE3" s="450" t="s">
        <v>100</v>
      </c>
      <c r="AF3" s="450" t="s">
        <v>100</v>
      </c>
      <c r="AG3" s="450" t="s">
        <v>100</v>
      </c>
      <c r="AH3" s="450" t="s">
        <v>100</v>
      </c>
      <c r="AK3" s="451" t="str">
        <f>IFERROR(IF(I3="---","",IF(Y3="---","No Target Set",IF(BV3=BK3,"On Target",IF(BV3&gt;BK3,"Behind",IF(BV3&lt;BK3,"On Target"))))),"")</f>
        <v/>
      </c>
      <c r="AL3" s="451" t="str">
        <f>IFERROR(IF(J3="---","",IF(Z3="---","No Target Set",IF(BW3=BL3,"On Target",IF(BW3&gt;BL3,"Behind",IF(BW3&lt;BL3,"On Target"))))),"")</f>
        <v/>
      </c>
      <c r="AM3" s="451" t="str">
        <f>IFERROR(IF(K3="---","",IF(AA3="---","No Target Set",IF(BX3=BM3,"On Target",IF(BX3&gt;BM3,"Behind",IF(BX3&lt;BM3,"On Target"))))),"")</f>
        <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v>
      </c>
      <c r="AY3" s="648" t="e">
        <f>VALUE(IF(AX3="---","",VLOOKUP(AX3,List1678345679102132[],2,FALSE)))</f>
        <v>#VALUE!</v>
      </c>
      <c r="AZ3" s="648" t="str">
        <f>_xlfn.IFNA(LOOKUP(2,1/(H3:Q3&lt;&gt;"---"),X3:AF3),"---")</f>
        <v>---</v>
      </c>
      <c r="BA3" s="648" t="e">
        <f>VALUE(IF(AZ3="---","",VLOOKUP(AZ3,List1678345679102132[],2,FALSE)))</f>
        <v>#VALUE!</v>
      </c>
      <c r="BB3" s="648" t="str">
        <f>_xlfn.IFNA(LOOKUP(2,1/(AK3:AT3&lt;&gt;""),AK3:AT3),"---")</f>
        <v>---</v>
      </c>
      <c r="BC3" s="648" t="str">
        <f>_xlfn.IFNA(LOOKUP(2,1/(H3:R3&lt;&gt;"---"),H$2:R$2),"---")</f>
        <v>---</v>
      </c>
      <c r="BE3" s="603" t="s">
        <v>100</v>
      </c>
      <c r="BI3" s="453" t="s">
        <v>102</v>
      </c>
      <c r="BJ3" s="648" t="str">
        <f>IF(H3="---","",IF(H3="","",VLOOKUP(H3,List1678345679102132[],2,FALSE)))</f>
        <v/>
      </c>
      <c r="BK3" s="648" t="str">
        <f>IF(I3="---","",IF(I3="","",VLOOKUP(I3,List1678345679102132[],2,FALSE)))</f>
        <v/>
      </c>
      <c r="BL3" s="648" t="str">
        <f>IF(J3="---","",IF(J3="","",VLOOKUP(J3,List1678345679102132[],2,FALSE)))</f>
        <v/>
      </c>
      <c r="BM3" s="648" t="str">
        <f>IF(K3="---","",IF(K3="","",VLOOKUP(K3,List1678345679102132[],2,FALSE)))</f>
        <v/>
      </c>
      <c r="BN3" s="648" t="str">
        <f>IF(L3="---","",IF(L3="","",VLOOKUP(L3,List1678345679102132[],2,FALSE)))</f>
        <v/>
      </c>
      <c r="BO3" s="648" t="str">
        <f>IF(M3="---","",IF(M3="","",VLOOKUP(M3,List1678345679102132[],2,FALSE)))</f>
        <v/>
      </c>
      <c r="BP3" s="648" t="str">
        <f>IF(N3="---","",IF(N3="","",VLOOKUP(N3,List1678345679102132[],2,FALSE)))</f>
        <v/>
      </c>
      <c r="BQ3" s="648" t="str">
        <f>IF(O3="---","",IF(O3="","",VLOOKUP(O3,List1678345679102132[],2,FALSE)))</f>
        <v/>
      </c>
      <c r="BR3" s="648" t="str">
        <f>IF(P3="---","",IF(P3="","",VLOOKUP(P3,List1678345679102132[],2,FALSE)))</f>
        <v/>
      </c>
      <c r="BS3" s="648" t="str">
        <f>IF(Q3="---","",IF(Q3="","",VLOOKUP(Q3,List1678345679102132[],2,FALSE)))</f>
        <v/>
      </c>
      <c r="BT3" s="648" t="str">
        <f>IF(R3="---","",IF(R3="","",VLOOKUP(R3,List1678345679102132[],2,FALSE)))</f>
        <v/>
      </c>
      <c r="BU3" s="453" t="s">
        <v>102</v>
      </c>
      <c r="BV3" s="648" t="str">
        <f>IF(Y3="---","",IF(Y3="","",VLOOKUP(Y3,List1678345679102132[],2,FALSE)))</f>
        <v/>
      </c>
      <c r="BW3" s="648" t="str">
        <f>IF(Z3="---","",IF(Z3="","",VLOOKUP(Z3,List1678345679102132[],2,FALSE)))</f>
        <v/>
      </c>
      <c r="BX3" s="648" t="str">
        <f>IF(AA3="---","",IF(AA3="","",VLOOKUP(AA3,List1678345679102132[],2,FALSE)))</f>
        <v/>
      </c>
      <c r="BY3" s="648" t="str">
        <f>IF(AB3="---","",IF(AB3="","",VLOOKUP(AB3,List1678345679102132[],2,FALSE)))</f>
        <v/>
      </c>
      <c r="BZ3" s="648" t="str">
        <f>IF(AC3="---","",IF(AC3="","",VLOOKUP(AC3,List1678345679102132[],2,FALSE)))</f>
        <v/>
      </c>
      <c r="CA3" s="648" t="str">
        <f>IF(AD3="---","",IF(AD3="","",VLOOKUP(AD3,List1678345679102132[],2,FALSE)))</f>
        <v/>
      </c>
      <c r="CB3" s="648" t="str">
        <f>IF(AE3="---","",IF(AE3="","",VLOOKUP(AE3,List1678345679102132[],2,FALSE)))</f>
        <v/>
      </c>
      <c r="CC3" s="648" t="str">
        <f>IF(AF3="---","",IF(AF3="","",VLOOKUP(AF3,List1678345679102132[],2,FALSE)))</f>
        <v/>
      </c>
      <c r="CD3" s="648" t="str">
        <f>IF(AG3="---","",IF(AG3="","",VLOOKUP(AG3,List1678345679102132[],2,FALSE)))</f>
        <v/>
      </c>
      <c r="CE3" s="648" t="str">
        <f>IF(AH3="---","",IF(AH3="","",VLOOKUP(AH3,List1678345679102132[],2,FALSE)))</f>
        <v/>
      </c>
      <c r="CF3" s="453"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NA</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100</v>
      </c>
      <c r="I4" s="456" t="s">
        <v>100</v>
      </c>
      <c r="J4" s="456" t="s">
        <v>100</v>
      </c>
      <c r="K4" s="456" t="s">
        <v>100</v>
      </c>
      <c r="L4" s="456" t="s">
        <v>100</v>
      </c>
      <c r="M4" s="456" t="s">
        <v>100</v>
      </c>
      <c r="N4" s="456" t="s">
        <v>100</v>
      </c>
      <c r="O4" s="456" t="s">
        <v>100</v>
      </c>
      <c r="P4" s="456" t="s">
        <v>100</v>
      </c>
      <c r="Q4" s="456" t="s">
        <v>100</v>
      </c>
      <c r="R4" s="457" t="s">
        <v>100</v>
      </c>
      <c r="Y4" s="450" t="s">
        <v>100</v>
      </c>
      <c r="Z4" s="450" t="s">
        <v>100</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
      </c>
      <c r="AL4" s="451" t="str">
        <f>IFERROR(IF(J4="---","",IF(Z4="---","No Target Set",IF(BW4=BL4,"On Target",IF(BW4&gt;BL4,"Behind",IF(BW4&lt;BL4,"On Target"))))),"")</f>
        <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v>
      </c>
      <c r="AY4" s="648" t="e">
        <f>VALUE(IF(AX4="---","",VLOOKUP(AX4,List1678345679102132[],2,FALSE)))</f>
        <v>#VALUE!</v>
      </c>
      <c r="AZ4" s="648" t="str">
        <f>_xlfn.IFNA(LOOKUP(2,1/(H4:Q4&lt;&gt;"---"),X4:AF4),"---")</f>
        <v>---</v>
      </c>
      <c r="BA4" s="648" t="e">
        <f>VALUE(IF(AZ4="---","",VLOOKUP(AZ4,List1678345679102132[],2,FALSE)))</f>
        <v>#VALUE!</v>
      </c>
      <c r="BB4" s="648" t="str">
        <f>_xlfn.IFNA(LOOKUP(2,1/(AK4:AT4&lt;&gt;""),AK4:AT4),"---")</f>
        <v>---</v>
      </c>
      <c r="BC4" s="648" t="str">
        <f>_xlfn.IFNA(LOOKUP(2,1/(H4:R4&lt;&gt;"---"),H$2:R$2),"---")</f>
        <v>---</v>
      </c>
      <c r="BE4" s="458" t="s">
        <v>101</v>
      </c>
      <c r="BF4" s="407">
        <v>1</v>
      </c>
      <c r="BI4" s="453" t="s">
        <v>104</v>
      </c>
      <c r="BJ4" s="648" t="str">
        <f>IF(H4="---","",IF(H4="","",VLOOKUP(H4,List1678345679102132[],2,FALSE)))</f>
        <v/>
      </c>
      <c r="BK4" s="648" t="str">
        <f>IF(I4="---","",IF(I4="","",VLOOKUP(I4,List1678345679102132[],2,FALSE)))</f>
        <v/>
      </c>
      <c r="BL4" s="648" t="str">
        <f>IF(J4="---","",IF(J4="","",VLOOKUP(J4,List1678345679102132[],2,FALSE)))</f>
        <v/>
      </c>
      <c r="BM4" s="648" t="str">
        <f>IF(K4="---","",IF(K4="","",VLOOKUP(K4,List1678345679102132[],2,FALSE)))</f>
        <v/>
      </c>
      <c r="BN4" s="648" t="str">
        <f>IF(L4="---","",IF(L4="","",VLOOKUP(L4,List1678345679102132[],2,FALSE)))</f>
        <v/>
      </c>
      <c r="BO4" s="648" t="str">
        <f>IF(M4="---","",IF(M4="","",VLOOKUP(M4,List1678345679102132[],2,FALSE)))</f>
        <v/>
      </c>
      <c r="BP4" s="648" t="str">
        <f>IF(N4="---","",IF(N4="","",VLOOKUP(N4,List1678345679102132[],2,FALSE)))</f>
        <v/>
      </c>
      <c r="BQ4" s="648" t="str">
        <f>IF(O4="---","",IF(O4="","",VLOOKUP(O4,List1678345679102132[],2,FALSE)))</f>
        <v/>
      </c>
      <c r="BR4" s="648" t="str">
        <f>IF(P4="---","",IF(P4="","",VLOOKUP(P4,List1678345679102132[],2,FALSE)))</f>
        <v/>
      </c>
      <c r="BS4" s="648" t="str">
        <f>IF(Q4="---","",IF(Q4="","",VLOOKUP(Q4,List1678345679102132[],2,FALSE)))</f>
        <v/>
      </c>
      <c r="BT4" s="648" t="str">
        <f>IF(R4="---","",IF(R4="","",VLOOKUP(R4,List1678345679102132[],2,FALSE)))</f>
        <v/>
      </c>
      <c r="BU4" s="453" t="s">
        <v>104</v>
      </c>
      <c r="BV4" s="648" t="str">
        <f>IF(Y4="---","",IF(Y4="","",VLOOKUP(Y4,List1678345679102132[],2,FALSE)))</f>
        <v/>
      </c>
      <c r="BW4" s="648" t="str">
        <f>IF(Z4="---","",IF(Z4="","",VLOOKUP(Z4,List1678345679102132[],2,FALSE)))</f>
        <v/>
      </c>
      <c r="BX4" s="648" t="str">
        <f>IF(AA4="---","",IF(AA4="","",VLOOKUP(AA4,List1678345679102132[],2,FALSE)))</f>
        <v/>
      </c>
      <c r="BY4" s="648" t="str">
        <f>IF(AB4="---","",IF(AB4="","",VLOOKUP(AB4,List1678345679102132[],2,FALSE)))</f>
        <v/>
      </c>
      <c r="BZ4" s="648" t="str">
        <f>IF(AC4="---","",IF(AC4="","",VLOOKUP(AC4,List1678345679102132[],2,FALSE)))</f>
        <v/>
      </c>
      <c r="CA4" s="648" t="str">
        <f>IF(AD4="---","",IF(AD4="","",VLOOKUP(AD4,List1678345679102132[],2,FALSE)))</f>
        <v/>
      </c>
      <c r="CB4" s="648" t="str">
        <f>IF(AE4="---","",IF(AE4="","",VLOOKUP(AE4,List1678345679102132[],2,FALSE)))</f>
        <v/>
      </c>
      <c r="CC4" s="648" t="str">
        <f>IF(AF4="---","",IF(AF4="","",VLOOKUP(AF4,List1678345679102132[],2,FALSE)))</f>
        <v/>
      </c>
      <c r="CD4" s="648" t="str">
        <f>IF(AG4="---","",IF(AG4="","",VLOOKUP(AG4,List1678345679102132[],2,FALSE)))</f>
        <v/>
      </c>
      <c r="CE4" s="648" t="str">
        <f>IF(AH4="---","",IF(AH4="","",VLOOKUP(AH4,List1678345679102132[],2,FALSE)))</f>
        <v/>
      </c>
      <c r="CF4" s="453" t="s">
        <v>104</v>
      </c>
      <c r="CG4" s="648" t="str">
        <f>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100</v>
      </c>
      <c r="I5" s="456" t="s">
        <v>100</v>
      </c>
      <c r="J5" s="456" t="s">
        <v>100</v>
      </c>
      <c r="K5" s="456" t="s">
        <v>100</v>
      </c>
      <c r="L5" s="456" t="s">
        <v>100</v>
      </c>
      <c r="M5" s="456" t="s">
        <v>100</v>
      </c>
      <c r="N5" s="456" t="s">
        <v>100</v>
      </c>
      <c r="O5" s="456" t="s">
        <v>100</v>
      </c>
      <c r="P5" s="456" t="s">
        <v>100</v>
      </c>
      <c r="Q5" s="456" t="s">
        <v>100</v>
      </c>
      <c r="R5" s="457" t="s">
        <v>100</v>
      </c>
      <c r="Y5" s="450" t="s">
        <v>100</v>
      </c>
      <c r="Z5" s="450" t="s">
        <v>100</v>
      </c>
      <c r="AA5" s="450" t="s">
        <v>100</v>
      </c>
      <c r="AB5" s="450" t="s">
        <v>100</v>
      </c>
      <c r="AC5" s="450" t="s">
        <v>100</v>
      </c>
      <c r="AD5" s="450" t="s">
        <v>100</v>
      </c>
      <c r="AE5" s="450" t="s">
        <v>100</v>
      </c>
      <c r="AF5" s="450" t="s">
        <v>100</v>
      </c>
      <c r="AG5" s="450" t="s">
        <v>100</v>
      </c>
      <c r="AH5" s="450" t="s">
        <v>100</v>
      </c>
      <c r="AK5" s="451" t="str">
        <f>IFERROR(IF(I5="---","",IF(Y5="---","No Target Set",IF(BV5=BK5,"On Target",IF(BV5&gt;BK5,"Behind",IF(BV5&lt;BK5,"On Target"))))),"")</f>
        <v/>
      </c>
      <c r="AL5" s="451" t="str">
        <f>IFERROR(IF(J5="---","",IF(Z5="---","No Target Set",IF(BW5=BL5,"On Target",IF(BW5&gt;BL5,"Behind",IF(BW5&lt;BL5,"On Target"))))),"")</f>
        <v/>
      </c>
      <c r="AM5" s="451" t="str">
        <f>IFERROR(IF(K5="---","",IF(AA5="---","No Target Set",IF(BX5=BM5,"On Target",IF(BX5&gt;BM5,"Behind",IF(BX5&lt;BM5,"On Target"))))),"")</f>
        <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v>
      </c>
      <c r="AY5" s="648" t="e">
        <f>VALUE(IF(AX5="---","",VLOOKUP(AX5,List1678345679102132[],2,FALSE)))</f>
        <v>#VALUE!</v>
      </c>
      <c r="AZ5" s="648" t="str">
        <f>_xlfn.IFNA(LOOKUP(2,1/(H5:Q5&lt;&gt;"---"),X5:AF5),"---")</f>
        <v>---</v>
      </c>
      <c r="BA5" s="648" t="e">
        <f>VALUE(IF(AZ5="---","",VLOOKUP(AZ5,List1678345679102132[],2,FALSE)))</f>
        <v>#VALUE!</v>
      </c>
      <c r="BB5" s="648" t="str">
        <f>_xlfn.IFNA(LOOKUP(2,1/(AK5:AT5&lt;&gt;""),AK5:AT5),"---")</f>
        <v>---</v>
      </c>
      <c r="BC5" s="648" t="str">
        <f>_xlfn.IFNA(LOOKUP(2,1/(H5:R5&lt;&gt;"---"),H$2:R$2),"---")</f>
        <v>---</v>
      </c>
      <c r="BE5" s="459" t="s">
        <v>99</v>
      </c>
      <c r="BF5" s="407">
        <v>0.5</v>
      </c>
      <c r="BI5" s="453" t="s">
        <v>108</v>
      </c>
      <c r="BJ5" s="648" t="str">
        <f>IF(H5="---","",IF(H5="","",VLOOKUP(H5,List1678345679102132[],2,FALSE)))</f>
        <v/>
      </c>
      <c r="BK5" s="648" t="str">
        <f>IF(I5="---","",IF(I5="","",VLOOKUP(I5,List1678345679102132[],2,FALSE)))</f>
        <v/>
      </c>
      <c r="BL5" s="648" t="str">
        <f>IF(J5="---","",IF(J5="","",VLOOKUP(J5,List1678345679102132[],2,FALSE)))</f>
        <v/>
      </c>
      <c r="BM5" s="648" t="str">
        <f>IF(K5="---","",IF(K5="","",VLOOKUP(K5,List1678345679102132[],2,FALSE)))</f>
        <v/>
      </c>
      <c r="BN5" s="648" t="str">
        <f>IF(L5="---","",IF(L5="","",VLOOKUP(L5,List1678345679102132[],2,FALSE)))</f>
        <v/>
      </c>
      <c r="BO5" s="648" t="str">
        <f>IF(M5="---","",IF(M5="","",VLOOKUP(M5,List1678345679102132[],2,FALSE)))</f>
        <v/>
      </c>
      <c r="BP5" s="648" t="str">
        <f>IF(N5="---","",IF(N5="","",VLOOKUP(N5,List1678345679102132[],2,FALSE)))</f>
        <v/>
      </c>
      <c r="BQ5" s="648" t="str">
        <f>IF(O5="---","",IF(O5="","",VLOOKUP(O5,List1678345679102132[],2,FALSE)))</f>
        <v/>
      </c>
      <c r="BR5" s="648" t="str">
        <f>IF(P5="---","",IF(P5="","",VLOOKUP(P5,List1678345679102132[],2,FALSE)))</f>
        <v/>
      </c>
      <c r="BS5" s="648" t="str">
        <f>IF(Q5="---","",IF(Q5="","",VLOOKUP(Q5,List1678345679102132[],2,FALSE)))</f>
        <v/>
      </c>
      <c r="BT5" s="648" t="str">
        <f>IF(R5="---","",IF(R5="","",VLOOKUP(R5,List1678345679102132[],2,FALSE)))</f>
        <v/>
      </c>
      <c r="BU5" s="453" t="s">
        <v>108</v>
      </c>
      <c r="BV5" s="648" t="str">
        <f>IF(Y5="---","",IF(Y5="","",VLOOKUP(Y5,List1678345679102132[],2,FALSE)))</f>
        <v/>
      </c>
      <c r="BW5" s="648" t="str">
        <f>IF(Z5="---","",IF(Z5="","",VLOOKUP(Z5,List1678345679102132[],2,FALSE)))</f>
        <v/>
      </c>
      <c r="BX5" s="648" t="str">
        <f>IF(AA5="---","",IF(AA5="","",VLOOKUP(AA5,List1678345679102132[],2,FALSE)))</f>
        <v/>
      </c>
      <c r="BY5" s="648" t="str">
        <f>IF(AB5="---","",IF(AB5="","",VLOOKUP(AB5,List1678345679102132[],2,FALSE)))</f>
        <v/>
      </c>
      <c r="BZ5" s="648" t="str">
        <f>IF(AC5="---","",IF(AC5="","",VLOOKUP(AC5,List1678345679102132[],2,FALSE)))</f>
        <v/>
      </c>
      <c r="CA5" s="648" t="str">
        <f>IF(AD5="---","",IF(AD5="","",VLOOKUP(AD5,List1678345679102132[],2,FALSE)))</f>
        <v/>
      </c>
      <c r="CB5" s="648" t="str">
        <f>IF(AE5="---","",IF(AE5="","",VLOOKUP(AE5,List1678345679102132[],2,FALSE)))</f>
        <v/>
      </c>
      <c r="CC5" s="648" t="str">
        <f>IF(AF5="---","",IF(AF5="","",VLOOKUP(AF5,List1678345679102132[],2,FALSE)))</f>
        <v/>
      </c>
      <c r="CD5" s="648" t="str">
        <f>IF(AG5="---","",IF(AG5="","",VLOOKUP(AG5,List1678345679102132[],2,FALSE)))</f>
        <v/>
      </c>
      <c r="CE5" s="648" t="str">
        <f>IF(AH5="---","",IF(AH5="","",VLOOKUP(AH5,List1678345679102132[],2,FALSE)))</f>
        <v/>
      </c>
      <c r="CF5" s="453" t="s">
        <v>108</v>
      </c>
      <c r="CG5" s="648" t="str">
        <f>IFERROR(
    IF(H5="---", "NA",
        IF(Y5="---", "NA",
            IF(BJ5 &gt; BK5,
                IF(BV5 &gt; BJ5, 1.1, 0.1),
                IF(BV5 &gt; BJ5, 1, 0)
            )
        )
    ),
    -1
)</f>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NA</v>
      </c>
      <c r="CT5" s="648" t="str">
        <f>IF(AND(OR(CI5=1, CI5=1.1),BM5&gt;=BX5),"Achieved",IF(AND(OR(CI5=1, CI5=1.1),BM5&lt;BX5),"Not Achieved","NA"))</f>
        <v>NA</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100</v>
      </c>
      <c r="I6" s="456" t="s">
        <v>100</v>
      </c>
      <c r="J6" s="456" t="s">
        <v>100</v>
      </c>
      <c r="K6" s="456" t="s">
        <v>100</v>
      </c>
      <c r="L6" s="456" t="s">
        <v>100</v>
      </c>
      <c r="M6" s="456" t="s">
        <v>100</v>
      </c>
      <c r="N6" s="456" t="s">
        <v>100</v>
      </c>
      <c r="O6" s="456" t="s">
        <v>100</v>
      </c>
      <c r="P6" s="456" t="s">
        <v>100</v>
      </c>
      <c r="Q6" s="456" t="s">
        <v>100</v>
      </c>
      <c r="R6" s="457" t="s">
        <v>100</v>
      </c>
      <c r="Y6" s="450" t="s">
        <v>100</v>
      </c>
      <c r="Z6" s="450" t="s">
        <v>100</v>
      </c>
      <c r="AA6" s="450" t="s">
        <v>100</v>
      </c>
      <c r="AB6" s="450" t="s">
        <v>100</v>
      </c>
      <c r="AC6" s="450" t="s">
        <v>100</v>
      </c>
      <c r="AD6" s="450" t="s">
        <v>100</v>
      </c>
      <c r="AE6" s="450" t="s">
        <v>100</v>
      </c>
      <c r="AF6" s="450" t="s">
        <v>100</v>
      </c>
      <c r="AG6" s="450" t="s">
        <v>100</v>
      </c>
      <c r="AH6" s="450" t="s">
        <v>100</v>
      </c>
      <c r="AK6" s="451" t="str">
        <f>IFERROR(IF(I6="---","",IF(Y6="---","No Target Set",IF(BV6=BK6,"On Target",IF(BV6&gt;BK6,"Behind",IF(BV6&lt;BK6,"On Target"))))),"")</f>
        <v/>
      </c>
      <c r="AL6" s="451" t="str">
        <f>IFERROR(IF(J6="---","",IF(Z6="---","No Target Set",IF(BW6=BL6,"On Target",IF(BW6&gt;BL6,"Behind",IF(BW6&lt;BL6,"On Target"))))),"")</f>
        <v/>
      </c>
      <c r="AM6" s="451" t="str">
        <f>IFERROR(IF(K6="---","",IF(AA6="---","No Target Set",IF(BX6=BM6,"On Target",IF(BX6&gt;BM6,"Behind",IF(BX6&lt;BM6,"On Target"))))),"")</f>
        <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v>
      </c>
      <c r="AY6" s="648" t="e">
        <f>VALUE(IF(AX6="---","",VLOOKUP(AX6,List1678345679102132[],2,FALSE)))</f>
        <v>#VALUE!</v>
      </c>
      <c r="AZ6" s="648" t="str">
        <f>_xlfn.IFNA(LOOKUP(2,1/(H6:Q6&lt;&gt;"---"),X6:AF6),"---")</f>
        <v>---</v>
      </c>
      <c r="BA6" s="648" t="e">
        <f>VALUE(IF(AZ6="---","",VLOOKUP(AZ6,List1678345679102132[],2,FALSE)))</f>
        <v>#VALUE!</v>
      </c>
      <c r="BB6" s="648" t="str">
        <f>_xlfn.IFNA(LOOKUP(2,1/(AK6:AT6&lt;&gt;""),AK6:AT6),"---")</f>
        <v>---</v>
      </c>
      <c r="BC6" s="648" t="str">
        <f>_xlfn.IFNA(LOOKUP(2,1/(H6:R6&lt;&gt;"---"),H$2:R$2),"---")</f>
        <v>---</v>
      </c>
      <c r="BE6" s="460" t="s">
        <v>107</v>
      </c>
      <c r="BF6" s="407">
        <v>0</v>
      </c>
      <c r="BI6" s="453" t="s">
        <v>110</v>
      </c>
      <c r="BJ6" s="648" t="str">
        <f>IF(H6="---","",IF(H6="","",VLOOKUP(H6,List1678345679102132[],2,FALSE)))</f>
        <v/>
      </c>
      <c r="BK6" s="648" t="str">
        <f>IF(I6="---","",IF(I6="","",VLOOKUP(I6,List1678345679102132[],2,FALSE)))</f>
        <v/>
      </c>
      <c r="BL6" s="648" t="str">
        <f>IF(J6="---","",IF(J6="","",VLOOKUP(J6,List1678345679102132[],2,FALSE)))</f>
        <v/>
      </c>
      <c r="BM6" s="648" t="str">
        <f>IF(K6="---","",IF(K6="","",VLOOKUP(K6,List1678345679102132[],2,FALSE)))</f>
        <v/>
      </c>
      <c r="BN6" s="648" t="str">
        <f>IF(L6="---","",IF(L6="","",VLOOKUP(L6,List1678345679102132[],2,FALSE)))</f>
        <v/>
      </c>
      <c r="BO6" s="648" t="str">
        <f>IF(M6="---","",IF(M6="","",VLOOKUP(M6,List1678345679102132[],2,FALSE)))</f>
        <v/>
      </c>
      <c r="BP6" s="648" t="str">
        <f>IF(N6="---","",IF(N6="","",VLOOKUP(N6,List1678345679102132[],2,FALSE)))</f>
        <v/>
      </c>
      <c r="BQ6" s="648" t="str">
        <f>IF(O6="---","",IF(O6="","",VLOOKUP(O6,List1678345679102132[],2,FALSE)))</f>
        <v/>
      </c>
      <c r="BR6" s="648" t="str">
        <f>IF(P6="---","",IF(P6="","",VLOOKUP(P6,List1678345679102132[],2,FALSE)))</f>
        <v/>
      </c>
      <c r="BS6" s="648" t="str">
        <f>IF(Q6="---","",IF(Q6="","",VLOOKUP(Q6,List1678345679102132[],2,FALSE)))</f>
        <v/>
      </c>
      <c r="BT6" s="648" t="str">
        <f>IF(R6="---","",IF(R6="","",VLOOKUP(R6,List1678345679102132[],2,FALSE)))</f>
        <v/>
      </c>
      <c r="BU6" s="453" t="s">
        <v>110</v>
      </c>
      <c r="BV6" s="648" t="str">
        <f>IF(Y6="---","",IF(Y6="","",VLOOKUP(Y6,List1678345679102132[],2,FALSE)))</f>
        <v/>
      </c>
      <c r="BW6" s="648" t="str">
        <f>IF(Z6="---","",IF(Z6="","",VLOOKUP(Z6,List1678345679102132[],2,FALSE)))</f>
        <v/>
      </c>
      <c r="BX6" s="648" t="str">
        <f>IF(AA6="---","",IF(AA6="","",VLOOKUP(AA6,List1678345679102132[],2,FALSE)))</f>
        <v/>
      </c>
      <c r="BY6" s="648" t="str">
        <f>IF(AB6="---","",IF(AB6="","",VLOOKUP(AB6,List1678345679102132[],2,FALSE)))</f>
        <v/>
      </c>
      <c r="BZ6" s="648" t="str">
        <f>IF(AC6="---","",IF(AC6="","",VLOOKUP(AC6,List1678345679102132[],2,FALSE)))</f>
        <v/>
      </c>
      <c r="CA6" s="648" t="str">
        <f>IF(AD6="---","",IF(AD6="","",VLOOKUP(AD6,List1678345679102132[],2,FALSE)))</f>
        <v/>
      </c>
      <c r="CB6" s="648" t="str">
        <f>IF(AE6="---","",IF(AE6="","",VLOOKUP(AE6,List1678345679102132[],2,FALSE)))</f>
        <v/>
      </c>
      <c r="CC6" s="648" t="str">
        <f>IF(AF6="---","",IF(AF6="","",VLOOKUP(AF6,List1678345679102132[],2,FALSE)))</f>
        <v/>
      </c>
      <c r="CD6" s="648" t="str">
        <f>IF(AG6="---","",IF(AG6="","",VLOOKUP(AG6,List1678345679102132[],2,FALSE)))</f>
        <v/>
      </c>
      <c r="CE6" s="648" t="str">
        <f>IF(AH6="---","",IF(AH6="","",VLOOKUP(AH6,List1678345679102132[],2,FALSE)))</f>
        <v/>
      </c>
      <c r="CF6" s="453" t="s">
        <v>110</v>
      </c>
      <c r="CG6" s="648" t="str">
        <f>IFERROR(
    IF(H6="---", "NA",
        IF(Y6="---", "NA",
            IF(BJ6 &gt; BK6,
                IF(BV6 &gt; BJ6, 1.1, 0.1),
                IF(BV6 &gt; BJ6, 1, 0)
            )
        )
    ),
    -1
)</f>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NA</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100</v>
      </c>
      <c r="I7" s="456" t="s">
        <v>100</v>
      </c>
      <c r="J7" s="456" t="s">
        <v>100</v>
      </c>
      <c r="K7" s="456" t="s">
        <v>100</v>
      </c>
      <c r="L7" s="456" t="s">
        <v>100</v>
      </c>
      <c r="M7" s="456" t="s">
        <v>100</v>
      </c>
      <c r="N7" s="456" t="s">
        <v>100</v>
      </c>
      <c r="O7" s="456" t="s">
        <v>100</v>
      </c>
      <c r="P7" s="456" t="s">
        <v>100</v>
      </c>
      <c r="Q7" s="456" t="s">
        <v>100</v>
      </c>
      <c r="R7" s="457" t="s">
        <v>100</v>
      </c>
      <c r="Y7" s="450" t="s">
        <v>100</v>
      </c>
      <c r="Z7" s="450" t="s">
        <v>100</v>
      </c>
      <c r="AA7" s="450" t="s">
        <v>100</v>
      </c>
      <c r="AB7" s="450" t="s">
        <v>100</v>
      </c>
      <c r="AC7" s="450" t="s">
        <v>100</v>
      </c>
      <c r="AD7" s="450" t="s">
        <v>100</v>
      </c>
      <c r="AE7" s="450" t="s">
        <v>100</v>
      </c>
      <c r="AF7" s="450" t="s">
        <v>100</v>
      </c>
      <c r="AG7" s="450" t="s">
        <v>100</v>
      </c>
      <c r="AH7" s="450" t="s">
        <v>100</v>
      </c>
      <c r="AK7" s="451" t="str">
        <f>IFERROR(IF(I7="---","",IF(Y7="---","No Target Set",IF(BV7=BK7,"On Target",IF(BV7&gt;BK7,"Behind",IF(BV7&lt;BK7,"On Target"))))),"")</f>
        <v/>
      </c>
      <c r="AL7" s="451" t="str">
        <f>IFERROR(IF(J7="---","",IF(Z7="---","No Target Set",IF(BW7=BL7,"On Target",IF(BW7&gt;BL7,"Behind",IF(BW7&lt;BL7,"On Target"))))),"")</f>
        <v/>
      </c>
      <c r="AM7" s="451" t="str">
        <f>IFERROR(IF(K7="---","",IF(AA7="---","No Target Set",IF(BX7=BM7,"On Target",IF(BX7&gt;BM7,"Behind",IF(BX7&lt;BM7,"On Target"))))),"")</f>
        <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v>
      </c>
      <c r="AY7" s="648" t="e">
        <f>VALUE(IF(AX7="---","",VLOOKUP(AX7,List1678345679102132[],2,FALSE)))</f>
        <v>#VALUE!</v>
      </c>
      <c r="AZ7" s="648" t="str">
        <f>_xlfn.IFNA(LOOKUP(2,1/(H7:Q7&lt;&gt;"---"),X7:AF7),"---")</f>
        <v>---</v>
      </c>
      <c r="BA7" s="648" t="e">
        <f>VALUE(IF(AZ7="---","",VLOOKUP(AZ7,List1678345679102132[],2,FALSE)))</f>
        <v>#VALUE!</v>
      </c>
      <c r="BB7" s="648" t="str">
        <f>_xlfn.IFNA(LOOKUP(2,1/(AK7:AT7&lt;&gt;""),AK7:AT7),"---")</f>
        <v>---</v>
      </c>
      <c r="BC7" s="648" t="str">
        <f>_xlfn.IFNA(LOOKUP(2,1/(H7:R7&lt;&gt;"---"),H$2:R$2),"---")</f>
        <v>---</v>
      </c>
      <c r="BI7" s="453" t="s">
        <v>112</v>
      </c>
      <c r="BJ7" s="648" t="str">
        <f>IF(H7="---","",IF(H7="","",VLOOKUP(H7,List1678345679102132[],2,FALSE)))</f>
        <v/>
      </c>
      <c r="BK7" s="648" t="str">
        <f>IF(I7="---","",IF(I7="","",VLOOKUP(I7,List1678345679102132[],2,FALSE)))</f>
        <v/>
      </c>
      <c r="BL7" s="648" t="str">
        <f>IF(J7="---","",IF(J7="","",VLOOKUP(J7,List1678345679102132[],2,FALSE)))</f>
        <v/>
      </c>
      <c r="BM7" s="648" t="str">
        <f>IF(K7="---","",IF(K7="","",VLOOKUP(K7,List1678345679102132[],2,FALSE)))</f>
        <v/>
      </c>
      <c r="BN7" s="648" t="str">
        <f>IF(L7="---","",IF(L7="","",VLOOKUP(L7,List1678345679102132[],2,FALSE)))</f>
        <v/>
      </c>
      <c r="BO7" s="648" t="str">
        <f>IF(M7="---","",IF(M7="","",VLOOKUP(M7,List1678345679102132[],2,FALSE)))</f>
        <v/>
      </c>
      <c r="BP7" s="648" t="str">
        <f>IF(N7="---","",IF(N7="","",VLOOKUP(N7,List1678345679102132[],2,FALSE)))</f>
        <v/>
      </c>
      <c r="BQ7" s="648" t="str">
        <f>IF(O7="---","",IF(O7="","",VLOOKUP(O7,List1678345679102132[],2,FALSE)))</f>
        <v/>
      </c>
      <c r="BR7" s="648" t="str">
        <f>IF(P7="---","",IF(P7="","",VLOOKUP(P7,List1678345679102132[],2,FALSE)))</f>
        <v/>
      </c>
      <c r="BS7" s="648" t="str">
        <f>IF(Q7="---","",IF(Q7="","",VLOOKUP(Q7,List1678345679102132[],2,FALSE)))</f>
        <v/>
      </c>
      <c r="BT7" s="648" t="str">
        <f>IF(R7="---","",IF(R7="","",VLOOKUP(R7,List1678345679102132[],2,FALSE)))</f>
        <v/>
      </c>
      <c r="BU7" s="453" t="s">
        <v>112</v>
      </c>
      <c r="BV7" s="648" t="str">
        <f>IF(Y7="---","",IF(Y7="","",VLOOKUP(Y7,List1678345679102132[],2,FALSE)))</f>
        <v/>
      </c>
      <c r="BW7" s="648" t="str">
        <f>IF(Z7="---","",IF(Z7="","",VLOOKUP(Z7,List1678345679102132[],2,FALSE)))</f>
        <v/>
      </c>
      <c r="BX7" s="648" t="str">
        <f>IF(AA7="---","",IF(AA7="","",VLOOKUP(AA7,List1678345679102132[],2,FALSE)))</f>
        <v/>
      </c>
      <c r="BY7" s="648" t="str">
        <f>IF(AB7="---","",IF(AB7="","",VLOOKUP(AB7,List1678345679102132[],2,FALSE)))</f>
        <v/>
      </c>
      <c r="BZ7" s="648" t="str">
        <f>IF(AC7="---","",IF(AC7="","",VLOOKUP(AC7,List1678345679102132[],2,FALSE)))</f>
        <v/>
      </c>
      <c r="CA7" s="648" t="str">
        <f>IF(AD7="---","",IF(AD7="","",VLOOKUP(AD7,List1678345679102132[],2,FALSE)))</f>
        <v/>
      </c>
      <c r="CB7" s="648" t="str">
        <f>IF(AE7="---","",IF(AE7="","",VLOOKUP(AE7,List1678345679102132[],2,FALSE)))</f>
        <v/>
      </c>
      <c r="CC7" s="648" t="str">
        <f>IF(AF7="---","",IF(AF7="","",VLOOKUP(AF7,List1678345679102132[],2,FALSE)))</f>
        <v/>
      </c>
      <c r="CD7" s="648" t="str">
        <f>IF(AG7="---","",IF(AG7="","",VLOOKUP(AG7,List1678345679102132[],2,FALSE)))</f>
        <v/>
      </c>
      <c r="CE7" s="648" t="str">
        <f>IF(AH7="---","",IF(AH7="","",VLOOKUP(AH7,List1678345679102132[],2,FALSE)))</f>
        <v/>
      </c>
      <c r="CF7" s="453" t="s">
        <v>112</v>
      </c>
      <c r="CG7" s="648" t="str">
        <f>IFERROR(
    IF(H7="---", "NA",
        IF(Y7="---", "NA",
            IF(BJ7 &gt; BK7,
                IF(BV7 &gt; BJ7, 1.1, 0.1),
                IF(BV7 &gt; BJ7, 1, 0)
            )
        )
    ),
    -1
)</f>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NA</v>
      </c>
      <c r="CT7" s="648" t="str">
        <f>IF(AND(OR(CI7=1, CI7=1.1),BM7&gt;=BX7),"Achieved",IF(AND(OR(CI7=1, CI7=1.1),BM7&lt;BX7),"Not Achieved","NA"))</f>
        <v>NA</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100</v>
      </c>
      <c r="I8" s="456" t="s">
        <v>100</v>
      </c>
      <c r="J8" s="456" t="s">
        <v>100</v>
      </c>
      <c r="K8" s="456" t="s">
        <v>100</v>
      </c>
      <c r="L8" s="456" t="s">
        <v>100</v>
      </c>
      <c r="M8" s="456" t="s">
        <v>100</v>
      </c>
      <c r="N8" s="456" t="s">
        <v>100</v>
      </c>
      <c r="O8" s="456" t="s">
        <v>100</v>
      </c>
      <c r="P8" s="456" t="s">
        <v>100</v>
      </c>
      <c r="Q8" s="456" t="s">
        <v>100</v>
      </c>
      <c r="R8" s="457" t="s">
        <v>100</v>
      </c>
      <c r="Y8" s="450" t="s">
        <v>100</v>
      </c>
      <c r="Z8" s="450" t="s">
        <v>100</v>
      </c>
      <c r="AA8" s="450" t="s">
        <v>100</v>
      </c>
      <c r="AB8" s="450" t="s">
        <v>100</v>
      </c>
      <c r="AC8" s="450" t="s">
        <v>100</v>
      </c>
      <c r="AD8" s="450" t="s">
        <v>100</v>
      </c>
      <c r="AE8" s="450" t="s">
        <v>100</v>
      </c>
      <c r="AF8" s="450" t="s">
        <v>100</v>
      </c>
      <c r="AG8" s="450" t="s">
        <v>100</v>
      </c>
      <c r="AH8" s="450" t="s">
        <v>100</v>
      </c>
      <c r="AK8" s="451" t="str">
        <f>IFERROR(IF(I8="---","",IF(Y8="---","No Target Set",IF(BV8=BK8,"On Target",IF(BV8&gt;BK8,"Behind",IF(BV8&lt;BK8,"On Target"))))),"")</f>
        <v/>
      </c>
      <c r="AL8" s="451" t="str">
        <f>IFERROR(IF(J8="---","",IF(Z8="---","No Target Set",IF(BW8=BL8,"On Target",IF(BW8&gt;BL8,"Behind",IF(BW8&lt;BL8,"On Target"))))),"")</f>
        <v/>
      </c>
      <c r="AM8" s="451" t="str">
        <f>IFERROR(IF(K8="---","",IF(AA8="---","No Target Set",IF(BX8=BM8,"On Target",IF(BX8&gt;BM8,"Behind",IF(BX8&lt;BM8,"On Target"))))),"")</f>
        <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v>
      </c>
      <c r="AY8" s="648" t="e">
        <f>VALUE(IF(AX8="---","",VLOOKUP(AX8,List1678345679102132[],2,FALSE)))</f>
        <v>#VALUE!</v>
      </c>
      <c r="AZ8" s="648" t="str">
        <f>_xlfn.IFNA(LOOKUP(2,1/(H8:Q8&lt;&gt;"---"),X8:AF8),"---")</f>
        <v>---</v>
      </c>
      <c r="BA8" s="648" t="e">
        <f>VALUE(IF(AZ8="---","",VLOOKUP(AZ8,List1678345679102132[],2,FALSE)))</f>
        <v>#VALUE!</v>
      </c>
      <c r="BB8" s="648" t="str">
        <f>_xlfn.IFNA(LOOKUP(2,1/(AK8:AT8&lt;&gt;""),AK8:AT8),"---")</f>
        <v>---</v>
      </c>
      <c r="BC8" s="648" t="str">
        <f>_xlfn.IFNA(LOOKUP(2,1/(H8:R8&lt;&gt;"---"),H$2:R$2),"---")</f>
        <v>---</v>
      </c>
      <c r="BE8" s="407" t="s">
        <v>286</v>
      </c>
      <c r="BI8" s="453" t="s">
        <v>114</v>
      </c>
      <c r="BJ8" s="648" t="str">
        <f>IF(H8="---","",IF(H8="","",VLOOKUP(H8,List1678345679102132[],2,FALSE)))</f>
        <v/>
      </c>
      <c r="BK8" s="648" t="str">
        <f>IF(I8="---","",IF(I8="","",VLOOKUP(I8,List1678345679102132[],2,FALSE)))</f>
        <v/>
      </c>
      <c r="BL8" s="648" t="str">
        <f>IF(J8="---","",IF(J8="","",VLOOKUP(J8,List1678345679102132[],2,FALSE)))</f>
        <v/>
      </c>
      <c r="BM8" s="648" t="str">
        <f>IF(K8="---","",IF(K8="","",VLOOKUP(K8,List1678345679102132[],2,FALSE)))</f>
        <v/>
      </c>
      <c r="BN8" s="648" t="str">
        <f>IF(L8="---","",IF(L8="","",VLOOKUP(L8,List1678345679102132[],2,FALSE)))</f>
        <v/>
      </c>
      <c r="BO8" s="648" t="str">
        <f>IF(M8="---","",IF(M8="","",VLOOKUP(M8,List1678345679102132[],2,FALSE)))</f>
        <v/>
      </c>
      <c r="BP8" s="648" t="str">
        <f>IF(N8="---","",IF(N8="","",VLOOKUP(N8,List1678345679102132[],2,FALSE)))</f>
        <v/>
      </c>
      <c r="BQ8" s="648" t="str">
        <f>IF(O8="---","",IF(O8="","",VLOOKUP(O8,List1678345679102132[],2,FALSE)))</f>
        <v/>
      </c>
      <c r="BR8" s="648" t="str">
        <f>IF(P8="---","",IF(P8="","",VLOOKUP(P8,List1678345679102132[],2,FALSE)))</f>
        <v/>
      </c>
      <c r="BS8" s="648" t="str">
        <f>IF(Q8="---","",IF(Q8="","",VLOOKUP(Q8,List1678345679102132[],2,FALSE)))</f>
        <v/>
      </c>
      <c r="BT8" s="648" t="str">
        <f>IF(R8="---","",IF(R8="","",VLOOKUP(R8,List1678345679102132[],2,FALSE)))</f>
        <v/>
      </c>
      <c r="BU8" s="453" t="s">
        <v>114</v>
      </c>
      <c r="BV8" s="648" t="str">
        <f>IF(Y8="---","",IF(Y8="","",VLOOKUP(Y8,List1678345679102132[],2,FALSE)))</f>
        <v/>
      </c>
      <c r="BW8" s="648" t="str">
        <f>IF(Z8="---","",IF(Z8="","",VLOOKUP(Z8,List1678345679102132[],2,FALSE)))</f>
        <v/>
      </c>
      <c r="BX8" s="648" t="str">
        <f>IF(AA8="---","",IF(AA8="","",VLOOKUP(AA8,List1678345679102132[],2,FALSE)))</f>
        <v/>
      </c>
      <c r="BY8" s="648" t="str">
        <f>IF(AB8="---","",IF(AB8="","",VLOOKUP(AB8,List1678345679102132[],2,FALSE)))</f>
        <v/>
      </c>
      <c r="BZ8" s="648" t="str">
        <f>IF(AC8="---","",IF(AC8="","",VLOOKUP(AC8,List1678345679102132[],2,FALSE)))</f>
        <v/>
      </c>
      <c r="CA8" s="648" t="str">
        <f>IF(AD8="---","",IF(AD8="","",VLOOKUP(AD8,List1678345679102132[],2,FALSE)))</f>
        <v/>
      </c>
      <c r="CB8" s="648" t="str">
        <f>IF(AE8="---","",IF(AE8="","",VLOOKUP(AE8,List1678345679102132[],2,FALSE)))</f>
        <v/>
      </c>
      <c r="CC8" s="648" t="str">
        <f>IF(AF8="---","",IF(AF8="","",VLOOKUP(AF8,List1678345679102132[],2,FALSE)))</f>
        <v/>
      </c>
      <c r="CD8" s="648" t="str">
        <f>IF(AG8="---","",IF(AG8="","",VLOOKUP(AG8,List1678345679102132[],2,FALSE)))</f>
        <v/>
      </c>
      <c r="CE8" s="648" t="str">
        <f>IF(AH8="---","",IF(AH8="","",VLOOKUP(AH8,List1678345679102132[],2,FALSE)))</f>
        <v/>
      </c>
      <c r="CF8" s="453" t="s">
        <v>114</v>
      </c>
      <c r="CG8" s="648" t="str">
        <f>IFERROR(
    IF(H8="---", "NA",
        IF(Y8="---", "NA",
            IF(BJ8 &gt; BK8,
                IF(BV8 &gt; BJ8, 1.1, 0.1),
                IF(BV8 &gt; BJ8, 1, 0)
            )
        )
    ),
    -1
)</f>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NA</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100</v>
      </c>
      <c r="I9" s="456" t="s">
        <v>100</v>
      </c>
      <c r="J9" s="456" t="s">
        <v>100</v>
      </c>
      <c r="K9" s="456" t="s">
        <v>100</v>
      </c>
      <c r="L9" s="456" t="s">
        <v>100</v>
      </c>
      <c r="M9" s="456" t="s">
        <v>100</v>
      </c>
      <c r="N9" s="456" t="s">
        <v>100</v>
      </c>
      <c r="O9" s="456" t="s">
        <v>100</v>
      </c>
      <c r="P9" s="456" t="s">
        <v>100</v>
      </c>
      <c r="Q9" s="456" t="s">
        <v>100</v>
      </c>
      <c r="R9" s="457" t="s">
        <v>100</v>
      </c>
      <c r="Y9" s="450" t="s">
        <v>100</v>
      </c>
      <c r="Z9" s="450" t="s">
        <v>100</v>
      </c>
      <c r="AA9" s="450" t="s">
        <v>100</v>
      </c>
      <c r="AB9" s="450" t="s">
        <v>100</v>
      </c>
      <c r="AC9" s="450" t="s">
        <v>100</v>
      </c>
      <c r="AD9" s="450" t="s">
        <v>100</v>
      </c>
      <c r="AE9" s="450" t="s">
        <v>100</v>
      </c>
      <c r="AF9" s="450" t="s">
        <v>100</v>
      </c>
      <c r="AG9" s="450" t="s">
        <v>100</v>
      </c>
      <c r="AH9" s="450" t="s">
        <v>100</v>
      </c>
      <c r="AK9" s="451" t="str">
        <f>IFERROR(IF(I9="---","",IF(Y9="---","No Target Set",IF(BV9=BK9,"On Target",IF(BV9&gt;BK9,"Behind",IF(BV9&lt;BK9,"On Target"))))),"")</f>
        <v/>
      </c>
      <c r="AL9" s="451" t="str">
        <f>IFERROR(IF(J9="---","",IF(Z9="---","No Target Set",IF(BW9=BL9,"On Target",IF(BW9&gt;BL9,"Behind",IF(BW9&lt;BL9,"On Target"))))),"")</f>
        <v/>
      </c>
      <c r="AM9" s="451" t="str">
        <f>IFERROR(IF(K9="---","",IF(AA9="---","No Target Set",IF(BX9=BM9,"On Target",IF(BX9&gt;BM9,"Behind",IF(BX9&lt;BM9,"On Target"))))),"")</f>
        <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v>
      </c>
      <c r="AY9" s="647" t="e">
        <f>VALUE(IF(AX9="---","",VLOOKUP(AX9,List1678345679102132[],2,FALSE)))</f>
        <v>#VALUE!</v>
      </c>
      <c r="AZ9" s="647" t="str">
        <f>_xlfn.IFNA(LOOKUP(2,1/(H9:Q9&lt;&gt;"---"),X9:AF9),"---")</f>
        <v>---</v>
      </c>
      <c r="BA9" s="647" t="e">
        <f>VALUE(IF(AZ9="---","",VLOOKUP(AZ9,List1678345679102132[],2,FALSE)))</f>
        <v>#VALUE!</v>
      </c>
      <c r="BB9" s="647" t="str">
        <f>_xlfn.IFNA(LOOKUP(2,1/(AK9:AT9&lt;&gt;""),AK9:AT9),"---")</f>
        <v>---</v>
      </c>
      <c r="BC9" s="647" t="str">
        <f>_xlfn.IFNA(LOOKUP(2,1/(H9:R9&lt;&gt;"---"),H$2:R$2),"---")</f>
        <v>---</v>
      </c>
      <c r="BE9" s="603" t="s">
        <v>100</v>
      </c>
      <c r="BI9" s="453" t="s">
        <v>282</v>
      </c>
      <c r="BJ9" s="647" t="str">
        <f>IF(H9="---","",IF(H9="","",VLOOKUP(H9,List1678345679102132[],2,FALSE)))</f>
        <v/>
      </c>
      <c r="BK9" s="647" t="str">
        <f>IF(I9="---","",IF(I9="","",VLOOKUP(I9,List1678345679102132[],2,FALSE)))</f>
        <v/>
      </c>
      <c r="BL9" s="647" t="str">
        <f>IF(J9="---","",IF(J9="","",VLOOKUP(J9,List1678345679102132[],2,FALSE)))</f>
        <v/>
      </c>
      <c r="BM9" s="647" t="str">
        <f>IF(K9="---","",IF(K9="","",VLOOKUP(K9,List1678345679102132[],2,FALSE)))</f>
        <v/>
      </c>
      <c r="BN9" s="647" t="str">
        <f>IF(L9="---","",IF(L9="","",VLOOKUP(L9,List1678345679102132[],2,FALSE)))</f>
        <v/>
      </c>
      <c r="BO9" s="647" t="str">
        <f>IF(M9="---","",IF(M9="","",VLOOKUP(M9,List1678345679102132[],2,FALSE)))</f>
        <v/>
      </c>
      <c r="BP9" s="647" t="str">
        <f>IF(N9="---","",IF(N9="","",VLOOKUP(N9,List1678345679102132[],2,FALSE)))</f>
        <v/>
      </c>
      <c r="BQ9" s="647" t="str">
        <f>IF(O9="---","",IF(O9="","",VLOOKUP(O9,List1678345679102132[],2,FALSE)))</f>
        <v/>
      </c>
      <c r="BR9" s="647" t="str">
        <f>IF(P9="---","",IF(P9="","",VLOOKUP(P9,List1678345679102132[],2,FALSE)))</f>
        <v/>
      </c>
      <c r="BS9" s="647" t="str">
        <f>IF(Q9="---","",IF(Q9="","",VLOOKUP(Q9,List1678345679102132[],2,FALSE)))</f>
        <v/>
      </c>
      <c r="BT9" s="647" t="str">
        <f>IF(R9="---","",IF(R9="","",VLOOKUP(R9,List1678345679102132[],2,FALSE)))</f>
        <v/>
      </c>
      <c r="BU9" s="453" t="s">
        <v>282</v>
      </c>
      <c r="BV9" s="647" t="str">
        <f>IF(Y9="---","",IF(Y9="","",VLOOKUP(Y9,List1678345679102132[],2,FALSE)))</f>
        <v/>
      </c>
      <c r="BW9" s="647" t="str">
        <f>IF(Z9="---","",IF(Z9="","",VLOOKUP(Z9,List1678345679102132[],2,FALSE)))</f>
        <v/>
      </c>
      <c r="BX9" s="647" t="str">
        <f>IF(AA9="---","",IF(AA9="","",VLOOKUP(AA9,List1678345679102132[],2,FALSE)))</f>
        <v/>
      </c>
      <c r="BY9" s="647" t="str">
        <f>IF(AB9="---","",IF(AB9="","",VLOOKUP(AB9,List1678345679102132[],2,FALSE)))</f>
        <v/>
      </c>
      <c r="BZ9" s="647" t="str">
        <f>IF(AC9="---","",IF(AC9="","",VLOOKUP(AC9,List1678345679102132[],2,FALSE)))</f>
        <v/>
      </c>
      <c r="CA9" s="647" t="str">
        <f>IF(AD9="---","",IF(AD9="","",VLOOKUP(AD9,List1678345679102132[],2,FALSE)))</f>
        <v/>
      </c>
      <c r="CB9" s="647" t="str">
        <f>IF(AE9="---","",IF(AE9="","",VLOOKUP(AE9,List1678345679102132[],2,FALSE)))</f>
        <v/>
      </c>
      <c r="CC9" s="647" t="str">
        <f>IF(AF9="---","",IF(AF9="","",VLOOKUP(AF9,List1678345679102132[],2,FALSE)))</f>
        <v/>
      </c>
      <c r="CD9" s="647" t="str">
        <f>IF(AG9="---","",IF(AG9="","",VLOOKUP(AG9,List1678345679102132[],2,FALSE)))</f>
        <v/>
      </c>
      <c r="CE9" s="647" t="str">
        <f>IF(AH9="---","",IF(AH9="","",VLOOKUP(AH9,List1678345679102132[],2,FALSE)))</f>
        <v/>
      </c>
      <c r="CF9" s="453" t="s">
        <v>282</v>
      </c>
      <c r="CG9" s="647" t="str">
        <f>IFERROR(
    IF(H9="---", "NA",
        IF(Y9="---", "NA",
            IF(BJ9 &gt; BK9,
                IF(BV9 &gt; BJ9, 1.1, 0.1),
                IF(BV9 &gt; BJ9, 1, 0)
            )
        )
    ),
    -1
)</f>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NA</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100</v>
      </c>
      <c r="I10" s="456" t="s">
        <v>100</v>
      </c>
      <c r="J10" s="456" t="s">
        <v>100</v>
      </c>
      <c r="K10" s="456" t="s">
        <v>100</v>
      </c>
      <c r="L10" s="456" t="s">
        <v>100</v>
      </c>
      <c r="M10" s="456" t="s">
        <v>100</v>
      </c>
      <c r="N10" s="456" t="s">
        <v>100</v>
      </c>
      <c r="O10" s="456" t="s">
        <v>100</v>
      </c>
      <c r="P10" s="456" t="s">
        <v>100</v>
      </c>
      <c r="Q10" s="456" t="s">
        <v>100</v>
      </c>
      <c r="R10" s="457" t="s">
        <v>100</v>
      </c>
      <c r="Y10" s="450" t="s">
        <v>100</v>
      </c>
      <c r="Z10" s="450" t="s">
        <v>100</v>
      </c>
      <c r="AA10" s="450" t="s">
        <v>100</v>
      </c>
      <c r="AB10" s="450" t="s">
        <v>100</v>
      </c>
      <c r="AC10" s="450" t="s">
        <v>100</v>
      </c>
      <c r="AD10" s="450" t="s">
        <v>100</v>
      </c>
      <c r="AE10" s="450" t="s">
        <v>100</v>
      </c>
      <c r="AF10" s="450" t="s">
        <v>100</v>
      </c>
      <c r="AG10" s="450" t="s">
        <v>100</v>
      </c>
      <c r="AH10" s="450" t="s">
        <v>100</v>
      </c>
      <c r="AK10" s="451" t="str">
        <f>IFERROR(IF(I10="---","",IF(Y10="---","No Target Set",IF(BV10=BK10,"On Target",IF(BV10&gt;BK10,"Behind",IF(BV10&lt;BK10,"On Target"))))),"")</f>
        <v/>
      </c>
      <c r="AL10" s="451" t="str">
        <f>IFERROR(IF(J10="---","",IF(Z10="---","No Target Set",IF(BW10=BL10,"On Target",IF(BW10&gt;BL10,"Behind",IF(BW10&lt;BL10,"On Target"))))),"")</f>
        <v/>
      </c>
      <c r="AM10" s="451" t="str">
        <f>IFERROR(IF(K10="---","",IF(AA10="---","No Target Set",IF(BX10=BM10,"On Target",IF(BX10&gt;BM10,"Behind",IF(BX10&lt;BM10,"On Target"))))),"")</f>
        <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v>
      </c>
      <c r="AY10" s="647" t="e">
        <f>VALUE(IF(AX10="---","",VLOOKUP(AX10,List1678345679102132[],2,FALSE)))</f>
        <v>#VALUE!</v>
      </c>
      <c r="AZ10" s="647" t="str">
        <f>_xlfn.IFNA(LOOKUP(2,1/(H10:Q10&lt;&gt;"---"),X10:AF10),"---")</f>
        <v>---</v>
      </c>
      <c r="BA10" s="647" t="e">
        <f>VALUE(IF(AZ10="---","",VLOOKUP(AZ10,List1678345679102132[],2,FALSE)))</f>
        <v>#VALUE!</v>
      </c>
      <c r="BB10" s="647" t="str">
        <f>_xlfn.IFNA(LOOKUP(2,1/(AK10:AT10&lt;&gt;""),AK10:AT10),"---")</f>
        <v>---</v>
      </c>
      <c r="BC10" s="647" t="str">
        <f>_xlfn.IFNA(LOOKUP(2,1/(H10:R10&lt;&gt;"---"),H$2:R$2),"---")</f>
        <v>---</v>
      </c>
      <c r="BE10" s="407" t="s">
        <v>272</v>
      </c>
      <c r="BI10" s="453" t="s">
        <v>283</v>
      </c>
      <c r="BJ10" s="647" t="str">
        <f>IF(H10="---","",IF(H10="","",VLOOKUP(H10,List1678345679102132[],2,FALSE)))</f>
        <v/>
      </c>
      <c r="BK10" s="647" t="str">
        <f>IF(I10="---","",IF(I10="","",VLOOKUP(I10,List1678345679102132[],2,FALSE)))</f>
        <v/>
      </c>
      <c r="BL10" s="647" t="str">
        <f>IF(J10="---","",IF(J10="","",VLOOKUP(J10,List1678345679102132[],2,FALSE)))</f>
        <v/>
      </c>
      <c r="BM10" s="647" t="str">
        <f>IF(K10="---","",IF(K10="","",VLOOKUP(K10,List1678345679102132[],2,FALSE)))</f>
        <v/>
      </c>
      <c r="BN10" s="647" t="str">
        <f>IF(L10="---","",IF(L10="","",VLOOKUP(L10,List1678345679102132[],2,FALSE)))</f>
        <v/>
      </c>
      <c r="BO10" s="647" t="str">
        <f>IF(M10="---","",IF(M10="","",VLOOKUP(M10,List1678345679102132[],2,FALSE)))</f>
        <v/>
      </c>
      <c r="BP10" s="647" t="str">
        <f>IF(N10="---","",IF(N10="","",VLOOKUP(N10,List1678345679102132[],2,FALSE)))</f>
        <v/>
      </c>
      <c r="BQ10" s="647" t="str">
        <f>IF(O10="---","",IF(O10="","",VLOOKUP(O10,List1678345679102132[],2,FALSE)))</f>
        <v/>
      </c>
      <c r="BR10" s="647" t="str">
        <f>IF(P10="---","",IF(P10="","",VLOOKUP(P10,List1678345679102132[],2,FALSE)))</f>
        <v/>
      </c>
      <c r="BS10" s="647" t="str">
        <f>IF(Q10="---","",IF(Q10="","",VLOOKUP(Q10,List1678345679102132[],2,FALSE)))</f>
        <v/>
      </c>
      <c r="BT10" s="647" t="str">
        <f>IF(R10="---","",IF(R10="","",VLOOKUP(R10,List1678345679102132[],2,FALSE)))</f>
        <v/>
      </c>
      <c r="BU10" s="453" t="s">
        <v>283</v>
      </c>
      <c r="BV10" s="647" t="str">
        <f>IF(Y10="---","",IF(Y10="","",VLOOKUP(Y10,List1678345679102132[],2,FALSE)))</f>
        <v/>
      </c>
      <c r="BW10" s="647" t="str">
        <f>IF(Z10="---","",IF(Z10="","",VLOOKUP(Z10,List1678345679102132[],2,FALSE)))</f>
        <v/>
      </c>
      <c r="BX10" s="647" t="str">
        <f>IF(AA10="---","",IF(AA10="","",VLOOKUP(AA10,List1678345679102132[],2,FALSE)))</f>
        <v/>
      </c>
      <c r="BY10" s="647" t="str">
        <f>IF(AB10="---","",IF(AB10="","",VLOOKUP(AB10,List1678345679102132[],2,FALSE)))</f>
        <v/>
      </c>
      <c r="BZ10" s="647" t="str">
        <f>IF(AC10="---","",IF(AC10="","",VLOOKUP(AC10,List1678345679102132[],2,FALSE)))</f>
        <v/>
      </c>
      <c r="CA10" s="647" t="str">
        <f>IF(AD10="---","",IF(AD10="","",VLOOKUP(AD10,List1678345679102132[],2,FALSE)))</f>
        <v/>
      </c>
      <c r="CB10" s="647" t="str">
        <f>IF(AE10="---","",IF(AE10="","",VLOOKUP(AE10,List1678345679102132[],2,FALSE)))</f>
        <v/>
      </c>
      <c r="CC10" s="647" t="str">
        <f>IF(AF10="---","",IF(AF10="","",VLOOKUP(AF10,List1678345679102132[],2,FALSE)))</f>
        <v/>
      </c>
      <c r="CD10" s="647" t="str">
        <f>IF(AG10="---","",IF(AG10="","",VLOOKUP(AG10,List1678345679102132[],2,FALSE)))</f>
        <v/>
      </c>
      <c r="CE10" s="647" t="str">
        <f>IF(AH10="---","",IF(AH10="","",VLOOKUP(AH10,List1678345679102132[],2,FALSE)))</f>
        <v/>
      </c>
      <c r="CF10" s="453" t="s">
        <v>283</v>
      </c>
      <c r="CG10" s="647" t="str">
        <f>IFERROR(
    IF(H10="---", "NA",
        IF(Y10="---", "NA",
            IF(BJ10 &gt; BK10,
                IF(BV10 &gt; BJ10, 1.1, 0.1),
                IF(BV10 &gt; BJ10, 1, 0)
            )
        )
    ),
    -1
)</f>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NA</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100</v>
      </c>
      <c r="I11" s="456" t="s">
        <v>100</v>
      </c>
      <c r="J11" s="456" t="s">
        <v>100</v>
      </c>
      <c r="K11" s="456" t="s">
        <v>100</v>
      </c>
      <c r="L11" s="456" t="s">
        <v>100</v>
      </c>
      <c r="M11" s="456" t="s">
        <v>100</v>
      </c>
      <c r="N11" s="456" t="s">
        <v>100</v>
      </c>
      <c r="O11" s="456" t="s">
        <v>100</v>
      </c>
      <c r="P11" s="456" t="s">
        <v>100</v>
      </c>
      <c r="Q11" s="456" t="s">
        <v>100</v>
      </c>
      <c r="R11" s="457" t="s">
        <v>100</v>
      </c>
      <c r="Y11" s="450" t="s">
        <v>100</v>
      </c>
      <c r="Z11" s="450" t="s">
        <v>100</v>
      </c>
      <c r="AA11" s="450" t="s">
        <v>100</v>
      </c>
      <c r="AB11" s="450" t="s">
        <v>100</v>
      </c>
      <c r="AC11" s="450" t="s">
        <v>100</v>
      </c>
      <c r="AD11" s="450" t="s">
        <v>100</v>
      </c>
      <c r="AE11" s="450" t="s">
        <v>100</v>
      </c>
      <c r="AF11" s="450" t="s">
        <v>100</v>
      </c>
      <c r="AG11" s="450" t="s">
        <v>100</v>
      </c>
      <c r="AH11" s="450" t="s">
        <v>100</v>
      </c>
      <c r="AK11" s="451" t="str">
        <f>IFERROR(IF(I11="---","",IF(Y11="---","No Target Set",IF(BV11=BK11,"On Target",IF(BV11&gt;BK11,"Behind",IF(BV11&lt;BK11,"On Target"))))),"")</f>
        <v/>
      </c>
      <c r="AL11" s="451" t="str">
        <f>IFERROR(IF(J11="---","",IF(Z11="---","No Target Set",IF(BW11=BL11,"On Target",IF(BW11&gt;BL11,"Behind",IF(BW11&lt;BL11,"On Target"))))),"")</f>
        <v/>
      </c>
      <c r="AM11" s="451" t="str">
        <f>IFERROR(IF(K11="---","",IF(AA11="---","No Target Set",IF(BX11=BM11,"On Target",IF(BX11&gt;BM11,"Behind",IF(BX11&lt;BM11,"On Target"))))),"")</f>
        <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v>
      </c>
      <c r="AY11" s="647" t="e">
        <f>VALUE(IF(AX11="---","",VLOOKUP(AX11,List1678345679102132[],2,FALSE)))</f>
        <v>#VALUE!</v>
      </c>
      <c r="AZ11" s="647" t="str">
        <f>_xlfn.IFNA(LOOKUP(2,1/(H11:Q11&lt;&gt;"---"),X11:AF11),"---")</f>
        <v>---</v>
      </c>
      <c r="BA11" s="647" t="e">
        <f>VALUE(IF(AZ11="---","",VLOOKUP(AZ11,List1678345679102132[],2,FALSE)))</f>
        <v>#VALUE!</v>
      </c>
      <c r="BB11" s="647" t="str">
        <f>_xlfn.IFNA(LOOKUP(2,1/(AK11:AT11&lt;&gt;""),AK11:AT11),"---")</f>
        <v>---</v>
      </c>
      <c r="BC11" s="647" t="str">
        <f>_xlfn.IFNA(LOOKUP(2,1/(H11:R11&lt;&gt;"---"),H$2:R$2),"---")</f>
        <v>---</v>
      </c>
      <c r="BE11" s="407" t="s">
        <v>273</v>
      </c>
      <c r="BI11" s="453" t="s">
        <v>284</v>
      </c>
      <c r="BJ11" s="647" t="str">
        <f>IF(H11="---","",IF(H11="","",VLOOKUP(H11,List1678345679102132[],2,FALSE)))</f>
        <v/>
      </c>
      <c r="BK11" s="647" t="str">
        <f>IF(I11="---","",IF(I11="","",VLOOKUP(I11,List1678345679102132[],2,FALSE)))</f>
        <v/>
      </c>
      <c r="BL11" s="647" t="str">
        <f>IF(J11="---","",IF(J11="","",VLOOKUP(J11,List1678345679102132[],2,FALSE)))</f>
        <v/>
      </c>
      <c r="BM11" s="647" t="str">
        <f>IF(K11="---","",IF(K11="","",VLOOKUP(K11,List1678345679102132[],2,FALSE)))</f>
        <v/>
      </c>
      <c r="BN11" s="647" t="str">
        <f>IF(L11="---","",IF(L11="","",VLOOKUP(L11,List1678345679102132[],2,FALSE)))</f>
        <v/>
      </c>
      <c r="BO11" s="647" t="str">
        <f>IF(M11="---","",IF(M11="","",VLOOKUP(M11,List1678345679102132[],2,FALSE)))</f>
        <v/>
      </c>
      <c r="BP11" s="647" t="str">
        <f>IF(N11="---","",IF(N11="","",VLOOKUP(N11,List1678345679102132[],2,FALSE)))</f>
        <v/>
      </c>
      <c r="BQ11" s="647" t="str">
        <f>IF(O11="---","",IF(O11="","",VLOOKUP(O11,List1678345679102132[],2,FALSE)))</f>
        <v/>
      </c>
      <c r="BR11" s="647" t="str">
        <f>IF(P11="---","",IF(P11="","",VLOOKUP(P11,List1678345679102132[],2,FALSE)))</f>
        <v/>
      </c>
      <c r="BS11" s="647" t="str">
        <f>IF(Q11="---","",IF(Q11="","",VLOOKUP(Q11,List1678345679102132[],2,FALSE)))</f>
        <v/>
      </c>
      <c r="BT11" s="647" t="str">
        <f>IF(R11="---","",IF(R11="","",VLOOKUP(R11,List1678345679102132[],2,FALSE)))</f>
        <v/>
      </c>
      <c r="BU11" s="453" t="s">
        <v>284</v>
      </c>
      <c r="BV11" s="647" t="str">
        <f>IF(Y11="---","",IF(Y11="","",VLOOKUP(Y11,List1678345679102132[],2,FALSE)))</f>
        <v/>
      </c>
      <c r="BW11" s="647" t="str">
        <f>IF(Z11="---","",IF(Z11="","",VLOOKUP(Z11,List1678345679102132[],2,FALSE)))</f>
        <v/>
      </c>
      <c r="BX11" s="647" t="str">
        <f>IF(AA11="---","",IF(AA11="","",VLOOKUP(AA11,List1678345679102132[],2,FALSE)))</f>
        <v/>
      </c>
      <c r="BY11" s="647" t="str">
        <f>IF(AB11="---","",IF(AB11="","",VLOOKUP(AB11,List1678345679102132[],2,FALSE)))</f>
        <v/>
      </c>
      <c r="BZ11" s="647" t="str">
        <f>IF(AC11="---","",IF(AC11="","",VLOOKUP(AC11,List1678345679102132[],2,FALSE)))</f>
        <v/>
      </c>
      <c r="CA11" s="647" t="str">
        <f>IF(AD11="---","",IF(AD11="","",VLOOKUP(AD11,List1678345679102132[],2,FALSE)))</f>
        <v/>
      </c>
      <c r="CB11" s="647" t="str">
        <f>IF(AE11="---","",IF(AE11="","",VLOOKUP(AE11,List1678345679102132[],2,FALSE)))</f>
        <v/>
      </c>
      <c r="CC11" s="647" t="str">
        <f>IF(AF11="---","",IF(AF11="","",VLOOKUP(AF11,List1678345679102132[],2,FALSE)))</f>
        <v/>
      </c>
      <c r="CD11" s="647" t="str">
        <f>IF(AG11="---","",IF(AG11="","",VLOOKUP(AG11,List1678345679102132[],2,FALSE)))</f>
        <v/>
      </c>
      <c r="CE11" s="647" t="str">
        <f>IF(AH11="---","",IF(AH11="","",VLOOKUP(AH11,List1678345679102132[],2,FALSE)))</f>
        <v/>
      </c>
      <c r="CF11" s="453" t="s">
        <v>284</v>
      </c>
      <c r="CG11" s="647" t="str">
        <f>IFERROR(
    IF(H11="---", "NA",
        IF(Y11="---", "NA",
            IF(BJ11 &gt; BK11,
                IF(BV11 &gt; BJ11, 1.1, 0.1),
                IF(BV11 &gt; BJ11, 1, 0)
            )
        )
    ),
    -1
)</f>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NA</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100</v>
      </c>
      <c r="I12" s="456" t="s">
        <v>100</v>
      </c>
      <c r="J12" s="456" t="s">
        <v>100</v>
      </c>
      <c r="K12" s="456" t="s">
        <v>100</v>
      </c>
      <c r="L12" s="456" t="s">
        <v>100</v>
      </c>
      <c r="M12" s="456" t="s">
        <v>100</v>
      </c>
      <c r="N12" s="456" t="s">
        <v>100</v>
      </c>
      <c r="O12" s="456" t="s">
        <v>100</v>
      </c>
      <c r="P12" s="456" t="s">
        <v>100</v>
      </c>
      <c r="Q12" s="456" t="s">
        <v>100</v>
      </c>
      <c r="R12" s="457" t="s">
        <v>100</v>
      </c>
      <c r="Y12" s="450" t="s">
        <v>100</v>
      </c>
      <c r="Z12" s="450" t="s">
        <v>100</v>
      </c>
      <c r="AA12" s="450" t="s">
        <v>100</v>
      </c>
      <c r="AB12" s="450" t="s">
        <v>100</v>
      </c>
      <c r="AC12" s="450" t="s">
        <v>100</v>
      </c>
      <c r="AD12" s="450" t="s">
        <v>100</v>
      </c>
      <c r="AE12" s="450" t="s">
        <v>100</v>
      </c>
      <c r="AF12" s="450" t="s">
        <v>100</v>
      </c>
      <c r="AG12" s="450" t="s">
        <v>100</v>
      </c>
      <c r="AH12" s="450" t="s">
        <v>100</v>
      </c>
      <c r="AK12" s="451" t="str">
        <f>IFERROR(IF(I12="---","",IF(Y12="---","No Target Set",IF(BV12=BK12,"On Target",IF(BV12&gt;BK12,"Behind",IF(BV12&lt;BK12,"On Target"))))),"")</f>
        <v/>
      </c>
      <c r="AL12" s="451" t="str">
        <f>IFERROR(IF(J12="---","",IF(Z12="---","No Target Set",IF(BW12=BL12,"On Target",IF(BW12&gt;BL12,"Behind",IF(BW12&lt;BL12,"On Target"))))),"")</f>
        <v/>
      </c>
      <c r="AM12" s="451" t="str">
        <f>IFERROR(IF(K12="---","",IF(AA12="---","No Target Set",IF(BX12=BM12,"On Target",IF(BX12&gt;BM12,"Behind",IF(BX12&lt;BM12,"On Target"))))),"")</f>
        <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v>
      </c>
      <c r="AY12" s="647" t="e">
        <f>VALUE(IF(AX12="---","",VLOOKUP(AX12,List1678345679102132[],2,FALSE)))</f>
        <v>#VALUE!</v>
      </c>
      <c r="AZ12" s="647" t="str">
        <f>_xlfn.IFNA(LOOKUP(2,1/(H12:Q12&lt;&gt;"---"),X12:AF12),"---")</f>
        <v>---</v>
      </c>
      <c r="BA12" s="647" t="e">
        <f>VALUE(IF(AZ12="---","",VLOOKUP(AZ12,List1678345679102132[],2,FALSE)))</f>
        <v>#VALUE!</v>
      </c>
      <c r="BB12" s="647" t="str">
        <f>_xlfn.IFNA(LOOKUP(2,1/(AK12:AT12&lt;&gt;""),AK12:AT12),"---")</f>
        <v>---</v>
      </c>
      <c r="BC12" s="647" t="str">
        <f>_xlfn.IFNA(LOOKUP(2,1/(H12:R12&lt;&gt;"---"),H$2:R$2),"---")</f>
        <v>---</v>
      </c>
      <c r="BI12" s="453" t="s">
        <v>117</v>
      </c>
      <c r="BJ12" s="647" t="str">
        <f>IF(H12="---","",IF(H12="","",VLOOKUP(H12,List1678345679102132[],2,FALSE)))</f>
        <v/>
      </c>
      <c r="BK12" s="647" t="str">
        <f>IF(I12="---","",IF(I12="","",VLOOKUP(I12,List1678345679102132[],2,FALSE)))</f>
        <v/>
      </c>
      <c r="BL12" s="647" t="str">
        <f>IF(J12="---","",IF(J12="","",VLOOKUP(J12,List1678345679102132[],2,FALSE)))</f>
        <v/>
      </c>
      <c r="BM12" s="647" t="str">
        <f>IF(K12="---","",IF(K12="","",VLOOKUP(K12,List1678345679102132[],2,FALSE)))</f>
        <v/>
      </c>
      <c r="BN12" s="647" t="str">
        <f>IF(L12="---","",IF(L12="","",VLOOKUP(L12,List1678345679102132[],2,FALSE)))</f>
        <v/>
      </c>
      <c r="BO12" s="647" t="str">
        <f>IF(M12="---","",IF(M12="","",VLOOKUP(M12,List1678345679102132[],2,FALSE)))</f>
        <v/>
      </c>
      <c r="BP12" s="647" t="str">
        <f>IF(N12="---","",IF(N12="","",VLOOKUP(N12,List1678345679102132[],2,FALSE)))</f>
        <v/>
      </c>
      <c r="BQ12" s="647" t="str">
        <f>IF(O12="---","",IF(O12="","",VLOOKUP(O12,List1678345679102132[],2,FALSE)))</f>
        <v/>
      </c>
      <c r="BR12" s="647" t="str">
        <f>IF(P12="---","",IF(P12="","",VLOOKUP(P12,List1678345679102132[],2,FALSE)))</f>
        <v/>
      </c>
      <c r="BS12" s="647" t="str">
        <f>IF(Q12="---","",IF(Q12="","",VLOOKUP(Q12,List1678345679102132[],2,FALSE)))</f>
        <v/>
      </c>
      <c r="BT12" s="647" t="str">
        <f>IF(R12="---","",IF(R12="","",VLOOKUP(R12,List1678345679102132[],2,FALSE)))</f>
        <v/>
      </c>
      <c r="BU12" s="453" t="s">
        <v>117</v>
      </c>
      <c r="BV12" s="647" t="str">
        <f>IF(Y12="---","",IF(Y12="","",VLOOKUP(Y12,List1678345679102132[],2,FALSE)))</f>
        <v/>
      </c>
      <c r="BW12" s="647" t="str">
        <f>IF(Z12="---","",IF(Z12="","",VLOOKUP(Z12,List1678345679102132[],2,FALSE)))</f>
        <v/>
      </c>
      <c r="BX12" s="647" t="str">
        <f>IF(AA12="---","",IF(AA12="","",VLOOKUP(AA12,List1678345679102132[],2,FALSE)))</f>
        <v/>
      </c>
      <c r="BY12" s="647" t="str">
        <f>IF(AB12="---","",IF(AB12="","",VLOOKUP(AB12,List1678345679102132[],2,FALSE)))</f>
        <v/>
      </c>
      <c r="BZ12" s="647" t="str">
        <f>IF(AC12="---","",IF(AC12="","",VLOOKUP(AC12,List1678345679102132[],2,FALSE)))</f>
        <v/>
      </c>
      <c r="CA12" s="647" t="str">
        <f>IF(AD12="---","",IF(AD12="","",VLOOKUP(AD12,List1678345679102132[],2,FALSE)))</f>
        <v/>
      </c>
      <c r="CB12" s="647" t="str">
        <f>IF(AE12="---","",IF(AE12="","",VLOOKUP(AE12,List1678345679102132[],2,FALSE)))</f>
        <v/>
      </c>
      <c r="CC12" s="647" t="str">
        <f>IF(AF12="---","",IF(AF12="","",VLOOKUP(AF12,List1678345679102132[],2,FALSE)))</f>
        <v/>
      </c>
      <c r="CD12" s="647" t="str">
        <f>IF(AG12="---","",IF(AG12="","",VLOOKUP(AG12,List1678345679102132[],2,FALSE)))</f>
        <v/>
      </c>
      <c r="CE12" s="647" t="str">
        <f>IF(AH12="---","",IF(AH12="","",VLOOKUP(AH12,List1678345679102132[],2,FALSE)))</f>
        <v/>
      </c>
      <c r="CF12" s="453" t="s">
        <v>117</v>
      </c>
      <c r="CG12" s="647" t="str">
        <f>IFERROR(
    IF(H12="---", "NA",
        IF(Y12="---", "NA",
            IF(BJ12 &gt; BK12,
                IF(BV12 &gt; BJ12, 1.1, 0.1),
                IF(BV12 &gt; BJ12, 1, 0)
            )
        )
    ),
    -1
)</f>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NA</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100</v>
      </c>
      <c r="I13" s="456" t="s">
        <v>100</v>
      </c>
      <c r="J13" s="456" t="s">
        <v>100</v>
      </c>
      <c r="K13" s="456" t="s">
        <v>100</v>
      </c>
      <c r="L13" s="456" t="s">
        <v>100</v>
      </c>
      <c r="M13" s="456" t="s">
        <v>100</v>
      </c>
      <c r="N13" s="456" t="s">
        <v>100</v>
      </c>
      <c r="O13" s="456" t="s">
        <v>100</v>
      </c>
      <c r="P13" s="456" t="s">
        <v>100</v>
      </c>
      <c r="Q13" s="456" t="s">
        <v>100</v>
      </c>
      <c r="R13" s="457" t="s">
        <v>100</v>
      </c>
      <c r="Y13" s="450" t="s">
        <v>100</v>
      </c>
      <c r="Z13" s="450" t="s">
        <v>100</v>
      </c>
      <c r="AA13" s="450" t="s">
        <v>100</v>
      </c>
      <c r="AB13" s="450" t="s">
        <v>100</v>
      </c>
      <c r="AC13" s="450" t="s">
        <v>100</v>
      </c>
      <c r="AD13" s="450" t="s">
        <v>100</v>
      </c>
      <c r="AE13" s="450" t="s">
        <v>100</v>
      </c>
      <c r="AF13" s="450" t="s">
        <v>100</v>
      </c>
      <c r="AG13" s="450" t="s">
        <v>100</v>
      </c>
      <c r="AH13" s="450" t="s">
        <v>100</v>
      </c>
      <c r="AK13" s="451" t="str">
        <f>IFERROR(IF(I13="---","",IF(Y13="---","No Target Set",IF(BV13=BK13,"On Target",IF(BV13&gt;BK13,"Behind",IF(BV13&lt;BK13,"On Target"))))),"")</f>
        <v/>
      </c>
      <c r="AL13" s="451" t="str">
        <f>IFERROR(IF(J13="---","",IF(Z13="---","No Target Set",IF(BW13=BL13,"On Target",IF(BW13&gt;BL13,"Behind",IF(BW13&lt;BL13,"On Target"))))),"")</f>
        <v/>
      </c>
      <c r="AM13" s="451" t="str">
        <f>IFERROR(IF(K13="---","",IF(AA13="---","No Target Set",IF(BX13=BM13,"On Target",IF(BX13&gt;BM13,"Behind",IF(BX13&lt;BM13,"On Target"))))),"")</f>
        <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v>
      </c>
      <c r="AY13" s="647" t="e">
        <f>VALUE(IF(AX13="---","",VLOOKUP(AX13,List1678345679102132[],2,FALSE)))</f>
        <v>#VALUE!</v>
      </c>
      <c r="AZ13" s="647" t="str">
        <f>_xlfn.IFNA(LOOKUP(2,1/(H13:Q13&lt;&gt;"---"),X13:AF13),"---")</f>
        <v>---</v>
      </c>
      <c r="BA13" s="647" t="e">
        <f>VALUE(IF(AZ13="---","",VLOOKUP(AZ13,List1678345679102132[],2,FALSE)))</f>
        <v>#VALUE!</v>
      </c>
      <c r="BB13" s="647" t="str">
        <f>_xlfn.IFNA(LOOKUP(2,1/(AK13:AT13&lt;&gt;""),AK13:AT13),"---")</f>
        <v>---</v>
      </c>
      <c r="BC13" s="647" t="str">
        <f>_xlfn.IFNA(LOOKUP(2,1/(H13:R13&lt;&gt;"---"),H$2:R$2),"---")</f>
        <v>---</v>
      </c>
      <c r="BI13" s="453" t="s">
        <v>119</v>
      </c>
      <c r="BJ13" s="647" t="str">
        <f>IF(H13="---","",IF(H13="","",VLOOKUP(H13,List1678345679102132[],2,FALSE)))</f>
        <v/>
      </c>
      <c r="BK13" s="647" t="str">
        <f>IF(I13="---","",IF(I13="","",VLOOKUP(I13,List1678345679102132[],2,FALSE)))</f>
        <v/>
      </c>
      <c r="BL13" s="647" t="str">
        <f>IF(J13="---","",IF(J13="","",VLOOKUP(J13,List1678345679102132[],2,FALSE)))</f>
        <v/>
      </c>
      <c r="BM13" s="647" t="str">
        <f>IF(K13="---","",IF(K13="","",VLOOKUP(K13,List1678345679102132[],2,FALSE)))</f>
        <v/>
      </c>
      <c r="BN13" s="647" t="str">
        <f>IF(L13="---","",IF(L13="","",VLOOKUP(L13,List1678345679102132[],2,FALSE)))</f>
        <v/>
      </c>
      <c r="BO13" s="647" t="str">
        <f>IF(M13="---","",IF(M13="","",VLOOKUP(M13,List1678345679102132[],2,FALSE)))</f>
        <v/>
      </c>
      <c r="BP13" s="647" t="str">
        <f>IF(N13="---","",IF(N13="","",VLOOKUP(N13,List1678345679102132[],2,FALSE)))</f>
        <v/>
      </c>
      <c r="BQ13" s="647" t="str">
        <f>IF(O13="---","",IF(O13="","",VLOOKUP(O13,List1678345679102132[],2,FALSE)))</f>
        <v/>
      </c>
      <c r="BR13" s="647" t="str">
        <f>IF(P13="---","",IF(P13="","",VLOOKUP(P13,List1678345679102132[],2,FALSE)))</f>
        <v/>
      </c>
      <c r="BS13" s="647" t="str">
        <f>IF(Q13="---","",IF(Q13="","",VLOOKUP(Q13,List1678345679102132[],2,FALSE)))</f>
        <v/>
      </c>
      <c r="BT13" s="647" t="str">
        <f>IF(R13="---","",IF(R13="","",VLOOKUP(R13,List1678345679102132[],2,FALSE)))</f>
        <v/>
      </c>
      <c r="BU13" s="453" t="s">
        <v>119</v>
      </c>
      <c r="BV13" s="647" t="str">
        <f>IF(Y13="---","",IF(Y13="","",VLOOKUP(Y13,List1678345679102132[],2,FALSE)))</f>
        <v/>
      </c>
      <c r="BW13" s="647" t="str">
        <f>IF(Z13="---","",IF(Z13="","",VLOOKUP(Z13,List1678345679102132[],2,FALSE)))</f>
        <v/>
      </c>
      <c r="BX13" s="647" t="str">
        <f>IF(AA13="---","",IF(AA13="","",VLOOKUP(AA13,List1678345679102132[],2,FALSE)))</f>
        <v/>
      </c>
      <c r="BY13" s="647" t="str">
        <f>IF(AB13="---","",IF(AB13="","",VLOOKUP(AB13,List1678345679102132[],2,FALSE)))</f>
        <v/>
      </c>
      <c r="BZ13" s="647" t="str">
        <f>IF(AC13="---","",IF(AC13="","",VLOOKUP(AC13,List1678345679102132[],2,FALSE)))</f>
        <v/>
      </c>
      <c r="CA13" s="647" t="str">
        <f>IF(AD13="---","",IF(AD13="","",VLOOKUP(AD13,List1678345679102132[],2,FALSE)))</f>
        <v/>
      </c>
      <c r="CB13" s="647" t="str">
        <f>IF(AE13="---","",IF(AE13="","",VLOOKUP(AE13,List1678345679102132[],2,FALSE)))</f>
        <v/>
      </c>
      <c r="CC13" s="647" t="str">
        <f>IF(AF13="---","",IF(AF13="","",VLOOKUP(AF13,List1678345679102132[],2,FALSE)))</f>
        <v/>
      </c>
      <c r="CD13" s="647" t="str">
        <f>IF(AG13="---","",IF(AG13="","",VLOOKUP(AG13,List1678345679102132[],2,FALSE)))</f>
        <v/>
      </c>
      <c r="CE13" s="647" t="str">
        <f>IF(AH13="---","",IF(AH13="","",VLOOKUP(AH13,List1678345679102132[],2,FALSE)))</f>
        <v/>
      </c>
      <c r="CF13" s="453" t="s">
        <v>119</v>
      </c>
      <c r="CG13" s="647" t="str">
        <f>IFERROR(
    IF(H13="---", "NA",
        IF(Y13="---", "NA",
            IF(BJ13 &gt; BK13,
                IF(BV13 &gt; BJ13, 1.1, 0.1),
                IF(BV13 &gt; BJ13, 1, 0)
            )
        )
    ),
    -1
)</f>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NA</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100</v>
      </c>
      <c r="I14" s="456" t="s">
        <v>100</v>
      </c>
      <c r="J14" s="456" t="s">
        <v>100</v>
      </c>
      <c r="K14" s="456" t="s">
        <v>100</v>
      </c>
      <c r="L14" s="456" t="s">
        <v>100</v>
      </c>
      <c r="M14" s="456" t="s">
        <v>100</v>
      </c>
      <c r="N14" s="456" t="s">
        <v>100</v>
      </c>
      <c r="O14" s="456" t="s">
        <v>100</v>
      </c>
      <c r="P14" s="456" t="s">
        <v>100</v>
      </c>
      <c r="Q14" s="456" t="s">
        <v>100</v>
      </c>
      <c r="R14" s="457" t="s">
        <v>100</v>
      </c>
      <c r="S14" s="407"/>
      <c r="T14" s="407"/>
      <c r="U14" s="407"/>
      <c r="V14" s="407"/>
      <c r="W14" s="407"/>
      <c r="X14" s="407"/>
      <c r="Y14" s="450" t="s">
        <v>100</v>
      </c>
      <c r="Z14" s="450" t="s">
        <v>100</v>
      </c>
      <c r="AA14" s="450" t="s">
        <v>100</v>
      </c>
      <c r="AB14" s="450" t="s">
        <v>100</v>
      </c>
      <c r="AC14" s="450" t="s">
        <v>100</v>
      </c>
      <c r="AD14" s="450" t="s">
        <v>100</v>
      </c>
      <c r="AE14" s="450" t="s">
        <v>100</v>
      </c>
      <c r="AF14" s="450" t="s">
        <v>100</v>
      </c>
      <c r="AG14" s="450" t="s">
        <v>100</v>
      </c>
      <c r="AH14" s="450" t="s">
        <v>100</v>
      </c>
      <c r="AK14" s="451" t="str">
        <f>IFERROR(IF(I14="---","",IF(Y14="---","No Target Set",IF(BV14=BK14,"On Target",IF(BV14&gt;BK14,"Behind",IF(BV14&lt;BK14,"On Target"))))),"")</f>
        <v/>
      </c>
      <c r="AL14" s="451" t="str">
        <f>IFERROR(IF(J14="---","",IF(Z14="---","No Target Set",IF(BW14=BL14,"On Target",IF(BW14&gt;BL14,"Behind",IF(BW14&lt;BL14,"On Target"))))),"")</f>
        <v/>
      </c>
      <c r="AM14" s="451" t="str">
        <f>IFERROR(IF(K14="---","",IF(AA14="---","No Target Set",IF(BX14=BM14,"On Target",IF(BX14&gt;BM14,"Behind",IF(BX14&lt;BM14,"On Target"))))),"")</f>
        <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v>
      </c>
      <c r="AY14" s="647" t="e">
        <f>VALUE(IF(AX14="---","",VLOOKUP(AX14,List1678345679102132[],2,FALSE)))</f>
        <v>#VALUE!</v>
      </c>
      <c r="AZ14" s="647" t="str">
        <f>_xlfn.IFNA(LOOKUP(2,1/(H14:Q14&lt;&gt;"---"),X14:AF14),"---")</f>
        <v>---</v>
      </c>
      <c r="BA14" s="647" t="e">
        <f>VALUE(IF(AZ14="---","",VLOOKUP(AZ14,List1678345679102132[],2,FALSE)))</f>
        <v>#VALUE!</v>
      </c>
      <c r="BB14" s="647" t="str">
        <f>_xlfn.IFNA(LOOKUP(2,1/(AK14:AT14&lt;&gt;""),AK14:AT14),"---")</f>
        <v>---</v>
      </c>
      <c r="BC14" s="647" t="str">
        <f>_xlfn.IFNA(LOOKUP(2,1/(H14:R14&lt;&gt;"---"),H$2:R$2),"---")</f>
        <v>---</v>
      </c>
      <c r="BD14" s="407"/>
      <c r="BE14" s="407"/>
      <c r="BF14" s="407"/>
      <c r="BG14" s="407"/>
      <c r="BH14" s="407"/>
      <c r="BI14" s="453" t="s">
        <v>121</v>
      </c>
      <c r="BJ14" s="647" t="str">
        <f>IF(H14="---","",IF(H14="","",VLOOKUP(H14,List1678345679102132[],2,FALSE)))</f>
        <v/>
      </c>
      <c r="BK14" s="647" t="str">
        <f>IF(I14="---","",IF(I14="","",VLOOKUP(I14,List1678345679102132[],2,FALSE)))</f>
        <v/>
      </c>
      <c r="BL14" s="647" t="str">
        <f>IF(J14="---","",IF(J14="","",VLOOKUP(J14,List1678345679102132[],2,FALSE)))</f>
        <v/>
      </c>
      <c r="BM14" s="647" t="str">
        <f>IF(K14="---","",IF(K14="","",VLOOKUP(K14,List1678345679102132[],2,FALSE)))</f>
        <v/>
      </c>
      <c r="BN14" s="647" t="str">
        <f>IF(L14="---","",IF(L14="","",VLOOKUP(L14,List1678345679102132[],2,FALSE)))</f>
        <v/>
      </c>
      <c r="BO14" s="647" t="str">
        <f>IF(M14="---","",IF(M14="","",VLOOKUP(M14,List1678345679102132[],2,FALSE)))</f>
        <v/>
      </c>
      <c r="BP14" s="647" t="str">
        <f>IF(N14="---","",IF(N14="","",VLOOKUP(N14,List1678345679102132[],2,FALSE)))</f>
        <v/>
      </c>
      <c r="BQ14" s="647" t="str">
        <f>IF(O14="---","",IF(O14="","",VLOOKUP(O14,List1678345679102132[],2,FALSE)))</f>
        <v/>
      </c>
      <c r="BR14" s="647" t="str">
        <f>IF(P14="---","",IF(P14="","",VLOOKUP(P14,List1678345679102132[],2,FALSE)))</f>
        <v/>
      </c>
      <c r="BS14" s="647" t="str">
        <f>IF(Q14="---","",IF(Q14="","",VLOOKUP(Q14,List1678345679102132[],2,FALSE)))</f>
        <v/>
      </c>
      <c r="BT14" s="647" t="str">
        <f>IF(R14="---","",IF(R14="","",VLOOKUP(R14,List1678345679102132[],2,FALSE)))</f>
        <v/>
      </c>
      <c r="BU14" s="453" t="s">
        <v>121</v>
      </c>
      <c r="BV14" s="647" t="str">
        <f>IF(Y14="---","",IF(Y14="","",VLOOKUP(Y14,List1678345679102132[],2,FALSE)))</f>
        <v/>
      </c>
      <c r="BW14" s="647" t="str">
        <f>IF(Z14="---","",IF(Z14="","",VLOOKUP(Z14,List1678345679102132[],2,FALSE)))</f>
        <v/>
      </c>
      <c r="BX14" s="647" t="str">
        <f>IF(AA14="---","",IF(AA14="","",VLOOKUP(AA14,List1678345679102132[],2,FALSE)))</f>
        <v/>
      </c>
      <c r="BY14" s="647" t="str">
        <f>IF(AB14="---","",IF(AB14="","",VLOOKUP(AB14,List1678345679102132[],2,FALSE)))</f>
        <v/>
      </c>
      <c r="BZ14" s="647" t="str">
        <f>IF(AC14="---","",IF(AC14="","",VLOOKUP(AC14,List1678345679102132[],2,FALSE)))</f>
        <v/>
      </c>
      <c r="CA14" s="647" t="str">
        <f>IF(AD14="---","",IF(AD14="","",VLOOKUP(AD14,List1678345679102132[],2,FALSE)))</f>
        <v/>
      </c>
      <c r="CB14" s="647" t="str">
        <f>IF(AE14="---","",IF(AE14="","",VLOOKUP(AE14,List1678345679102132[],2,FALSE)))</f>
        <v/>
      </c>
      <c r="CC14" s="647" t="str">
        <f>IF(AF14="---","",IF(AF14="","",VLOOKUP(AF14,List1678345679102132[],2,FALSE)))</f>
        <v/>
      </c>
      <c r="CD14" s="647" t="str">
        <f>IF(AG14="---","",IF(AG14="","",VLOOKUP(AG14,List1678345679102132[],2,FALSE)))</f>
        <v/>
      </c>
      <c r="CE14" s="647" t="str">
        <f>IF(AH14="---","",IF(AH14="","",VLOOKUP(AH14,List1678345679102132[],2,FALSE)))</f>
        <v/>
      </c>
      <c r="CF14" s="453" t="s">
        <v>121</v>
      </c>
      <c r="CG14" s="647" t="str">
        <f>IFERROR(
    IF(H14="---", "NA",
        IF(Y14="---", "NA",
            IF(BJ14 &gt; BK14,
                IF(BV14 &gt; BJ14, 1.1, 0.1),
                IF(BV14 &gt; BJ14, 1, 0)
            )
        )
    ),
    -1
)</f>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NA</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100</v>
      </c>
      <c r="I15" s="456" t="s">
        <v>100</v>
      </c>
      <c r="J15" s="456" t="s">
        <v>100</v>
      </c>
      <c r="K15" s="456" t="s">
        <v>100</v>
      </c>
      <c r="L15" s="456" t="s">
        <v>100</v>
      </c>
      <c r="M15" s="456" t="s">
        <v>100</v>
      </c>
      <c r="N15" s="456" t="s">
        <v>100</v>
      </c>
      <c r="O15" s="456" t="s">
        <v>100</v>
      </c>
      <c r="P15" s="456" t="s">
        <v>100</v>
      </c>
      <c r="Q15" s="456" t="s">
        <v>100</v>
      </c>
      <c r="R15" s="457" t="s">
        <v>100</v>
      </c>
      <c r="S15" s="407"/>
      <c r="T15" s="407"/>
      <c r="U15" s="407"/>
      <c r="V15" s="407"/>
      <c r="W15" s="407"/>
      <c r="X15" s="407"/>
      <c r="Y15" s="450" t="s">
        <v>100</v>
      </c>
      <c r="Z15" s="450" t="s">
        <v>100</v>
      </c>
      <c r="AA15" s="450" t="s">
        <v>100</v>
      </c>
      <c r="AB15" s="450" t="s">
        <v>100</v>
      </c>
      <c r="AC15" s="450" t="s">
        <v>100</v>
      </c>
      <c r="AD15" s="450" t="s">
        <v>100</v>
      </c>
      <c r="AE15" s="450" t="s">
        <v>100</v>
      </c>
      <c r="AF15" s="450" t="s">
        <v>100</v>
      </c>
      <c r="AG15" s="450" t="s">
        <v>100</v>
      </c>
      <c r="AH15" s="450" t="s">
        <v>100</v>
      </c>
      <c r="AK15" s="451" t="str">
        <f>IFERROR(IF(I15="---","",IF(Y15="---","No Target Set",IF(BV15=BK15,"On Target",IF(BV15&gt;BK15,"Behind",IF(BV15&lt;BK15,"On Target"))))),"")</f>
        <v/>
      </c>
      <c r="AL15" s="451" t="str">
        <f>IFERROR(IF(J15="---","",IF(Z15="---","No Target Set",IF(BW15=BL15,"On Target",IF(BW15&gt;BL15,"Behind",IF(BW15&lt;BL15,"On Target"))))),"")</f>
        <v/>
      </c>
      <c r="AM15" s="451" t="str">
        <f>IFERROR(IF(K15="---","",IF(AA15="---","No Target Set",IF(BX15=BM15,"On Target",IF(BX15&gt;BM15,"Behind",IF(BX15&lt;BM15,"On Target"))))),"")</f>
        <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v>
      </c>
      <c r="AY15" s="647" t="e">
        <f>VALUE(IF(AX15="---","",VLOOKUP(AX15,List1678345679102132[],2,FALSE)))</f>
        <v>#VALUE!</v>
      </c>
      <c r="AZ15" s="647" t="str">
        <f>_xlfn.IFNA(LOOKUP(2,1/(H15:Q15&lt;&gt;"---"),X15:AF15),"---")</f>
        <v>---</v>
      </c>
      <c r="BA15" s="647" t="e">
        <f>VALUE(IF(AZ15="---","",VLOOKUP(AZ15,List1678345679102132[],2,FALSE)))</f>
        <v>#VALUE!</v>
      </c>
      <c r="BB15" s="647" t="str">
        <f>_xlfn.IFNA(LOOKUP(2,1/(AK15:AT15&lt;&gt;""),AK15:AT15),"---")</f>
        <v>---</v>
      </c>
      <c r="BC15" s="647" t="str">
        <f>_xlfn.IFNA(LOOKUP(2,1/(H15:R15&lt;&gt;"---"),H$2:R$2),"---")</f>
        <v>---</v>
      </c>
      <c r="BD15" s="407"/>
      <c r="BE15" s="407"/>
      <c r="BF15" s="407"/>
      <c r="BG15" s="407"/>
      <c r="BH15" s="407"/>
      <c r="BI15" s="453" t="s">
        <v>124</v>
      </c>
      <c r="BJ15" s="647" t="str">
        <f>IF(H15="---","",IF(H15="","",VLOOKUP(H15,List1678345679102132[],2,FALSE)))</f>
        <v/>
      </c>
      <c r="BK15" s="647" t="str">
        <f>IF(I15="---","",IF(I15="","",VLOOKUP(I15,List1678345679102132[],2,FALSE)))</f>
        <v/>
      </c>
      <c r="BL15" s="647" t="str">
        <f>IF(J15="---","",IF(J15="","",VLOOKUP(J15,List1678345679102132[],2,FALSE)))</f>
        <v/>
      </c>
      <c r="BM15" s="647" t="str">
        <f>IF(K15="---","",IF(K15="","",VLOOKUP(K15,List1678345679102132[],2,FALSE)))</f>
        <v/>
      </c>
      <c r="BN15" s="647" t="str">
        <f>IF(L15="---","",IF(L15="","",VLOOKUP(L15,List1678345679102132[],2,FALSE)))</f>
        <v/>
      </c>
      <c r="BO15" s="647" t="str">
        <f>IF(M15="---","",IF(M15="","",VLOOKUP(M15,List1678345679102132[],2,FALSE)))</f>
        <v/>
      </c>
      <c r="BP15" s="647" t="str">
        <f>IF(N15="---","",IF(N15="","",VLOOKUP(N15,List1678345679102132[],2,FALSE)))</f>
        <v/>
      </c>
      <c r="BQ15" s="647" t="str">
        <f>IF(O15="---","",IF(O15="","",VLOOKUP(O15,List1678345679102132[],2,FALSE)))</f>
        <v/>
      </c>
      <c r="BR15" s="647" t="str">
        <f>IF(P15="---","",IF(P15="","",VLOOKUP(P15,List1678345679102132[],2,FALSE)))</f>
        <v/>
      </c>
      <c r="BS15" s="647" t="str">
        <f>IF(Q15="---","",IF(Q15="","",VLOOKUP(Q15,List1678345679102132[],2,FALSE)))</f>
        <v/>
      </c>
      <c r="BT15" s="647" t="str">
        <f>IF(R15="---","",IF(R15="","",VLOOKUP(R15,List1678345679102132[],2,FALSE)))</f>
        <v/>
      </c>
      <c r="BU15" s="453" t="s">
        <v>124</v>
      </c>
      <c r="BV15" s="647" t="str">
        <f>IF(Y15="---","",IF(Y15="","",VLOOKUP(Y15,List1678345679102132[],2,FALSE)))</f>
        <v/>
      </c>
      <c r="BW15" s="647" t="str">
        <f>IF(Z15="---","",IF(Z15="","",VLOOKUP(Z15,List1678345679102132[],2,FALSE)))</f>
        <v/>
      </c>
      <c r="BX15" s="647" t="str">
        <f>IF(AA15="---","",IF(AA15="","",VLOOKUP(AA15,List1678345679102132[],2,FALSE)))</f>
        <v/>
      </c>
      <c r="BY15" s="647" t="str">
        <f>IF(AB15="---","",IF(AB15="","",VLOOKUP(AB15,List1678345679102132[],2,FALSE)))</f>
        <v/>
      </c>
      <c r="BZ15" s="647" t="str">
        <f>IF(AC15="---","",IF(AC15="","",VLOOKUP(AC15,List1678345679102132[],2,FALSE)))</f>
        <v/>
      </c>
      <c r="CA15" s="647" t="str">
        <f>IF(AD15="---","",IF(AD15="","",VLOOKUP(AD15,List1678345679102132[],2,FALSE)))</f>
        <v/>
      </c>
      <c r="CB15" s="647" t="str">
        <f>IF(AE15="---","",IF(AE15="","",VLOOKUP(AE15,List1678345679102132[],2,FALSE)))</f>
        <v/>
      </c>
      <c r="CC15" s="647" t="str">
        <f>IF(AF15="---","",IF(AF15="","",VLOOKUP(AF15,List1678345679102132[],2,FALSE)))</f>
        <v/>
      </c>
      <c r="CD15" s="647" t="str">
        <f>IF(AG15="---","",IF(AG15="","",VLOOKUP(AG15,List1678345679102132[],2,FALSE)))</f>
        <v/>
      </c>
      <c r="CE15" s="647" t="str">
        <f>IF(AH15="---","",IF(AH15="","",VLOOKUP(AH15,List1678345679102132[],2,FALSE)))</f>
        <v/>
      </c>
      <c r="CF15" s="453" t="s">
        <v>124</v>
      </c>
      <c r="CG15" s="647" t="str">
        <f>IFERROR(
    IF(H15="---", "NA",
        IF(Y15="---", "NA",
            IF(BJ15 &gt; BK15,
                IF(BV15 &gt; BJ15, 1.1, 0.1),
                IF(BV15 &gt; BJ15, 1, 0)
            )
        )
    ),
    -1
)</f>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NA</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100</v>
      </c>
      <c r="I16" s="456" t="s">
        <v>100</v>
      </c>
      <c r="J16" s="456" t="s">
        <v>100</v>
      </c>
      <c r="K16" s="456" t="s">
        <v>100</v>
      </c>
      <c r="L16" s="456" t="s">
        <v>100</v>
      </c>
      <c r="M16" s="456" t="s">
        <v>100</v>
      </c>
      <c r="N16" s="456" t="s">
        <v>100</v>
      </c>
      <c r="O16" s="456" t="s">
        <v>100</v>
      </c>
      <c r="P16" s="456" t="s">
        <v>100</v>
      </c>
      <c r="Q16" s="456" t="s">
        <v>100</v>
      </c>
      <c r="R16" s="457" t="s">
        <v>100</v>
      </c>
      <c r="S16" s="407"/>
      <c r="T16" s="407"/>
      <c r="U16" s="407"/>
      <c r="V16" s="407"/>
      <c r="W16" s="407"/>
      <c r="X16" s="407"/>
      <c r="Y16" s="450" t="s">
        <v>100</v>
      </c>
      <c r="Z16" s="450" t="s">
        <v>100</v>
      </c>
      <c r="AA16" s="450" t="s">
        <v>100</v>
      </c>
      <c r="AB16" s="450" t="s">
        <v>100</v>
      </c>
      <c r="AC16" s="450" t="s">
        <v>100</v>
      </c>
      <c r="AD16" s="450" t="s">
        <v>100</v>
      </c>
      <c r="AE16" s="450" t="s">
        <v>100</v>
      </c>
      <c r="AF16" s="450" t="s">
        <v>100</v>
      </c>
      <c r="AG16" s="450" t="s">
        <v>100</v>
      </c>
      <c r="AH16" s="450" t="s">
        <v>100</v>
      </c>
      <c r="AK16" s="451" t="str">
        <f>IFERROR(IF(I16="---","",IF(Y16="---","No Target Set",IF(BV16=BK16,"On Target",IF(BV16&gt;BK16,"Behind",IF(BV16&lt;BK16,"On Target"))))),"")</f>
        <v/>
      </c>
      <c r="AL16" s="451" t="str">
        <f>IFERROR(IF(J16="---","",IF(Z16="---","No Target Set",IF(BW16=BL16,"On Target",IF(BW16&gt;BL16,"Behind",IF(BW16&lt;BL16,"On Target"))))),"")</f>
        <v/>
      </c>
      <c r="AM16" s="451" t="str">
        <f>IFERROR(IF(K16="---","",IF(AA16="---","No Target Set",IF(BX16=BM16,"On Target",IF(BX16&gt;BM16,"Behind",IF(BX16&lt;BM16,"On Target"))))),"")</f>
        <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v>
      </c>
      <c r="AY16" s="647" t="e">
        <f>VALUE(IF(AX16="---","",VLOOKUP(AX16,List1678345679102132[],2,FALSE)))</f>
        <v>#VALUE!</v>
      </c>
      <c r="AZ16" s="647" t="str">
        <f>_xlfn.IFNA(LOOKUP(2,1/(H16:Q16&lt;&gt;"---"),X16:AF16),"---")</f>
        <v>---</v>
      </c>
      <c r="BA16" s="647" t="e">
        <f>VALUE(IF(AZ16="---","",VLOOKUP(AZ16,List1678345679102132[],2,FALSE)))</f>
        <v>#VALUE!</v>
      </c>
      <c r="BB16" s="647" t="str">
        <f>_xlfn.IFNA(LOOKUP(2,1/(AK16:AT16&lt;&gt;""),AK16:AT16),"---")</f>
        <v>---</v>
      </c>
      <c r="BC16" s="647" t="str">
        <f>_xlfn.IFNA(LOOKUP(2,1/(H16:R16&lt;&gt;"---"),H$2:R$2),"---")</f>
        <v>---</v>
      </c>
      <c r="BD16" s="407"/>
      <c r="BE16" s="407"/>
      <c r="BF16" s="407"/>
      <c r="BG16" s="407"/>
      <c r="BH16" s="407"/>
      <c r="BI16" s="453" t="s">
        <v>126</v>
      </c>
      <c r="BJ16" s="647" t="str">
        <f>IF(H16="---","",IF(H16="","",VLOOKUP(H16,List1678345679102132[],2,FALSE)))</f>
        <v/>
      </c>
      <c r="BK16" s="647" t="str">
        <f>IF(I16="---","",IF(I16="","",VLOOKUP(I16,List1678345679102132[],2,FALSE)))</f>
        <v/>
      </c>
      <c r="BL16" s="647" t="str">
        <f>IF(J16="---","",IF(J16="","",VLOOKUP(J16,List1678345679102132[],2,FALSE)))</f>
        <v/>
      </c>
      <c r="BM16" s="647" t="str">
        <f>IF(K16="---","",IF(K16="","",VLOOKUP(K16,List1678345679102132[],2,FALSE)))</f>
        <v/>
      </c>
      <c r="BN16" s="647" t="str">
        <f>IF(L16="---","",IF(L16="","",VLOOKUP(L16,List1678345679102132[],2,FALSE)))</f>
        <v/>
      </c>
      <c r="BO16" s="647" t="str">
        <f>IF(M16="---","",IF(M16="","",VLOOKUP(M16,List1678345679102132[],2,FALSE)))</f>
        <v/>
      </c>
      <c r="BP16" s="647" t="str">
        <f>IF(N16="---","",IF(N16="","",VLOOKUP(N16,List1678345679102132[],2,FALSE)))</f>
        <v/>
      </c>
      <c r="BQ16" s="647" t="str">
        <f>IF(O16="---","",IF(O16="","",VLOOKUP(O16,List1678345679102132[],2,FALSE)))</f>
        <v/>
      </c>
      <c r="BR16" s="647" t="str">
        <f>IF(P16="---","",IF(P16="","",VLOOKUP(P16,List1678345679102132[],2,FALSE)))</f>
        <v/>
      </c>
      <c r="BS16" s="647" t="str">
        <f>IF(Q16="---","",IF(Q16="","",VLOOKUP(Q16,List1678345679102132[],2,FALSE)))</f>
        <v/>
      </c>
      <c r="BT16" s="647" t="str">
        <f>IF(R16="---","",IF(R16="","",VLOOKUP(R16,List1678345679102132[],2,FALSE)))</f>
        <v/>
      </c>
      <c r="BU16" s="453" t="s">
        <v>126</v>
      </c>
      <c r="BV16" s="647" t="str">
        <f>IF(Y16="---","",IF(Y16="","",VLOOKUP(Y16,List1678345679102132[],2,FALSE)))</f>
        <v/>
      </c>
      <c r="BW16" s="647" t="str">
        <f>IF(Z16="---","",IF(Z16="","",VLOOKUP(Z16,List1678345679102132[],2,FALSE)))</f>
        <v/>
      </c>
      <c r="BX16" s="647" t="str">
        <f>IF(AA16="---","",IF(AA16="","",VLOOKUP(AA16,List1678345679102132[],2,FALSE)))</f>
        <v/>
      </c>
      <c r="BY16" s="647" t="str">
        <f>IF(AB16="---","",IF(AB16="","",VLOOKUP(AB16,List1678345679102132[],2,FALSE)))</f>
        <v/>
      </c>
      <c r="BZ16" s="647" t="str">
        <f>IF(AC16="---","",IF(AC16="","",VLOOKUP(AC16,List1678345679102132[],2,FALSE)))</f>
        <v/>
      </c>
      <c r="CA16" s="647" t="str">
        <f>IF(AD16="---","",IF(AD16="","",VLOOKUP(AD16,List1678345679102132[],2,FALSE)))</f>
        <v/>
      </c>
      <c r="CB16" s="647" t="str">
        <f>IF(AE16="---","",IF(AE16="","",VLOOKUP(AE16,List1678345679102132[],2,FALSE)))</f>
        <v/>
      </c>
      <c r="CC16" s="647" t="str">
        <f>IF(AF16="---","",IF(AF16="","",VLOOKUP(AF16,List1678345679102132[],2,FALSE)))</f>
        <v/>
      </c>
      <c r="CD16" s="647" t="str">
        <f>IF(AG16="---","",IF(AG16="","",VLOOKUP(AG16,List1678345679102132[],2,FALSE)))</f>
        <v/>
      </c>
      <c r="CE16" s="647" t="str">
        <f>IF(AH16="---","",IF(AH16="","",VLOOKUP(AH16,List1678345679102132[],2,FALSE)))</f>
        <v/>
      </c>
      <c r="CF16" s="453" t="s">
        <v>126</v>
      </c>
      <c r="CG16" s="647" t="str">
        <f>IFERROR(
    IF(H16="---", "NA",
        IF(Y16="---", "NA",
            IF(BJ16 &gt; BK16,
                IF(BV16 &gt; BJ16, 1.1, 0.1),
                IF(BV16 &gt; BJ16, 1, 0)
            )
        )
    ),
    -1
)</f>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NA</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100</v>
      </c>
      <c r="I17" s="456" t="s">
        <v>100</v>
      </c>
      <c r="J17" s="456" t="s">
        <v>100</v>
      </c>
      <c r="K17" s="456" t="s">
        <v>100</v>
      </c>
      <c r="L17" s="456" t="s">
        <v>100</v>
      </c>
      <c r="M17" s="456" t="s">
        <v>100</v>
      </c>
      <c r="N17" s="456" t="s">
        <v>100</v>
      </c>
      <c r="O17" s="456" t="s">
        <v>100</v>
      </c>
      <c r="P17" s="456" t="s">
        <v>100</v>
      </c>
      <c r="Q17" s="456" t="s">
        <v>100</v>
      </c>
      <c r="R17" s="457" t="s">
        <v>100</v>
      </c>
      <c r="S17" s="407"/>
      <c r="T17" s="407"/>
      <c r="U17" s="407"/>
      <c r="V17" s="407"/>
      <c r="W17" s="407"/>
      <c r="X17" s="407"/>
      <c r="Y17" s="450" t="s">
        <v>100</v>
      </c>
      <c r="Z17" s="450" t="s">
        <v>100</v>
      </c>
      <c r="AA17" s="450" t="s">
        <v>100</v>
      </c>
      <c r="AB17" s="450" t="s">
        <v>100</v>
      </c>
      <c r="AC17" s="450" t="s">
        <v>100</v>
      </c>
      <c r="AD17" s="450" t="s">
        <v>100</v>
      </c>
      <c r="AE17" s="450" t="s">
        <v>100</v>
      </c>
      <c r="AF17" s="450" t="s">
        <v>100</v>
      </c>
      <c r="AG17" s="450" t="s">
        <v>100</v>
      </c>
      <c r="AH17" s="450" t="s">
        <v>100</v>
      </c>
      <c r="AK17" s="451" t="str">
        <f>IFERROR(IF(I17="---","",IF(Y17="---","No Target Set",IF(BV17=BK17,"On Target",IF(BV17&gt;BK17,"Behind",IF(BV17&lt;BK17,"On Target"))))),"")</f>
        <v/>
      </c>
      <c r="AL17" s="451" t="str">
        <f>IFERROR(IF(J17="---","",IF(Z17="---","No Target Set",IF(BW17=BL17,"On Target",IF(BW17&gt;BL17,"Behind",IF(BW17&lt;BL17,"On Target"))))),"")</f>
        <v/>
      </c>
      <c r="AM17" s="451" t="str">
        <f>IFERROR(IF(K17="---","",IF(AA17="---","No Target Set",IF(BX17=BM17,"On Target",IF(BX17&gt;BM17,"Behind",IF(BX17&lt;BM17,"On Target"))))),"")</f>
        <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v>
      </c>
      <c r="AY17" s="647" t="e">
        <f>VALUE(IF(AX17="---","",VLOOKUP(AX17,List1678345679102132[],2,FALSE)))</f>
        <v>#VALUE!</v>
      </c>
      <c r="AZ17" s="647" t="str">
        <f>_xlfn.IFNA(LOOKUP(2,1/(H17:Q17&lt;&gt;"---"),X17:AF17),"---")</f>
        <v>---</v>
      </c>
      <c r="BA17" s="647" t="e">
        <f>VALUE(IF(AZ17="---","",VLOOKUP(AZ17,List1678345679102132[],2,FALSE)))</f>
        <v>#VALUE!</v>
      </c>
      <c r="BB17" s="647" t="str">
        <f>_xlfn.IFNA(LOOKUP(2,1/(AK17:AT17&lt;&gt;""),AK17:AT17),"---")</f>
        <v>---</v>
      </c>
      <c r="BC17" s="647" t="str">
        <f>_xlfn.IFNA(LOOKUP(2,1/(H17:R17&lt;&gt;"---"),H$2:R$2),"---")</f>
        <v>---</v>
      </c>
      <c r="BD17" s="407"/>
      <c r="BE17" s="407"/>
      <c r="BF17" s="407"/>
      <c r="BG17" s="407"/>
      <c r="BH17" s="407"/>
      <c r="BI17" s="453" t="s">
        <v>128</v>
      </c>
      <c r="BJ17" s="647" t="str">
        <f>IF(H17="---","",IF(H17="","",VLOOKUP(H17,List1678345679102132[],2,FALSE)))</f>
        <v/>
      </c>
      <c r="BK17" s="647" t="str">
        <f>IF(I17="---","",IF(I17="","",VLOOKUP(I17,List1678345679102132[],2,FALSE)))</f>
        <v/>
      </c>
      <c r="BL17" s="647" t="str">
        <f>IF(J17="---","",IF(J17="","",VLOOKUP(J17,List1678345679102132[],2,FALSE)))</f>
        <v/>
      </c>
      <c r="BM17" s="647" t="str">
        <f>IF(K17="---","",IF(K17="","",VLOOKUP(K17,List1678345679102132[],2,FALSE)))</f>
        <v/>
      </c>
      <c r="BN17" s="647" t="str">
        <f>IF(L17="---","",IF(L17="","",VLOOKUP(L17,List1678345679102132[],2,FALSE)))</f>
        <v/>
      </c>
      <c r="BO17" s="647" t="str">
        <f>IF(M17="---","",IF(M17="","",VLOOKUP(M17,List1678345679102132[],2,FALSE)))</f>
        <v/>
      </c>
      <c r="BP17" s="647" t="str">
        <f>IF(N17="---","",IF(N17="","",VLOOKUP(N17,List1678345679102132[],2,FALSE)))</f>
        <v/>
      </c>
      <c r="BQ17" s="647" t="str">
        <f>IF(O17="---","",IF(O17="","",VLOOKUP(O17,List1678345679102132[],2,FALSE)))</f>
        <v/>
      </c>
      <c r="BR17" s="647" t="str">
        <f>IF(P17="---","",IF(P17="","",VLOOKUP(P17,List1678345679102132[],2,FALSE)))</f>
        <v/>
      </c>
      <c r="BS17" s="647" t="str">
        <f>IF(Q17="---","",IF(Q17="","",VLOOKUP(Q17,List1678345679102132[],2,FALSE)))</f>
        <v/>
      </c>
      <c r="BT17" s="647" t="str">
        <f>IF(R17="---","",IF(R17="","",VLOOKUP(R17,List1678345679102132[],2,FALSE)))</f>
        <v/>
      </c>
      <c r="BU17" s="453" t="s">
        <v>128</v>
      </c>
      <c r="BV17" s="647" t="str">
        <f>IF(Y17="---","",IF(Y17="","",VLOOKUP(Y17,List1678345679102132[],2,FALSE)))</f>
        <v/>
      </c>
      <c r="BW17" s="647" t="str">
        <f>IF(Z17="---","",IF(Z17="","",VLOOKUP(Z17,List1678345679102132[],2,FALSE)))</f>
        <v/>
      </c>
      <c r="BX17" s="647" t="str">
        <f>IF(AA17="---","",IF(AA17="","",VLOOKUP(AA17,List1678345679102132[],2,FALSE)))</f>
        <v/>
      </c>
      <c r="BY17" s="647" t="str">
        <f>IF(AB17="---","",IF(AB17="","",VLOOKUP(AB17,List1678345679102132[],2,FALSE)))</f>
        <v/>
      </c>
      <c r="BZ17" s="647" t="str">
        <f>IF(AC17="---","",IF(AC17="","",VLOOKUP(AC17,List1678345679102132[],2,FALSE)))</f>
        <v/>
      </c>
      <c r="CA17" s="647" t="str">
        <f>IF(AD17="---","",IF(AD17="","",VLOOKUP(AD17,List1678345679102132[],2,FALSE)))</f>
        <v/>
      </c>
      <c r="CB17" s="647" t="str">
        <f>IF(AE17="---","",IF(AE17="","",VLOOKUP(AE17,List1678345679102132[],2,FALSE)))</f>
        <v/>
      </c>
      <c r="CC17" s="647" t="str">
        <f>IF(AF17="---","",IF(AF17="","",VLOOKUP(AF17,List1678345679102132[],2,FALSE)))</f>
        <v/>
      </c>
      <c r="CD17" s="647" t="str">
        <f>IF(AG17="---","",IF(AG17="","",VLOOKUP(AG17,List1678345679102132[],2,FALSE)))</f>
        <v/>
      </c>
      <c r="CE17" s="647" t="str">
        <f>IF(AH17="---","",IF(AH17="","",VLOOKUP(AH17,List1678345679102132[],2,FALSE)))</f>
        <v/>
      </c>
      <c r="CF17" s="453" t="s">
        <v>128</v>
      </c>
      <c r="CG17" s="647" t="str">
        <f>IFERROR(
    IF(H17="---", "NA",
        IF(Y17="---", "NA",
            IF(BJ17 &gt; BK17,
                IF(BV17 &gt; BJ17, 1.1, 0.1),
                IF(BV17 &gt; BJ17, 1, 0)
            )
        )
    ),
    -1
)</f>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NA</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100</v>
      </c>
      <c r="I18" s="456" t="s">
        <v>100</v>
      </c>
      <c r="J18" s="456" t="s">
        <v>100</v>
      </c>
      <c r="K18" s="456" t="s">
        <v>100</v>
      </c>
      <c r="L18" s="456" t="s">
        <v>100</v>
      </c>
      <c r="M18" s="456" t="s">
        <v>100</v>
      </c>
      <c r="N18" s="456" t="s">
        <v>100</v>
      </c>
      <c r="O18" s="456" t="s">
        <v>100</v>
      </c>
      <c r="P18" s="456" t="s">
        <v>100</v>
      </c>
      <c r="Q18" s="456" t="s">
        <v>100</v>
      </c>
      <c r="R18" s="457" t="s">
        <v>100</v>
      </c>
      <c r="S18" s="407"/>
      <c r="T18" s="407"/>
      <c r="U18" s="407"/>
      <c r="V18" s="407"/>
      <c r="W18" s="407"/>
      <c r="X18" s="407"/>
      <c r="Y18" s="450" t="s">
        <v>100</v>
      </c>
      <c r="Z18" s="450" t="s">
        <v>100</v>
      </c>
      <c r="AA18" s="450" t="s">
        <v>100</v>
      </c>
      <c r="AB18" s="450" t="s">
        <v>100</v>
      </c>
      <c r="AC18" s="450" t="s">
        <v>100</v>
      </c>
      <c r="AD18" s="450" t="s">
        <v>100</v>
      </c>
      <c r="AE18" s="450" t="s">
        <v>100</v>
      </c>
      <c r="AF18" s="450" t="s">
        <v>100</v>
      </c>
      <c r="AG18" s="450" t="s">
        <v>100</v>
      </c>
      <c r="AH18" s="450" t="s">
        <v>100</v>
      </c>
      <c r="AK18" s="451" t="str">
        <f>IFERROR(IF(I18="---","",IF(Y18="---","No Target Set",IF(BV18=BK18,"On Target",IF(BV18&gt;BK18,"Behind",IF(BV18&lt;BK18,"On Target"))))),"")</f>
        <v/>
      </c>
      <c r="AL18" s="451" t="str">
        <f>IFERROR(IF(J18="---","",IF(Z18="---","No Target Set",IF(BW18=BL18,"On Target",IF(BW18&gt;BL18,"Behind",IF(BW18&lt;BL18,"On Target"))))),"")</f>
        <v/>
      </c>
      <c r="AM18" s="451" t="str">
        <f>IFERROR(IF(K18="---","",IF(AA18="---","No Target Set",IF(BX18=BM18,"On Target",IF(BX18&gt;BM18,"Behind",IF(BX18&lt;BM18,"On Target"))))),"")</f>
        <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v>
      </c>
      <c r="AY18" s="647" t="e">
        <f>VALUE(IF(AX18="---","",VLOOKUP(AX18,List1678345679102132[],2,FALSE)))</f>
        <v>#VALUE!</v>
      </c>
      <c r="AZ18" s="647" t="str">
        <f>_xlfn.IFNA(LOOKUP(2,1/(H18:Q18&lt;&gt;"---"),X18:AF18),"---")</f>
        <v>---</v>
      </c>
      <c r="BA18" s="647" t="e">
        <f>VALUE(IF(AZ18="---","",VLOOKUP(AZ18,List1678345679102132[],2,FALSE)))</f>
        <v>#VALUE!</v>
      </c>
      <c r="BB18" s="647" t="str">
        <f>_xlfn.IFNA(LOOKUP(2,1/(AK18:AT18&lt;&gt;""),AK18:AT18),"---")</f>
        <v>---</v>
      </c>
      <c r="BC18" s="647" t="str">
        <f>_xlfn.IFNA(LOOKUP(2,1/(H18:R18&lt;&gt;"---"),H$2:R$2),"---")</f>
        <v>---</v>
      </c>
      <c r="BD18" s="407"/>
      <c r="BE18" s="407"/>
      <c r="BF18" s="407"/>
      <c r="BG18" s="407"/>
      <c r="BH18" s="407"/>
      <c r="BI18" s="453" t="s">
        <v>131</v>
      </c>
      <c r="BJ18" s="647" t="str">
        <f>IF(H18="---","",IF(H18="","",VLOOKUP(H18,List1678345679102132[],2,FALSE)))</f>
        <v/>
      </c>
      <c r="BK18" s="647" t="str">
        <f>IF(I18="---","",IF(I18="","",VLOOKUP(I18,List1678345679102132[],2,FALSE)))</f>
        <v/>
      </c>
      <c r="BL18" s="647" t="str">
        <f>IF(J18="---","",IF(J18="","",VLOOKUP(J18,List1678345679102132[],2,FALSE)))</f>
        <v/>
      </c>
      <c r="BM18" s="647" t="str">
        <f>IF(K18="---","",IF(K18="","",VLOOKUP(K18,List1678345679102132[],2,FALSE)))</f>
        <v/>
      </c>
      <c r="BN18" s="647" t="str">
        <f>IF(L18="---","",IF(L18="","",VLOOKUP(L18,List1678345679102132[],2,FALSE)))</f>
        <v/>
      </c>
      <c r="BO18" s="647" t="str">
        <f>IF(M18="---","",IF(M18="","",VLOOKUP(M18,List1678345679102132[],2,FALSE)))</f>
        <v/>
      </c>
      <c r="BP18" s="647" t="str">
        <f>IF(N18="---","",IF(N18="","",VLOOKUP(N18,List1678345679102132[],2,FALSE)))</f>
        <v/>
      </c>
      <c r="BQ18" s="647" t="str">
        <f>IF(O18="---","",IF(O18="","",VLOOKUP(O18,List1678345679102132[],2,FALSE)))</f>
        <v/>
      </c>
      <c r="BR18" s="647" t="str">
        <f>IF(P18="---","",IF(P18="","",VLOOKUP(P18,List1678345679102132[],2,FALSE)))</f>
        <v/>
      </c>
      <c r="BS18" s="647" t="str">
        <f>IF(Q18="---","",IF(Q18="","",VLOOKUP(Q18,List1678345679102132[],2,FALSE)))</f>
        <v/>
      </c>
      <c r="BT18" s="647" t="str">
        <f>IF(R18="---","",IF(R18="","",VLOOKUP(R18,List1678345679102132[],2,FALSE)))</f>
        <v/>
      </c>
      <c r="BU18" s="453" t="s">
        <v>131</v>
      </c>
      <c r="BV18" s="647" t="str">
        <f>IF(Y18="---","",IF(Y18="","",VLOOKUP(Y18,List1678345679102132[],2,FALSE)))</f>
        <v/>
      </c>
      <c r="BW18" s="647" t="str">
        <f>IF(Z18="---","",IF(Z18="","",VLOOKUP(Z18,List1678345679102132[],2,FALSE)))</f>
        <v/>
      </c>
      <c r="BX18" s="647" t="str">
        <f>IF(AA18="---","",IF(AA18="","",VLOOKUP(AA18,List1678345679102132[],2,FALSE)))</f>
        <v/>
      </c>
      <c r="BY18" s="647" t="str">
        <f>IF(AB18="---","",IF(AB18="","",VLOOKUP(AB18,List1678345679102132[],2,FALSE)))</f>
        <v/>
      </c>
      <c r="BZ18" s="647" t="str">
        <f>IF(AC18="---","",IF(AC18="","",VLOOKUP(AC18,List1678345679102132[],2,FALSE)))</f>
        <v/>
      </c>
      <c r="CA18" s="647" t="str">
        <f>IF(AD18="---","",IF(AD18="","",VLOOKUP(AD18,List1678345679102132[],2,FALSE)))</f>
        <v/>
      </c>
      <c r="CB18" s="647" t="str">
        <f>IF(AE18="---","",IF(AE18="","",VLOOKUP(AE18,List1678345679102132[],2,FALSE)))</f>
        <v/>
      </c>
      <c r="CC18" s="647" t="str">
        <f>IF(AF18="---","",IF(AF18="","",VLOOKUP(AF18,List1678345679102132[],2,FALSE)))</f>
        <v/>
      </c>
      <c r="CD18" s="647" t="str">
        <f>IF(AG18="---","",IF(AG18="","",VLOOKUP(AG18,List1678345679102132[],2,FALSE)))</f>
        <v/>
      </c>
      <c r="CE18" s="647" t="str">
        <f>IF(AH18="---","",IF(AH18="","",VLOOKUP(AH18,List1678345679102132[],2,FALSE)))</f>
        <v/>
      </c>
      <c r="CF18" s="453" t="s">
        <v>131</v>
      </c>
      <c r="CG18" s="647" t="str">
        <f>IFERROR(
    IF(H18="---", "NA",
        IF(Y18="---", "NA",
            IF(BJ18 &gt; BK18,
                IF(BV18 &gt; BJ18, 1.1, 0.1),
                IF(BV18 &gt; BJ18, 1, 0)
            )
        )
    ),
    -1
)</f>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100</v>
      </c>
      <c r="I19" s="456" t="s">
        <v>100</v>
      </c>
      <c r="J19" s="456" t="s">
        <v>100</v>
      </c>
      <c r="K19" s="456" t="s">
        <v>100</v>
      </c>
      <c r="L19" s="456" t="s">
        <v>100</v>
      </c>
      <c r="M19" s="456" t="s">
        <v>100</v>
      </c>
      <c r="N19" s="456" t="s">
        <v>100</v>
      </c>
      <c r="O19" s="456" t="s">
        <v>100</v>
      </c>
      <c r="P19" s="456" t="s">
        <v>100</v>
      </c>
      <c r="Q19" s="456" t="s">
        <v>100</v>
      </c>
      <c r="R19" s="457" t="s">
        <v>100</v>
      </c>
      <c r="S19" s="407"/>
      <c r="T19" s="407"/>
      <c r="U19" s="407"/>
      <c r="V19" s="407"/>
      <c r="W19" s="407"/>
      <c r="X19" s="407"/>
      <c r="Y19" s="450" t="s">
        <v>100</v>
      </c>
      <c r="Z19" s="450" t="s">
        <v>100</v>
      </c>
      <c r="AA19" s="450" t="s">
        <v>100</v>
      </c>
      <c r="AB19" s="450" t="s">
        <v>100</v>
      </c>
      <c r="AC19" s="450" t="s">
        <v>100</v>
      </c>
      <c r="AD19" s="450" t="s">
        <v>100</v>
      </c>
      <c r="AE19" s="450" t="s">
        <v>100</v>
      </c>
      <c r="AF19" s="450" t="s">
        <v>100</v>
      </c>
      <c r="AG19" s="450" t="s">
        <v>100</v>
      </c>
      <c r="AH19" s="450" t="s">
        <v>100</v>
      </c>
      <c r="AK19" s="451" t="str">
        <f>IFERROR(IF(I19="---","",IF(Y19="---","No Target Set",IF(BV19=BK19,"On Target",IF(BV19&gt;BK19,"Behind",IF(BV19&lt;BK19,"On Target"))))),"")</f>
        <v/>
      </c>
      <c r="AL19" s="451" t="str">
        <f>IFERROR(IF(J19="---","",IF(Z19="---","No Target Set",IF(BW19=BL19,"On Target",IF(BW19&gt;BL19,"Behind",IF(BW19&lt;BL19,"On Target"))))),"")</f>
        <v/>
      </c>
      <c r="AM19" s="451" t="str">
        <f>IFERROR(IF(K19="---","",IF(AA19="---","No Target Set",IF(BX19=BM19,"On Target",IF(BX19&gt;BM19,"Behind",IF(BX19&lt;BM19,"On Target"))))),"")</f>
        <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v>
      </c>
      <c r="AY19" s="647" t="e">
        <f>VALUE(IF(AX19="---","",VLOOKUP(AX19,List1678345679102132[],2,FALSE)))</f>
        <v>#VALUE!</v>
      </c>
      <c r="AZ19" s="647" t="str">
        <f>_xlfn.IFNA(LOOKUP(2,1/(H19:Q19&lt;&gt;"---"),X19:AF19),"---")</f>
        <v>---</v>
      </c>
      <c r="BA19" s="647" t="e">
        <f>VALUE(IF(AZ19="---","",VLOOKUP(AZ19,List1678345679102132[],2,FALSE)))</f>
        <v>#VALUE!</v>
      </c>
      <c r="BB19" s="647" t="str">
        <f>_xlfn.IFNA(LOOKUP(2,1/(AK19:AT19&lt;&gt;""),AK19:AT19),"---")</f>
        <v>---</v>
      </c>
      <c r="BC19" s="647" t="str">
        <f>_xlfn.IFNA(LOOKUP(2,1/(H19:R19&lt;&gt;"---"),H$2:R$2),"---")</f>
        <v>---</v>
      </c>
      <c r="BD19" s="407"/>
      <c r="BE19" s="407"/>
      <c r="BF19" s="407"/>
      <c r="BG19" s="407"/>
      <c r="BH19" s="407"/>
      <c r="BI19" s="453" t="s">
        <v>133</v>
      </c>
      <c r="BJ19" s="647" t="str">
        <f>IF(H19="---","",IF(H19="","",VLOOKUP(H19,List1678345679102132[],2,FALSE)))</f>
        <v/>
      </c>
      <c r="BK19" s="647" t="str">
        <f>IF(I19="---","",IF(I19="","",VLOOKUP(I19,List1678345679102132[],2,FALSE)))</f>
        <v/>
      </c>
      <c r="BL19" s="647" t="str">
        <f>IF(J19="---","",IF(J19="","",VLOOKUP(J19,List1678345679102132[],2,FALSE)))</f>
        <v/>
      </c>
      <c r="BM19" s="647" t="str">
        <f>IF(K19="---","",IF(K19="","",VLOOKUP(K19,List1678345679102132[],2,FALSE)))</f>
        <v/>
      </c>
      <c r="BN19" s="647" t="str">
        <f>IF(L19="---","",IF(L19="","",VLOOKUP(L19,List1678345679102132[],2,FALSE)))</f>
        <v/>
      </c>
      <c r="BO19" s="647" t="str">
        <f>IF(M19="---","",IF(M19="","",VLOOKUP(M19,List1678345679102132[],2,FALSE)))</f>
        <v/>
      </c>
      <c r="BP19" s="647" t="str">
        <f>IF(N19="---","",IF(N19="","",VLOOKUP(N19,List1678345679102132[],2,FALSE)))</f>
        <v/>
      </c>
      <c r="BQ19" s="647" t="str">
        <f>IF(O19="---","",IF(O19="","",VLOOKUP(O19,List1678345679102132[],2,FALSE)))</f>
        <v/>
      </c>
      <c r="BR19" s="647" t="str">
        <f>IF(P19="---","",IF(P19="","",VLOOKUP(P19,List1678345679102132[],2,FALSE)))</f>
        <v/>
      </c>
      <c r="BS19" s="647" t="str">
        <f>IF(Q19="---","",IF(Q19="","",VLOOKUP(Q19,List1678345679102132[],2,FALSE)))</f>
        <v/>
      </c>
      <c r="BT19" s="647" t="str">
        <f>IF(R19="---","",IF(R19="","",VLOOKUP(R19,List1678345679102132[],2,FALSE)))</f>
        <v/>
      </c>
      <c r="BU19" s="453" t="s">
        <v>133</v>
      </c>
      <c r="BV19" s="647" t="str">
        <f>IF(Y19="---","",IF(Y19="","",VLOOKUP(Y19,List1678345679102132[],2,FALSE)))</f>
        <v/>
      </c>
      <c r="BW19" s="647" t="str">
        <f>IF(Z19="---","",IF(Z19="","",VLOOKUP(Z19,List1678345679102132[],2,FALSE)))</f>
        <v/>
      </c>
      <c r="BX19" s="647" t="str">
        <f>IF(AA19="---","",IF(AA19="","",VLOOKUP(AA19,List1678345679102132[],2,FALSE)))</f>
        <v/>
      </c>
      <c r="BY19" s="647" t="str">
        <f>IF(AB19="---","",IF(AB19="","",VLOOKUP(AB19,List1678345679102132[],2,FALSE)))</f>
        <v/>
      </c>
      <c r="BZ19" s="647" t="str">
        <f>IF(AC19="---","",IF(AC19="","",VLOOKUP(AC19,List1678345679102132[],2,FALSE)))</f>
        <v/>
      </c>
      <c r="CA19" s="647" t="str">
        <f>IF(AD19="---","",IF(AD19="","",VLOOKUP(AD19,List1678345679102132[],2,FALSE)))</f>
        <v/>
      </c>
      <c r="CB19" s="647" t="str">
        <f>IF(AE19="---","",IF(AE19="","",VLOOKUP(AE19,List1678345679102132[],2,FALSE)))</f>
        <v/>
      </c>
      <c r="CC19" s="647" t="str">
        <f>IF(AF19="---","",IF(AF19="","",VLOOKUP(AF19,List1678345679102132[],2,FALSE)))</f>
        <v/>
      </c>
      <c r="CD19" s="647" t="str">
        <f>IF(AG19="---","",IF(AG19="","",VLOOKUP(AG19,List1678345679102132[],2,FALSE)))</f>
        <v/>
      </c>
      <c r="CE19" s="647" t="str">
        <f>IF(AH19="---","",IF(AH19="","",VLOOKUP(AH19,List1678345679102132[],2,FALSE)))</f>
        <v/>
      </c>
      <c r="CF19" s="453" t="s">
        <v>133</v>
      </c>
      <c r="CG19" s="647" t="str">
        <f>IFERROR(
    IF(H19="---", "NA",
        IF(Y19="---", "NA",
            IF(BJ19 &gt; BK19,
                IF(BV19 &gt; BJ19, 1.1, 0.1),
                IF(BV19 &gt; BJ19, 1, 0)
            )
        )
    ),
    -1
)</f>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100</v>
      </c>
      <c r="I20" s="456" t="s">
        <v>100</v>
      </c>
      <c r="J20" s="456" t="s">
        <v>100</v>
      </c>
      <c r="K20" s="456" t="s">
        <v>100</v>
      </c>
      <c r="L20" s="456" t="s">
        <v>100</v>
      </c>
      <c r="M20" s="456" t="s">
        <v>100</v>
      </c>
      <c r="N20" s="456" t="s">
        <v>100</v>
      </c>
      <c r="O20" s="456" t="s">
        <v>100</v>
      </c>
      <c r="P20" s="456" t="s">
        <v>100</v>
      </c>
      <c r="Q20" s="456" t="s">
        <v>100</v>
      </c>
      <c r="R20" s="457" t="s">
        <v>100</v>
      </c>
      <c r="S20" s="407"/>
      <c r="T20" s="407"/>
      <c r="U20" s="407"/>
      <c r="V20" s="407"/>
      <c r="W20" s="407"/>
      <c r="X20" s="407"/>
      <c r="Y20" s="450" t="s">
        <v>100</v>
      </c>
      <c r="Z20" s="450" t="s">
        <v>100</v>
      </c>
      <c r="AA20" s="450" t="s">
        <v>100</v>
      </c>
      <c r="AB20" s="450" t="s">
        <v>100</v>
      </c>
      <c r="AC20" s="450" t="s">
        <v>100</v>
      </c>
      <c r="AD20" s="450" t="s">
        <v>100</v>
      </c>
      <c r="AE20" s="450" t="s">
        <v>100</v>
      </c>
      <c r="AF20" s="450" t="s">
        <v>100</v>
      </c>
      <c r="AG20" s="450" t="s">
        <v>100</v>
      </c>
      <c r="AH20" s="450" t="s">
        <v>100</v>
      </c>
      <c r="AK20" s="451" t="str">
        <f>IFERROR(IF(I20="---","",IF(Y20="---","No Target Set",IF(BV20=BK20,"On Target",IF(BV20&gt;BK20,"Behind",IF(BV20&lt;BK20,"On Target"))))),"")</f>
        <v/>
      </c>
      <c r="AL20" s="451" t="str">
        <f>IFERROR(IF(J20="---","",IF(Z20="---","No Target Set",IF(BW20=BL20,"On Target",IF(BW20&gt;BL20,"Behind",IF(BW20&lt;BL20,"On Target"))))),"")</f>
        <v/>
      </c>
      <c r="AM20" s="451" t="str">
        <f>IFERROR(IF(K20="---","",IF(AA20="---","No Target Set",IF(BX20=BM20,"On Target",IF(BX20&gt;BM20,"Behind",IF(BX20&lt;BM20,"On Target"))))),"")</f>
        <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v>
      </c>
      <c r="AY20" s="647" t="e">
        <f>VALUE(IF(AX20="---","",VLOOKUP(AX20,List1678345679102132[],2,FALSE)))</f>
        <v>#VALUE!</v>
      </c>
      <c r="AZ20" s="647" t="str">
        <f>_xlfn.IFNA(LOOKUP(2,1/(H20:Q20&lt;&gt;"---"),X20:AF20),"---")</f>
        <v>---</v>
      </c>
      <c r="BA20" s="647" t="e">
        <f>VALUE(IF(AZ20="---","",VLOOKUP(AZ20,List1678345679102132[],2,FALSE)))</f>
        <v>#VALUE!</v>
      </c>
      <c r="BB20" s="647" t="str">
        <f>_xlfn.IFNA(LOOKUP(2,1/(AK20:AT20&lt;&gt;""),AK20:AT20),"---")</f>
        <v>---</v>
      </c>
      <c r="BC20" s="647" t="str">
        <f>_xlfn.IFNA(LOOKUP(2,1/(H20:R20&lt;&gt;"---"),H$2:R$2),"---")</f>
        <v>---</v>
      </c>
      <c r="BD20" s="407"/>
      <c r="BE20" s="407"/>
      <c r="BF20" s="407"/>
      <c r="BG20" s="407"/>
      <c r="BH20" s="407"/>
      <c r="BI20" s="453" t="s">
        <v>135</v>
      </c>
      <c r="BJ20" s="647" t="str">
        <f>IF(H20="---","",IF(H20="","",VLOOKUP(H20,List1678345679102132[],2,FALSE)))</f>
        <v/>
      </c>
      <c r="BK20" s="647" t="str">
        <f>IF(I20="---","",IF(I20="","",VLOOKUP(I20,List1678345679102132[],2,FALSE)))</f>
        <v/>
      </c>
      <c r="BL20" s="647" t="str">
        <f>IF(J20="---","",IF(J20="","",VLOOKUP(J20,List1678345679102132[],2,FALSE)))</f>
        <v/>
      </c>
      <c r="BM20" s="647" t="str">
        <f>IF(K20="---","",IF(K20="","",VLOOKUP(K20,List1678345679102132[],2,FALSE)))</f>
        <v/>
      </c>
      <c r="BN20" s="647" t="str">
        <f>IF(L20="---","",IF(L20="","",VLOOKUP(L20,List1678345679102132[],2,FALSE)))</f>
        <v/>
      </c>
      <c r="BO20" s="647" t="str">
        <f>IF(M20="---","",IF(M20="","",VLOOKUP(M20,List1678345679102132[],2,FALSE)))</f>
        <v/>
      </c>
      <c r="BP20" s="647" t="str">
        <f>IF(N20="---","",IF(N20="","",VLOOKUP(N20,List1678345679102132[],2,FALSE)))</f>
        <v/>
      </c>
      <c r="BQ20" s="647" t="str">
        <f>IF(O20="---","",IF(O20="","",VLOOKUP(O20,List1678345679102132[],2,FALSE)))</f>
        <v/>
      </c>
      <c r="BR20" s="647" t="str">
        <f>IF(P20="---","",IF(P20="","",VLOOKUP(P20,List1678345679102132[],2,FALSE)))</f>
        <v/>
      </c>
      <c r="BS20" s="647" t="str">
        <f>IF(Q20="---","",IF(Q20="","",VLOOKUP(Q20,List1678345679102132[],2,FALSE)))</f>
        <v/>
      </c>
      <c r="BT20" s="647" t="str">
        <f>IF(R20="---","",IF(R20="","",VLOOKUP(R20,List1678345679102132[],2,FALSE)))</f>
        <v/>
      </c>
      <c r="BU20" s="453" t="s">
        <v>135</v>
      </c>
      <c r="BV20" s="647" t="str">
        <f>IF(Y20="---","",IF(Y20="","",VLOOKUP(Y20,List1678345679102132[],2,FALSE)))</f>
        <v/>
      </c>
      <c r="BW20" s="647" t="str">
        <f>IF(Z20="---","",IF(Z20="","",VLOOKUP(Z20,List1678345679102132[],2,FALSE)))</f>
        <v/>
      </c>
      <c r="BX20" s="647" t="str">
        <f>IF(AA20="---","",IF(AA20="","",VLOOKUP(AA20,List1678345679102132[],2,FALSE)))</f>
        <v/>
      </c>
      <c r="BY20" s="647" t="str">
        <f>IF(AB20="---","",IF(AB20="","",VLOOKUP(AB20,List1678345679102132[],2,FALSE)))</f>
        <v/>
      </c>
      <c r="BZ20" s="647" t="str">
        <f>IF(AC20="---","",IF(AC20="","",VLOOKUP(AC20,List1678345679102132[],2,FALSE)))</f>
        <v/>
      </c>
      <c r="CA20" s="647" t="str">
        <f>IF(AD20="---","",IF(AD20="","",VLOOKUP(AD20,List1678345679102132[],2,FALSE)))</f>
        <v/>
      </c>
      <c r="CB20" s="647" t="str">
        <f>IF(AE20="---","",IF(AE20="","",VLOOKUP(AE20,List1678345679102132[],2,FALSE)))</f>
        <v/>
      </c>
      <c r="CC20" s="647" t="str">
        <f>IF(AF20="---","",IF(AF20="","",VLOOKUP(AF20,List1678345679102132[],2,FALSE)))</f>
        <v/>
      </c>
      <c r="CD20" s="647" t="str">
        <f>IF(AG20="---","",IF(AG20="","",VLOOKUP(AG20,List1678345679102132[],2,FALSE)))</f>
        <v/>
      </c>
      <c r="CE20" s="647" t="str">
        <f>IF(AH20="---","",IF(AH20="","",VLOOKUP(AH20,List1678345679102132[],2,FALSE)))</f>
        <v/>
      </c>
      <c r="CF20" s="453" t="s">
        <v>135</v>
      </c>
      <c r="CG20" s="647" t="str">
        <f>IFERROR(
    IF(H20="---", "NA",
        IF(Y20="---", "NA",
            IF(BJ20 &gt; BK20,
                IF(BV20 &gt; BJ20, 1.1, 0.1),
                IF(BV20 &gt; BJ20, 1, 0)
            )
        )
    ),
    -1
)</f>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NA</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100</v>
      </c>
      <c r="I21" s="456" t="s">
        <v>100</v>
      </c>
      <c r="J21" s="456" t="s">
        <v>100</v>
      </c>
      <c r="K21" s="456" t="s">
        <v>100</v>
      </c>
      <c r="L21" s="456" t="s">
        <v>100</v>
      </c>
      <c r="M21" s="456" t="s">
        <v>100</v>
      </c>
      <c r="N21" s="456" t="s">
        <v>100</v>
      </c>
      <c r="O21" s="456" t="s">
        <v>100</v>
      </c>
      <c r="P21" s="456" t="s">
        <v>100</v>
      </c>
      <c r="Q21" s="456" t="s">
        <v>100</v>
      </c>
      <c r="R21" s="457" t="s">
        <v>100</v>
      </c>
      <c r="S21" s="407"/>
      <c r="T21" s="407"/>
      <c r="U21" s="407"/>
      <c r="V21" s="407"/>
      <c r="W21" s="407"/>
      <c r="X21" s="407"/>
      <c r="Y21" s="450" t="s">
        <v>100</v>
      </c>
      <c r="Z21" s="450" t="s">
        <v>100</v>
      </c>
      <c r="AA21" s="450" t="s">
        <v>100</v>
      </c>
      <c r="AB21" s="450" t="s">
        <v>100</v>
      </c>
      <c r="AC21" s="450" t="s">
        <v>100</v>
      </c>
      <c r="AD21" s="450" t="s">
        <v>100</v>
      </c>
      <c r="AE21" s="450" t="s">
        <v>100</v>
      </c>
      <c r="AF21" s="450" t="s">
        <v>100</v>
      </c>
      <c r="AG21" s="450" t="s">
        <v>100</v>
      </c>
      <c r="AH21" s="450" t="s">
        <v>100</v>
      </c>
      <c r="AK21" s="451" t="str">
        <f>IFERROR(IF(I21="---","",IF(Y21="---","No Target Set",IF(BV21=BK21,"On Target",IF(BV21&gt;BK21,"Behind",IF(BV21&lt;BK21,"On Target"))))),"")</f>
        <v/>
      </c>
      <c r="AL21" s="451" t="str">
        <f>IFERROR(IF(J21="---","",IF(Z21="---","No Target Set",IF(BW21=BL21,"On Target",IF(BW21&gt;BL21,"Behind",IF(BW21&lt;BL21,"On Target"))))),"")</f>
        <v/>
      </c>
      <c r="AM21" s="451" t="str">
        <f>IFERROR(IF(K21="---","",IF(AA21="---","No Target Set",IF(BX21=BM21,"On Target",IF(BX21&gt;BM21,"Behind",IF(BX21&lt;BM21,"On Target"))))),"")</f>
        <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v>
      </c>
      <c r="AY21" s="649" t="e">
        <f>VALUE(IF(AX21="---","",VLOOKUP(AX21,List1678345679102132[],2,FALSE)))</f>
        <v>#VALUE!</v>
      </c>
      <c r="AZ21" s="649" t="str">
        <f>_xlfn.IFNA(LOOKUP(2,1/(H21:Q21&lt;&gt;"---"),X21:AF21),"---")</f>
        <v>---</v>
      </c>
      <c r="BA21" s="649" t="e">
        <f>VALUE(IF(AZ21="---","",VLOOKUP(AZ21,List1678345679102132[],2,FALSE)))</f>
        <v>#VALUE!</v>
      </c>
      <c r="BB21" s="649" t="str">
        <f>_xlfn.IFNA(LOOKUP(2,1/(AK21:AT21&lt;&gt;""),AK21:AT21),"---")</f>
        <v>---</v>
      </c>
      <c r="BC21" s="649" t="str">
        <f>_xlfn.IFNA(LOOKUP(2,1/(H21:R21&lt;&gt;"---"),H$2:R$2),"---")</f>
        <v>---</v>
      </c>
      <c r="BD21" s="407"/>
      <c r="BE21" s="407"/>
      <c r="BF21" s="407"/>
      <c r="BG21" s="407"/>
      <c r="BH21" s="407"/>
      <c r="BI21" s="453" t="s">
        <v>145</v>
      </c>
      <c r="BJ21" s="649" t="str">
        <f>IF(H21="---","",IF(H21="","",VLOOKUP(H21,List1678345679102132[],2,FALSE)))</f>
        <v/>
      </c>
      <c r="BK21" s="649" t="str">
        <f>IF(I21="---","",IF(I21="","",VLOOKUP(I21,List1678345679102132[],2,FALSE)))</f>
        <v/>
      </c>
      <c r="BL21" s="649" t="str">
        <f>IF(J21="---","",IF(J21="","",VLOOKUP(J21,List1678345679102132[],2,FALSE)))</f>
        <v/>
      </c>
      <c r="BM21" s="649" t="str">
        <f>IF(K21="---","",IF(K21="","",VLOOKUP(K21,List1678345679102132[],2,FALSE)))</f>
        <v/>
      </c>
      <c r="BN21" s="649" t="str">
        <f>IF(L21="---","",IF(L21="","",VLOOKUP(L21,List1678345679102132[],2,FALSE)))</f>
        <v/>
      </c>
      <c r="BO21" s="649" t="str">
        <f>IF(M21="---","",IF(M21="","",VLOOKUP(M21,List1678345679102132[],2,FALSE)))</f>
        <v/>
      </c>
      <c r="BP21" s="649" t="str">
        <f>IF(N21="---","",IF(N21="","",VLOOKUP(N21,List1678345679102132[],2,FALSE)))</f>
        <v/>
      </c>
      <c r="BQ21" s="649" t="str">
        <f>IF(O21="---","",IF(O21="","",VLOOKUP(O21,List1678345679102132[],2,FALSE)))</f>
        <v/>
      </c>
      <c r="BR21" s="649" t="str">
        <f>IF(P21="---","",IF(P21="","",VLOOKUP(P21,List1678345679102132[],2,FALSE)))</f>
        <v/>
      </c>
      <c r="BS21" s="649" t="str">
        <f>IF(Q21="---","",IF(Q21="","",VLOOKUP(Q21,List1678345679102132[],2,FALSE)))</f>
        <v/>
      </c>
      <c r="BT21" s="649" t="str">
        <f>IF(R21="---","",IF(R21="","",VLOOKUP(R21,List1678345679102132[],2,FALSE)))</f>
        <v/>
      </c>
      <c r="BU21" s="453" t="s">
        <v>145</v>
      </c>
      <c r="BV21" s="649" t="str">
        <f>IF(Y21="---","",IF(Y21="","",VLOOKUP(Y21,List1678345679102132[],2,FALSE)))</f>
        <v/>
      </c>
      <c r="BW21" s="649" t="str">
        <f>IF(Z21="---","",IF(Z21="","",VLOOKUP(Z21,List1678345679102132[],2,FALSE)))</f>
        <v/>
      </c>
      <c r="BX21" s="649" t="str">
        <f>IF(AA21="---","",IF(AA21="","",VLOOKUP(AA21,List1678345679102132[],2,FALSE)))</f>
        <v/>
      </c>
      <c r="BY21" s="649" t="str">
        <f>IF(AB21="---","",IF(AB21="","",VLOOKUP(AB21,List1678345679102132[],2,FALSE)))</f>
        <v/>
      </c>
      <c r="BZ21" s="649" t="str">
        <f>IF(AC21="---","",IF(AC21="","",VLOOKUP(AC21,List1678345679102132[],2,FALSE)))</f>
        <v/>
      </c>
      <c r="CA21" s="649" t="str">
        <f>IF(AD21="---","",IF(AD21="","",VLOOKUP(AD21,List1678345679102132[],2,FALSE)))</f>
        <v/>
      </c>
      <c r="CB21" s="649" t="str">
        <f>IF(AE21="---","",IF(AE21="","",VLOOKUP(AE21,List1678345679102132[],2,FALSE)))</f>
        <v/>
      </c>
      <c r="CC21" s="649" t="str">
        <f>IF(AF21="---","",IF(AF21="","",VLOOKUP(AF21,List1678345679102132[],2,FALSE)))</f>
        <v/>
      </c>
      <c r="CD21" s="649" t="str">
        <f>IF(AG21="---","",IF(AG21="","",VLOOKUP(AG21,List1678345679102132[],2,FALSE)))</f>
        <v/>
      </c>
      <c r="CE21" s="649" t="str">
        <f>IF(AH21="---","",IF(AH21="","",VLOOKUP(AH21,List1678345679102132[],2,FALSE)))</f>
        <v/>
      </c>
      <c r="CF21" s="453" t="s">
        <v>145</v>
      </c>
      <c r="CG21" s="649" t="str">
        <f>IFERROR(
    IF(H21="---", "NA",
        IF(Y21="---", "NA",
            IF(BJ21 &gt; BK21,
                IF(BV21 &gt; BJ21, 1.1, 0.1),
                IF(BV21 &gt; BJ21, 1, 0)
            )
        )
    ),
    -1
)</f>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100</v>
      </c>
      <c r="I22" s="456" t="s">
        <v>100</v>
      </c>
      <c r="J22" s="456" t="s">
        <v>100</v>
      </c>
      <c r="K22" s="456" t="s">
        <v>100</v>
      </c>
      <c r="L22" s="456" t="s">
        <v>100</v>
      </c>
      <c r="M22" s="456" t="s">
        <v>100</v>
      </c>
      <c r="N22" s="456" t="s">
        <v>100</v>
      </c>
      <c r="O22" s="456" t="s">
        <v>100</v>
      </c>
      <c r="P22" s="456" t="s">
        <v>100</v>
      </c>
      <c r="Q22" s="456" t="s">
        <v>100</v>
      </c>
      <c r="R22" s="457" t="s">
        <v>100</v>
      </c>
      <c r="S22" s="407"/>
      <c r="T22" s="407"/>
      <c r="U22" s="407"/>
      <c r="V22" s="407"/>
      <c r="W22" s="407"/>
      <c r="X22" s="407"/>
      <c r="Y22" s="450" t="s">
        <v>100</v>
      </c>
      <c r="Z22" s="450" t="s">
        <v>100</v>
      </c>
      <c r="AA22" s="450" t="s">
        <v>100</v>
      </c>
      <c r="AB22" s="450" t="s">
        <v>100</v>
      </c>
      <c r="AC22" s="450" t="s">
        <v>100</v>
      </c>
      <c r="AD22" s="450" t="s">
        <v>100</v>
      </c>
      <c r="AE22" s="450" t="s">
        <v>100</v>
      </c>
      <c r="AF22" s="450" t="s">
        <v>100</v>
      </c>
      <c r="AG22" s="450" t="s">
        <v>100</v>
      </c>
      <c r="AH22" s="450" t="s">
        <v>100</v>
      </c>
      <c r="AK22" s="451" t="str">
        <f>IFERROR(IF(I22="---","",IF(Y22="---","No Target Set",IF(BV22=BK22,"On Target",IF(BV22&gt;BK22,"Behind",IF(BV22&lt;BK22,"On Target"))))),"")</f>
        <v/>
      </c>
      <c r="AL22" s="451" t="str">
        <f>IFERROR(IF(J22="---","",IF(Z22="---","No Target Set",IF(BW22=BL22,"On Target",IF(BW22&gt;BL22,"Behind",IF(BW22&lt;BL22,"On Target"))))),"")</f>
        <v/>
      </c>
      <c r="AM22" s="451" t="str">
        <f>IFERROR(IF(K22="---","",IF(AA22="---","No Target Set",IF(BX22=BM22,"On Target",IF(BX22&gt;BM22,"Behind",IF(BX22&lt;BM22,"On Target"))))),"")</f>
        <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v>
      </c>
      <c r="AY22" s="649" t="e">
        <f>VALUE(IF(AX22="---","",VLOOKUP(AX22,List1678345679102132[],2,FALSE)))</f>
        <v>#VALUE!</v>
      </c>
      <c r="AZ22" s="649" t="str">
        <f>_xlfn.IFNA(LOOKUP(2,1/(H22:Q22&lt;&gt;"---"),X22:AF22),"---")</f>
        <v>---</v>
      </c>
      <c r="BA22" s="649" t="e">
        <f>VALUE(IF(AZ22="---","",VLOOKUP(AZ22,List1678345679102132[],2,FALSE)))</f>
        <v>#VALUE!</v>
      </c>
      <c r="BB22" s="649" t="str">
        <f>_xlfn.IFNA(LOOKUP(2,1/(AK22:AT22&lt;&gt;""),AK22:AT22),"---")</f>
        <v>---</v>
      </c>
      <c r="BC22" s="649" t="str">
        <f>_xlfn.IFNA(LOOKUP(2,1/(H22:R22&lt;&gt;"---"),H$2:R$2),"---")</f>
        <v>---</v>
      </c>
      <c r="BD22" s="407"/>
      <c r="BE22" s="407"/>
      <c r="BF22" s="407"/>
      <c r="BG22" s="407"/>
      <c r="BH22" s="407"/>
      <c r="BI22" s="453" t="s">
        <v>147</v>
      </c>
      <c r="BJ22" s="649" t="str">
        <f>IF(H22="---","",IF(H22="","",VLOOKUP(H22,List1678345679102132[],2,FALSE)))</f>
        <v/>
      </c>
      <c r="BK22" s="649" t="str">
        <f>IF(I22="---","",IF(I22="","",VLOOKUP(I22,List1678345679102132[],2,FALSE)))</f>
        <v/>
      </c>
      <c r="BL22" s="649" t="str">
        <f>IF(J22="---","",IF(J22="","",VLOOKUP(J22,List1678345679102132[],2,FALSE)))</f>
        <v/>
      </c>
      <c r="BM22" s="649" t="str">
        <f>IF(K22="---","",IF(K22="","",VLOOKUP(K22,List1678345679102132[],2,FALSE)))</f>
        <v/>
      </c>
      <c r="BN22" s="649" t="str">
        <f>IF(L22="---","",IF(L22="","",VLOOKUP(L22,List1678345679102132[],2,FALSE)))</f>
        <v/>
      </c>
      <c r="BO22" s="649" t="str">
        <f>IF(M22="---","",IF(M22="","",VLOOKUP(M22,List1678345679102132[],2,FALSE)))</f>
        <v/>
      </c>
      <c r="BP22" s="649" t="str">
        <f>IF(N22="---","",IF(N22="","",VLOOKUP(N22,List1678345679102132[],2,FALSE)))</f>
        <v/>
      </c>
      <c r="BQ22" s="649" t="str">
        <f>IF(O22="---","",IF(O22="","",VLOOKUP(O22,List1678345679102132[],2,FALSE)))</f>
        <v/>
      </c>
      <c r="BR22" s="649" t="str">
        <f>IF(P22="---","",IF(P22="","",VLOOKUP(P22,List1678345679102132[],2,FALSE)))</f>
        <v/>
      </c>
      <c r="BS22" s="649" t="str">
        <f>IF(Q22="---","",IF(Q22="","",VLOOKUP(Q22,List1678345679102132[],2,FALSE)))</f>
        <v/>
      </c>
      <c r="BT22" s="649" t="str">
        <f>IF(R22="---","",IF(R22="","",VLOOKUP(R22,List1678345679102132[],2,FALSE)))</f>
        <v/>
      </c>
      <c r="BU22" s="453" t="s">
        <v>147</v>
      </c>
      <c r="BV22" s="649" t="str">
        <f>IF(Y22="---","",IF(Y22="","",VLOOKUP(Y22,List1678345679102132[],2,FALSE)))</f>
        <v/>
      </c>
      <c r="BW22" s="649" t="str">
        <f>IF(Z22="---","",IF(Z22="","",VLOOKUP(Z22,List1678345679102132[],2,FALSE)))</f>
        <v/>
      </c>
      <c r="BX22" s="649" t="str">
        <f>IF(AA22="---","",IF(AA22="","",VLOOKUP(AA22,List1678345679102132[],2,FALSE)))</f>
        <v/>
      </c>
      <c r="BY22" s="649" t="str">
        <f>IF(AB22="---","",IF(AB22="","",VLOOKUP(AB22,List1678345679102132[],2,FALSE)))</f>
        <v/>
      </c>
      <c r="BZ22" s="649" t="str">
        <f>IF(AC22="---","",IF(AC22="","",VLOOKUP(AC22,List1678345679102132[],2,FALSE)))</f>
        <v/>
      </c>
      <c r="CA22" s="649" t="str">
        <f>IF(AD22="---","",IF(AD22="","",VLOOKUP(AD22,List1678345679102132[],2,FALSE)))</f>
        <v/>
      </c>
      <c r="CB22" s="649" t="str">
        <f>IF(AE22="---","",IF(AE22="","",VLOOKUP(AE22,List1678345679102132[],2,FALSE)))</f>
        <v/>
      </c>
      <c r="CC22" s="649" t="str">
        <f>IF(AF22="---","",IF(AF22="","",VLOOKUP(AF22,List1678345679102132[],2,FALSE)))</f>
        <v/>
      </c>
      <c r="CD22" s="649" t="str">
        <f>IF(AG22="---","",IF(AG22="","",VLOOKUP(AG22,List1678345679102132[],2,FALSE)))</f>
        <v/>
      </c>
      <c r="CE22" s="649" t="str">
        <f>IF(AH22="---","",IF(AH22="","",VLOOKUP(AH22,List1678345679102132[],2,FALSE)))</f>
        <v/>
      </c>
      <c r="CF22" s="453" t="s">
        <v>147</v>
      </c>
      <c r="CG22" s="649" t="str">
        <f>IFERROR(
    IF(H22="---", "NA",
        IF(Y22="---", "NA",
            IF(BJ22 &gt; BK22,
                IF(BV22 &gt; BJ22, 1.1, 0.1),
                IF(BV22 &gt; BJ22, 1, 0)
            )
        )
    ),
    -1
)</f>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100</v>
      </c>
      <c r="I23" s="456" t="s">
        <v>100</v>
      </c>
      <c r="J23" s="456" t="s">
        <v>100</v>
      </c>
      <c r="K23" s="456" t="s">
        <v>100</v>
      </c>
      <c r="L23" s="456" t="s">
        <v>100</v>
      </c>
      <c r="M23" s="456" t="s">
        <v>100</v>
      </c>
      <c r="N23" s="456" t="s">
        <v>100</v>
      </c>
      <c r="O23" s="456" t="s">
        <v>100</v>
      </c>
      <c r="P23" s="456" t="s">
        <v>100</v>
      </c>
      <c r="Q23" s="456" t="s">
        <v>100</v>
      </c>
      <c r="R23" s="457" t="s">
        <v>100</v>
      </c>
      <c r="S23" s="407"/>
      <c r="T23" s="407"/>
      <c r="U23" s="407"/>
      <c r="V23" s="407"/>
      <c r="W23" s="407"/>
      <c r="X23" s="407"/>
      <c r="Y23" s="450" t="s">
        <v>100</v>
      </c>
      <c r="Z23" s="450" t="s">
        <v>100</v>
      </c>
      <c r="AA23" s="450" t="s">
        <v>100</v>
      </c>
      <c r="AB23" s="450" t="s">
        <v>100</v>
      </c>
      <c r="AC23" s="450" t="s">
        <v>100</v>
      </c>
      <c r="AD23" s="450" t="s">
        <v>100</v>
      </c>
      <c r="AE23" s="450" t="s">
        <v>100</v>
      </c>
      <c r="AF23" s="450" t="s">
        <v>100</v>
      </c>
      <c r="AG23" s="450" t="s">
        <v>100</v>
      </c>
      <c r="AH23" s="450" t="s">
        <v>100</v>
      </c>
      <c r="AK23" s="451" t="str">
        <f>IFERROR(IF(I23="---","",IF(Y23="---","No Target Set",IF(BV23=BK23,"On Target",IF(BV23&gt;BK23,"Behind",IF(BV23&lt;BK23,"On Target"))))),"")</f>
        <v/>
      </c>
      <c r="AL23" s="451" t="str">
        <f>IFERROR(IF(J23="---","",IF(Z23="---","No Target Set",IF(BW23=BL23,"On Target",IF(BW23&gt;BL23,"Behind",IF(BW23&lt;BL23,"On Target"))))),"")</f>
        <v/>
      </c>
      <c r="AM23" s="451" t="str">
        <f>IFERROR(IF(K23="---","",IF(AA23="---","No Target Set",IF(BX23=BM23,"On Target",IF(BX23&gt;BM23,"Behind",IF(BX23&lt;BM23,"On Target"))))),"")</f>
        <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v>
      </c>
      <c r="AY23" s="649" t="e">
        <f>VALUE(IF(AX23="---","",VLOOKUP(AX23,List1678345679102132[],2,FALSE)))</f>
        <v>#VALUE!</v>
      </c>
      <c r="AZ23" s="649" t="str">
        <f>_xlfn.IFNA(LOOKUP(2,1/(H23:Q23&lt;&gt;"---"),X23:AF23),"---")</f>
        <v>---</v>
      </c>
      <c r="BA23" s="649" t="e">
        <f>VALUE(IF(AZ23="---","",VLOOKUP(AZ23,List1678345679102132[],2,FALSE)))</f>
        <v>#VALUE!</v>
      </c>
      <c r="BB23" s="649" t="str">
        <f>_xlfn.IFNA(LOOKUP(2,1/(AK23:AT23&lt;&gt;""),AK23:AT23),"---")</f>
        <v>---</v>
      </c>
      <c r="BC23" s="649" t="str">
        <f>_xlfn.IFNA(LOOKUP(2,1/(H23:R23&lt;&gt;"---"),H$2:R$2),"---")</f>
        <v>---</v>
      </c>
      <c r="BD23" s="407"/>
      <c r="BE23" s="407"/>
      <c r="BF23" s="407"/>
      <c r="BG23" s="407"/>
      <c r="BH23" s="407"/>
      <c r="BI23" s="453" t="s">
        <v>149</v>
      </c>
      <c r="BJ23" s="649" t="str">
        <f>IF(H23="---","",IF(H23="","",VLOOKUP(H23,List1678345679102132[],2,FALSE)))</f>
        <v/>
      </c>
      <c r="BK23" s="649" t="str">
        <f>IF(I23="---","",IF(I23="","",VLOOKUP(I23,List1678345679102132[],2,FALSE)))</f>
        <v/>
      </c>
      <c r="BL23" s="649" t="str">
        <f>IF(J23="---","",IF(J23="","",VLOOKUP(J23,List1678345679102132[],2,FALSE)))</f>
        <v/>
      </c>
      <c r="BM23" s="649" t="str">
        <f>IF(K23="---","",IF(K23="","",VLOOKUP(K23,List1678345679102132[],2,FALSE)))</f>
        <v/>
      </c>
      <c r="BN23" s="649" t="str">
        <f>IF(L23="---","",IF(L23="","",VLOOKUP(L23,List1678345679102132[],2,FALSE)))</f>
        <v/>
      </c>
      <c r="BO23" s="649" t="str">
        <f>IF(M23="---","",IF(M23="","",VLOOKUP(M23,List1678345679102132[],2,FALSE)))</f>
        <v/>
      </c>
      <c r="BP23" s="649" t="str">
        <f>IF(N23="---","",IF(N23="","",VLOOKUP(N23,List1678345679102132[],2,FALSE)))</f>
        <v/>
      </c>
      <c r="BQ23" s="649" t="str">
        <f>IF(O23="---","",IF(O23="","",VLOOKUP(O23,List1678345679102132[],2,FALSE)))</f>
        <v/>
      </c>
      <c r="BR23" s="649" t="str">
        <f>IF(P23="---","",IF(P23="","",VLOOKUP(P23,List1678345679102132[],2,FALSE)))</f>
        <v/>
      </c>
      <c r="BS23" s="649" t="str">
        <f>IF(Q23="---","",IF(Q23="","",VLOOKUP(Q23,List1678345679102132[],2,FALSE)))</f>
        <v/>
      </c>
      <c r="BT23" s="649" t="str">
        <f>IF(R23="---","",IF(R23="","",VLOOKUP(R23,List1678345679102132[],2,FALSE)))</f>
        <v/>
      </c>
      <c r="BU23" s="453" t="s">
        <v>149</v>
      </c>
      <c r="BV23" s="649" t="str">
        <f>IF(Y23="---","",IF(Y23="","",VLOOKUP(Y23,List1678345679102132[],2,FALSE)))</f>
        <v/>
      </c>
      <c r="BW23" s="649" t="str">
        <f>IF(Z23="---","",IF(Z23="","",VLOOKUP(Z23,List1678345679102132[],2,FALSE)))</f>
        <v/>
      </c>
      <c r="BX23" s="649" t="str">
        <f>IF(AA23="---","",IF(AA23="","",VLOOKUP(AA23,List1678345679102132[],2,FALSE)))</f>
        <v/>
      </c>
      <c r="BY23" s="649" t="str">
        <f>IF(AB23="---","",IF(AB23="","",VLOOKUP(AB23,List1678345679102132[],2,FALSE)))</f>
        <v/>
      </c>
      <c r="BZ23" s="649" t="str">
        <f>IF(AC23="---","",IF(AC23="","",VLOOKUP(AC23,List1678345679102132[],2,FALSE)))</f>
        <v/>
      </c>
      <c r="CA23" s="649" t="str">
        <f>IF(AD23="---","",IF(AD23="","",VLOOKUP(AD23,List1678345679102132[],2,FALSE)))</f>
        <v/>
      </c>
      <c r="CB23" s="649" t="str">
        <f>IF(AE23="---","",IF(AE23="","",VLOOKUP(AE23,List1678345679102132[],2,FALSE)))</f>
        <v/>
      </c>
      <c r="CC23" s="649" t="str">
        <f>IF(AF23="---","",IF(AF23="","",VLOOKUP(AF23,List1678345679102132[],2,FALSE)))</f>
        <v/>
      </c>
      <c r="CD23" s="649" t="str">
        <f>IF(AG23="---","",IF(AG23="","",VLOOKUP(AG23,List1678345679102132[],2,FALSE)))</f>
        <v/>
      </c>
      <c r="CE23" s="649" t="str">
        <f>IF(AH23="---","",IF(AH23="","",VLOOKUP(AH23,List1678345679102132[],2,FALSE)))</f>
        <v/>
      </c>
      <c r="CF23" s="453" t="s">
        <v>149</v>
      </c>
      <c r="CG23" s="649" t="str">
        <f>IFERROR(
    IF(H23="---", "NA",
        IF(Y23="---", "NA",
            IF(BJ23 &gt; BK23,
                IF(BV23 &gt; BJ23, 1.1, 0.1),
                IF(BV23 &gt; BJ23, 1, 0)
            )
        )
    ),
    -1
)</f>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100</v>
      </c>
      <c r="I24" s="456" t="s">
        <v>100</v>
      </c>
      <c r="J24" s="456" t="s">
        <v>100</v>
      </c>
      <c r="K24" s="456" t="s">
        <v>100</v>
      </c>
      <c r="L24" s="456" t="s">
        <v>100</v>
      </c>
      <c r="M24" s="456" t="s">
        <v>100</v>
      </c>
      <c r="N24" s="456" t="s">
        <v>100</v>
      </c>
      <c r="O24" s="456" t="s">
        <v>100</v>
      </c>
      <c r="P24" s="456" t="s">
        <v>100</v>
      </c>
      <c r="Q24" s="456" t="s">
        <v>100</v>
      </c>
      <c r="R24" s="457" t="s">
        <v>100</v>
      </c>
      <c r="S24" s="407"/>
      <c r="T24" s="407"/>
      <c r="U24" s="407"/>
      <c r="V24" s="407"/>
      <c r="W24" s="407"/>
      <c r="X24" s="407"/>
      <c r="Y24" s="450" t="s">
        <v>100</v>
      </c>
      <c r="Z24" s="450" t="s">
        <v>100</v>
      </c>
      <c r="AA24" s="450" t="s">
        <v>100</v>
      </c>
      <c r="AB24" s="450" t="s">
        <v>100</v>
      </c>
      <c r="AC24" s="450" t="s">
        <v>100</v>
      </c>
      <c r="AD24" s="450" t="s">
        <v>100</v>
      </c>
      <c r="AE24" s="450" t="s">
        <v>100</v>
      </c>
      <c r="AF24" s="450" t="s">
        <v>100</v>
      </c>
      <c r="AG24" s="450" t="s">
        <v>100</v>
      </c>
      <c r="AH24" s="450" t="s">
        <v>100</v>
      </c>
      <c r="AK24" s="451" t="str">
        <f>IFERROR(IF(I24="---","",IF(Y24="---","No Target Set",IF(BV24=BK24,"On Target",IF(BV24&gt;BK24,"Behind",IF(BV24&lt;BK24,"On Target"))))),"")</f>
        <v/>
      </c>
      <c r="AL24" s="451" t="str">
        <f>IFERROR(IF(J24="---","",IF(Z24="---","No Target Set",IF(BW24=BL24,"On Target",IF(BW24&gt;BL24,"Behind",IF(BW24&lt;BL24,"On Target"))))),"")</f>
        <v/>
      </c>
      <c r="AM24" s="451" t="str">
        <f>IFERROR(IF(K24="---","",IF(AA24="---","No Target Set",IF(BX24=BM24,"On Target",IF(BX24&gt;BM24,"Behind",IF(BX24&lt;BM24,"On Target"))))),"")</f>
        <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v>
      </c>
      <c r="AY24" s="649" t="e">
        <f>VALUE(IF(AX24="---","",VLOOKUP(AX24,List1678345679102132[],2,FALSE)))</f>
        <v>#VALUE!</v>
      </c>
      <c r="AZ24" s="649" t="str">
        <f>_xlfn.IFNA(LOOKUP(2,1/(H24:Q24&lt;&gt;"---"),X24:AF24),"---")</f>
        <v>---</v>
      </c>
      <c r="BA24" s="649" t="e">
        <f>VALUE(IF(AZ24="---","",VLOOKUP(AZ24,List1678345679102132[],2,FALSE)))</f>
        <v>#VALUE!</v>
      </c>
      <c r="BB24" s="649" t="str">
        <f>_xlfn.IFNA(LOOKUP(2,1/(AK24:AT24&lt;&gt;""),AK24:AT24),"---")</f>
        <v>---</v>
      </c>
      <c r="BC24" s="649" t="str">
        <f>_xlfn.IFNA(LOOKUP(2,1/(H24:R24&lt;&gt;"---"),H$2:R$2),"---")</f>
        <v>---</v>
      </c>
      <c r="BD24" s="407"/>
      <c r="BE24" s="407"/>
      <c r="BF24" s="407"/>
      <c r="BG24" s="407"/>
      <c r="BH24" s="407"/>
      <c r="BI24" s="453" t="s">
        <v>152</v>
      </c>
      <c r="BJ24" s="649" t="str">
        <f>IF(H24="---","",IF(H24="","",VLOOKUP(H24,List1678345679102132[],2,FALSE)))</f>
        <v/>
      </c>
      <c r="BK24" s="649" t="str">
        <f>IF(I24="---","",IF(I24="","",VLOOKUP(I24,List1678345679102132[],2,FALSE)))</f>
        <v/>
      </c>
      <c r="BL24" s="649" t="str">
        <f>IF(J24="---","",IF(J24="","",VLOOKUP(J24,List1678345679102132[],2,FALSE)))</f>
        <v/>
      </c>
      <c r="BM24" s="649" t="str">
        <f>IF(K24="---","",IF(K24="","",VLOOKUP(K24,List1678345679102132[],2,FALSE)))</f>
        <v/>
      </c>
      <c r="BN24" s="649" t="str">
        <f>IF(L24="---","",IF(L24="","",VLOOKUP(L24,List1678345679102132[],2,FALSE)))</f>
        <v/>
      </c>
      <c r="BO24" s="649" t="str">
        <f>IF(M24="---","",IF(M24="","",VLOOKUP(M24,List1678345679102132[],2,FALSE)))</f>
        <v/>
      </c>
      <c r="BP24" s="649" t="str">
        <f>IF(N24="---","",IF(N24="","",VLOOKUP(N24,List1678345679102132[],2,FALSE)))</f>
        <v/>
      </c>
      <c r="BQ24" s="649" t="str">
        <f>IF(O24="---","",IF(O24="","",VLOOKUP(O24,List1678345679102132[],2,FALSE)))</f>
        <v/>
      </c>
      <c r="BR24" s="649" t="str">
        <f>IF(P24="---","",IF(P24="","",VLOOKUP(P24,List1678345679102132[],2,FALSE)))</f>
        <v/>
      </c>
      <c r="BS24" s="649" t="str">
        <f>IF(Q24="---","",IF(Q24="","",VLOOKUP(Q24,List1678345679102132[],2,FALSE)))</f>
        <v/>
      </c>
      <c r="BT24" s="649" t="str">
        <f>IF(R24="---","",IF(R24="","",VLOOKUP(R24,List1678345679102132[],2,FALSE)))</f>
        <v/>
      </c>
      <c r="BU24" s="453" t="s">
        <v>152</v>
      </c>
      <c r="BV24" s="649" t="str">
        <f>IF(Y24="---","",IF(Y24="","",VLOOKUP(Y24,List1678345679102132[],2,FALSE)))</f>
        <v/>
      </c>
      <c r="BW24" s="649" t="str">
        <f>IF(Z24="---","",IF(Z24="","",VLOOKUP(Z24,List1678345679102132[],2,FALSE)))</f>
        <v/>
      </c>
      <c r="BX24" s="649" t="str">
        <f>IF(AA24="---","",IF(AA24="","",VLOOKUP(AA24,List1678345679102132[],2,FALSE)))</f>
        <v/>
      </c>
      <c r="BY24" s="649" t="str">
        <f>IF(AB24="---","",IF(AB24="","",VLOOKUP(AB24,List1678345679102132[],2,FALSE)))</f>
        <v/>
      </c>
      <c r="BZ24" s="649" t="str">
        <f>IF(AC24="---","",IF(AC24="","",VLOOKUP(AC24,List1678345679102132[],2,FALSE)))</f>
        <v/>
      </c>
      <c r="CA24" s="649" t="str">
        <f>IF(AD24="---","",IF(AD24="","",VLOOKUP(AD24,List1678345679102132[],2,FALSE)))</f>
        <v/>
      </c>
      <c r="CB24" s="649" t="str">
        <f>IF(AE24="---","",IF(AE24="","",VLOOKUP(AE24,List1678345679102132[],2,FALSE)))</f>
        <v/>
      </c>
      <c r="CC24" s="649" t="str">
        <f>IF(AF24="---","",IF(AF24="","",VLOOKUP(AF24,List1678345679102132[],2,FALSE)))</f>
        <v/>
      </c>
      <c r="CD24" s="649" t="str">
        <f>IF(AG24="---","",IF(AG24="","",VLOOKUP(AG24,List1678345679102132[],2,FALSE)))</f>
        <v/>
      </c>
      <c r="CE24" s="649" t="str">
        <f>IF(AH24="---","",IF(AH24="","",VLOOKUP(AH24,List1678345679102132[],2,FALSE)))</f>
        <v/>
      </c>
      <c r="CF24" s="453" t="s">
        <v>152</v>
      </c>
      <c r="CG24" s="649" t="str">
        <f>IFERROR(
    IF(H24="---", "NA",
        IF(Y24="---", "NA",
            IF(BJ24 &gt; BK24,
                IF(BV24 &gt; BJ24, 1.1, 0.1),
                IF(BV24 &gt; BJ24, 1, 0)
            )
        )
    ),
    -1
)</f>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100</v>
      </c>
      <c r="I25" s="456" t="s">
        <v>100</v>
      </c>
      <c r="J25" s="456" t="s">
        <v>100</v>
      </c>
      <c r="K25" s="456" t="s">
        <v>100</v>
      </c>
      <c r="L25" s="456" t="s">
        <v>100</v>
      </c>
      <c r="M25" s="456" t="s">
        <v>100</v>
      </c>
      <c r="N25" s="456" t="s">
        <v>100</v>
      </c>
      <c r="O25" s="456" t="s">
        <v>100</v>
      </c>
      <c r="P25" s="456" t="s">
        <v>100</v>
      </c>
      <c r="Q25" s="456" t="s">
        <v>100</v>
      </c>
      <c r="R25" s="457" t="s">
        <v>100</v>
      </c>
      <c r="S25" s="407"/>
      <c r="T25" s="407"/>
      <c r="U25" s="407"/>
      <c r="V25" s="407"/>
      <c r="W25" s="407"/>
      <c r="X25" s="407"/>
      <c r="Y25" s="450" t="s">
        <v>100</v>
      </c>
      <c r="Z25" s="450" t="s">
        <v>100</v>
      </c>
      <c r="AA25" s="450" t="s">
        <v>100</v>
      </c>
      <c r="AB25" s="450" t="s">
        <v>100</v>
      </c>
      <c r="AC25" s="450" t="s">
        <v>100</v>
      </c>
      <c r="AD25" s="450" t="s">
        <v>100</v>
      </c>
      <c r="AE25" s="450" t="s">
        <v>100</v>
      </c>
      <c r="AF25" s="450" t="s">
        <v>100</v>
      </c>
      <c r="AG25" s="450" t="s">
        <v>100</v>
      </c>
      <c r="AH25" s="450" t="s">
        <v>100</v>
      </c>
      <c r="AK25" s="451" t="str">
        <f>IFERROR(IF(I25="---","",IF(Y25="---","No Target Set",IF(BV25=BK25,"On Target",IF(BV25&gt;BK25,"Behind",IF(BV25&lt;BK25,"On Target"))))),"")</f>
        <v/>
      </c>
      <c r="AL25" s="451" t="str">
        <f>IFERROR(IF(J25="---","",IF(Z25="---","No Target Set",IF(BW25=BL25,"On Target",IF(BW25&gt;BL25,"Behind",IF(BW25&lt;BL25,"On Target"))))),"")</f>
        <v/>
      </c>
      <c r="AM25" s="451" t="str">
        <f>IFERROR(IF(K25="---","",IF(AA25="---","No Target Set",IF(BX25=BM25,"On Target",IF(BX25&gt;BM25,"Behind",IF(BX25&lt;BM25,"On Target"))))),"")</f>
        <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v>
      </c>
      <c r="AY25" s="649" t="e">
        <f>VALUE(IF(AX25="---","",VLOOKUP(AX25,List1678345679102132[],2,FALSE)))</f>
        <v>#VALUE!</v>
      </c>
      <c r="AZ25" s="649" t="str">
        <f>_xlfn.IFNA(LOOKUP(2,1/(H25:Q25&lt;&gt;"---"),X25:AF25),"---")</f>
        <v>---</v>
      </c>
      <c r="BA25" s="649" t="e">
        <f>VALUE(IF(AZ25="---","",VLOOKUP(AZ25,List1678345679102132[],2,FALSE)))</f>
        <v>#VALUE!</v>
      </c>
      <c r="BB25" s="649" t="str">
        <f>_xlfn.IFNA(LOOKUP(2,1/(AK25:AT25&lt;&gt;""),AK25:AT25),"---")</f>
        <v>---</v>
      </c>
      <c r="BC25" s="649" t="str">
        <f>_xlfn.IFNA(LOOKUP(2,1/(H25:R25&lt;&gt;"---"),H$2:R$2),"---")</f>
        <v>---</v>
      </c>
      <c r="BD25" s="407"/>
      <c r="BE25" s="407"/>
      <c r="BF25" s="407"/>
      <c r="BG25" s="407"/>
      <c r="BH25" s="407"/>
      <c r="BI25" s="453" t="s">
        <v>154</v>
      </c>
      <c r="BJ25" s="649" t="str">
        <f>IF(H25="---","",IF(H25="","",VLOOKUP(H25,List1678345679102132[],2,FALSE)))</f>
        <v/>
      </c>
      <c r="BK25" s="649" t="str">
        <f>IF(I25="---","",IF(I25="","",VLOOKUP(I25,List1678345679102132[],2,FALSE)))</f>
        <v/>
      </c>
      <c r="BL25" s="649" t="str">
        <f>IF(J25="---","",IF(J25="","",VLOOKUP(J25,List1678345679102132[],2,FALSE)))</f>
        <v/>
      </c>
      <c r="BM25" s="649" t="str">
        <f>IF(K25="---","",IF(K25="","",VLOOKUP(K25,List1678345679102132[],2,FALSE)))</f>
        <v/>
      </c>
      <c r="BN25" s="649" t="str">
        <f>IF(L25="---","",IF(L25="","",VLOOKUP(L25,List1678345679102132[],2,FALSE)))</f>
        <v/>
      </c>
      <c r="BO25" s="649" t="str">
        <f>IF(M25="---","",IF(M25="","",VLOOKUP(M25,List1678345679102132[],2,FALSE)))</f>
        <v/>
      </c>
      <c r="BP25" s="649" t="str">
        <f>IF(N25="---","",IF(N25="","",VLOOKUP(N25,List1678345679102132[],2,FALSE)))</f>
        <v/>
      </c>
      <c r="BQ25" s="649" t="str">
        <f>IF(O25="---","",IF(O25="","",VLOOKUP(O25,List1678345679102132[],2,FALSE)))</f>
        <v/>
      </c>
      <c r="BR25" s="649" t="str">
        <f>IF(P25="---","",IF(P25="","",VLOOKUP(P25,List1678345679102132[],2,FALSE)))</f>
        <v/>
      </c>
      <c r="BS25" s="649" t="str">
        <f>IF(Q25="---","",IF(Q25="","",VLOOKUP(Q25,List1678345679102132[],2,FALSE)))</f>
        <v/>
      </c>
      <c r="BT25" s="649" t="str">
        <f>IF(R25="---","",IF(R25="","",VLOOKUP(R25,List1678345679102132[],2,FALSE)))</f>
        <v/>
      </c>
      <c r="BU25" s="453" t="s">
        <v>154</v>
      </c>
      <c r="BV25" s="649" t="str">
        <f>IF(Y25="---","",IF(Y25="","",VLOOKUP(Y25,List1678345679102132[],2,FALSE)))</f>
        <v/>
      </c>
      <c r="BW25" s="649" t="str">
        <f>IF(Z25="---","",IF(Z25="","",VLOOKUP(Z25,List1678345679102132[],2,FALSE)))</f>
        <v/>
      </c>
      <c r="BX25" s="649" t="str">
        <f>IF(AA25="---","",IF(AA25="","",VLOOKUP(AA25,List1678345679102132[],2,FALSE)))</f>
        <v/>
      </c>
      <c r="BY25" s="649" t="str">
        <f>IF(AB25="---","",IF(AB25="","",VLOOKUP(AB25,List1678345679102132[],2,FALSE)))</f>
        <v/>
      </c>
      <c r="BZ25" s="649" t="str">
        <f>IF(AC25="---","",IF(AC25="","",VLOOKUP(AC25,List1678345679102132[],2,FALSE)))</f>
        <v/>
      </c>
      <c r="CA25" s="649" t="str">
        <f>IF(AD25="---","",IF(AD25="","",VLOOKUP(AD25,List1678345679102132[],2,FALSE)))</f>
        <v/>
      </c>
      <c r="CB25" s="649" t="str">
        <f>IF(AE25="---","",IF(AE25="","",VLOOKUP(AE25,List1678345679102132[],2,FALSE)))</f>
        <v/>
      </c>
      <c r="CC25" s="649" t="str">
        <f>IF(AF25="---","",IF(AF25="","",VLOOKUP(AF25,List1678345679102132[],2,FALSE)))</f>
        <v/>
      </c>
      <c r="CD25" s="649" t="str">
        <f>IF(AG25="---","",IF(AG25="","",VLOOKUP(AG25,List1678345679102132[],2,FALSE)))</f>
        <v/>
      </c>
      <c r="CE25" s="649" t="str">
        <f>IF(AH25="---","",IF(AH25="","",VLOOKUP(AH25,List1678345679102132[],2,FALSE)))</f>
        <v/>
      </c>
      <c r="CF25" s="453" t="s">
        <v>154</v>
      </c>
      <c r="CG25" s="649" t="str">
        <f>IFERROR(
    IF(H25="---", "NA",
        IF(Y25="---", "NA",
            IF(BJ25 &gt; BK25,
                IF(BV25 &gt; BJ25, 1.1, 0.1),
                IF(BV25 &gt; BJ25, 1, 0)
            )
        )
    ),
    -1
)</f>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100</v>
      </c>
      <c r="I26" s="456" t="s">
        <v>100</v>
      </c>
      <c r="J26" s="456" t="s">
        <v>100</v>
      </c>
      <c r="K26" s="456" t="s">
        <v>100</v>
      </c>
      <c r="L26" s="456" t="s">
        <v>100</v>
      </c>
      <c r="M26" s="456" t="s">
        <v>100</v>
      </c>
      <c r="N26" s="456" t="s">
        <v>100</v>
      </c>
      <c r="O26" s="456" t="s">
        <v>100</v>
      </c>
      <c r="P26" s="456" t="s">
        <v>100</v>
      </c>
      <c r="Q26" s="456" t="s">
        <v>100</v>
      </c>
      <c r="R26" s="457" t="s">
        <v>100</v>
      </c>
      <c r="S26" s="407"/>
      <c r="T26" s="407"/>
      <c r="U26" s="407"/>
      <c r="V26" s="407"/>
      <c r="W26" s="407"/>
      <c r="X26" s="407"/>
      <c r="Y26" s="450" t="s">
        <v>100</v>
      </c>
      <c r="Z26" s="450" t="s">
        <v>100</v>
      </c>
      <c r="AA26" s="450" t="s">
        <v>100</v>
      </c>
      <c r="AB26" s="450" t="s">
        <v>100</v>
      </c>
      <c r="AC26" s="450" t="s">
        <v>100</v>
      </c>
      <c r="AD26" s="450" t="s">
        <v>100</v>
      </c>
      <c r="AE26" s="450" t="s">
        <v>100</v>
      </c>
      <c r="AF26" s="450" t="s">
        <v>100</v>
      </c>
      <c r="AG26" s="450" t="s">
        <v>100</v>
      </c>
      <c r="AH26" s="450" t="s">
        <v>100</v>
      </c>
      <c r="AK26" s="451" t="str">
        <f>IFERROR(IF(I26="---","",IF(Y26="---","No Target Set",IF(BV26=BK26,"On Target",IF(BV26&gt;BK26,"Behind",IF(BV26&lt;BK26,"On Target"))))),"")</f>
        <v/>
      </c>
      <c r="AL26" s="451" t="str">
        <f>IFERROR(IF(J26="---","",IF(Z26="---","No Target Set",IF(BW26=BL26,"On Target",IF(BW26&gt;BL26,"Behind",IF(BW26&lt;BL26,"On Target"))))),"")</f>
        <v/>
      </c>
      <c r="AM26" s="451" t="str">
        <f>IFERROR(IF(K26="---","",IF(AA26="---","No Target Set",IF(BX26=BM26,"On Target",IF(BX26&gt;BM26,"Behind",IF(BX26&lt;BM26,"On Target"))))),"")</f>
        <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v>
      </c>
      <c r="AY26" s="649" t="e">
        <f>VALUE(IF(AX26="---","",VLOOKUP(AX26,List1678345679102132[],2,FALSE)))</f>
        <v>#VALUE!</v>
      </c>
      <c r="AZ26" s="649" t="str">
        <f>_xlfn.IFNA(LOOKUP(2,1/(H26:Q26&lt;&gt;"---"),X26:AF26),"---")</f>
        <v>---</v>
      </c>
      <c r="BA26" s="649" t="e">
        <f>VALUE(IF(AZ26="---","",VLOOKUP(AZ26,List1678345679102132[],2,FALSE)))</f>
        <v>#VALUE!</v>
      </c>
      <c r="BB26" s="649" t="str">
        <f>_xlfn.IFNA(LOOKUP(2,1/(AK26:AT26&lt;&gt;""),AK26:AT26),"---")</f>
        <v>---</v>
      </c>
      <c r="BC26" s="649" t="str">
        <f>_xlfn.IFNA(LOOKUP(2,1/(H26:R26&lt;&gt;"---"),H$2:R$2),"---")</f>
        <v>---</v>
      </c>
      <c r="BD26" s="407"/>
      <c r="BE26" s="407"/>
      <c r="BF26" s="407"/>
      <c r="BG26" s="407"/>
      <c r="BH26" s="407"/>
      <c r="BI26" s="453" t="s">
        <v>156</v>
      </c>
      <c r="BJ26" s="649" t="str">
        <f>IF(H26="---","",IF(H26="","",VLOOKUP(H26,List1678345679102132[],2,FALSE)))</f>
        <v/>
      </c>
      <c r="BK26" s="649" t="str">
        <f>IF(I26="---","",IF(I26="","",VLOOKUP(I26,List1678345679102132[],2,FALSE)))</f>
        <v/>
      </c>
      <c r="BL26" s="649" t="str">
        <f>IF(J26="---","",IF(J26="","",VLOOKUP(J26,List1678345679102132[],2,FALSE)))</f>
        <v/>
      </c>
      <c r="BM26" s="649" t="str">
        <f>IF(K26="---","",IF(K26="","",VLOOKUP(K26,List1678345679102132[],2,FALSE)))</f>
        <v/>
      </c>
      <c r="BN26" s="649" t="str">
        <f>IF(L26="---","",IF(L26="","",VLOOKUP(L26,List1678345679102132[],2,FALSE)))</f>
        <v/>
      </c>
      <c r="BO26" s="649" t="str">
        <f>IF(M26="---","",IF(M26="","",VLOOKUP(M26,List1678345679102132[],2,FALSE)))</f>
        <v/>
      </c>
      <c r="BP26" s="649" t="str">
        <f>IF(N26="---","",IF(N26="","",VLOOKUP(N26,List1678345679102132[],2,FALSE)))</f>
        <v/>
      </c>
      <c r="BQ26" s="649" t="str">
        <f>IF(O26="---","",IF(O26="","",VLOOKUP(O26,List1678345679102132[],2,FALSE)))</f>
        <v/>
      </c>
      <c r="BR26" s="649" t="str">
        <f>IF(P26="---","",IF(P26="","",VLOOKUP(P26,List1678345679102132[],2,FALSE)))</f>
        <v/>
      </c>
      <c r="BS26" s="649" t="str">
        <f>IF(Q26="---","",IF(Q26="","",VLOOKUP(Q26,List1678345679102132[],2,FALSE)))</f>
        <v/>
      </c>
      <c r="BT26" s="649" t="str">
        <f>IF(R26="---","",IF(R26="","",VLOOKUP(R26,List1678345679102132[],2,FALSE)))</f>
        <v/>
      </c>
      <c r="BU26" s="453" t="s">
        <v>156</v>
      </c>
      <c r="BV26" s="649" t="str">
        <f>IF(Y26="---","",IF(Y26="","",VLOOKUP(Y26,List1678345679102132[],2,FALSE)))</f>
        <v/>
      </c>
      <c r="BW26" s="649" t="str">
        <f>IF(Z26="---","",IF(Z26="","",VLOOKUP(Z26,List1678345679102132[],2,FALSE)))</f>
        <v/>
      </c>
      <c r="BX26" s="649" t="str">
        <f>IF(AA26="---","",IF(AA26="","",VLOOKUP(AA26,List1678345679102132[],2,FALSE)))</f>
        <v/>
      </c>
      <c r="BY26" s="649" t="str">
        <f>IF(AB26="---","",IF(AB26="","",VLOOKUP(AB26,List1678345679102132[],2,FALSE)))</f>
        <v/>
      </c>
      <c r="BZ26" s="649" t="str">
        <f>IF(AC26="---","",IF(AC26="","",VLOOKUP(AC26,List1678345679102132[],2,FALSE)))</f>
        <v/>
      </c>
      <c r="CA26" s="649" t="str">
        <f>IF(AD26="---","",IF(AD26="","",VLOOKUP(AD26,List1678345679102132[],2,FALSE)))</f>
        <v/>
      </c>
      <c r="CB26" s="649" t="str">
        <f>IF(AE26="---","",IF(AE26="","",VLOOKUP(AE26,List1678345679102132[],2,FALSE)))</f>
        <v/>
      </c>
      <c r="CC26" s="649" t="str">
        <f>IF(AF26="---","",IF(AF26="","",VLOOKUP(AF26,List1678345679102132[],2,FALSE)))</f>
        <v/>
      </c>
      <c r="CD26" s="649" t="str">
        <f>IF(AG26="---","",IF(AG26="","",VLOOKUP(AG26,List1678345679102132[],2,FALSE)))</f>
        <v/>
      </c>
      <c r="CE26" s="649" t="str">
        <f>IF(AH26="---","",IF(AH26="","",VLOOKUP(AH26,List1678345679102132[],2,FALSE)))</f>
        <v/>
      </c>
      <c r="CF26" s="453" t="s">
        <v>156</v>
      </c>
      <c r="CG26" s="649" t="str">
        <f>IFERROR(
    IF(H26="---", "NA",
        IF(Y26="---", "NA",
            IF(BJ26 &gt; BK26,
                IF(BV26 &gt; BJ26, 1.1, 0.1),
                IF(BV26 &gt; BJ26, 1, 0)
            )
        )
    ),
    -1
)</f>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100</v>
      </c>
      <c r="I27" s="462" t="s">
        <v>100</v>
      </c>
      <c r="J27" s="462" t="s">
        <v>100</v>
      </c>
      <c r="K27" s="462" t="s">
        <v>100</v>
      </c>
      <c r="L27" s="462" t="s">
        <v>100</v>
      </c>
      <c r="M27" s="462" t="s">
        <v>100</v>
      </c>
      <c r="N27" s="462" t="s">
        <v>100</v>
      </c>
      <c r="O27" s="462" t="s">
        <v>100</v>
      </c>
      <c r="P27" s="462" t="s">
        <v>100</v>
      </c>
      <c r="Q27" s="462" t="s">
        <v>100</v>
      </c>
      <c r="R27" s="463" t="s">
        <v>100</v>
      </c>
      <c r="S27" s="407"/>
      <c r="T27" s="422"/>
      <c r="U27" s="407"/>
      <c r="V27" s="407"/>
      <c r="W27" s="407"/>
      <c r="X27" s="407"/>
      <c r="Y27" s="450" t="s">
        <v>100</v>
      </c>
      <c r="Z27" s="450" t="s">
        <v>100</v>
      </c>
      <c r="AA27" s="450" t="s">
        <v>100</v>
      </c>
      <c r="AB27" s="450" t="s">
        <v>100</v>
      </c>
      <c r="AC27" s="450" t="s">
        <v>100</v>
      </c>
      <c r="AD27" s="450" t="s">
        <v>100</v>
      </c>
      <c r="AE27" s="450" t="s">
        <v>100</v>
      </c>
      <c r="AF27" s="450" t="s">
        <v>100</v>
      </c>
      <c r="AG27" s="450" t="s">
        <v>100</v>
      </c>
      <c r="AH27" s="450" t="s">
        <v>100</v>
      </c>
      <c r="AK27" s="451" t="str">
        <f>IFERROR(IF(I27="---","",IF(Y27="---","No Target Set",IF(BV27=BK27,"On Target",IF(BV27&gt;BK27,"Behind",IF(BV27&lt;BK27,"On Target"))))),"")</f>
        <v/>
      </c>
      <c r="AL27" s="451" t="str">
        <f>IFERROR(IF(J27="---","",IF(Z27="---","No Target Set",IF(BW27=BL27,"On Target",IF(BW27&gt;BL27,"Behind",IF(BW27&lt;BL27,"On Target"))))),"")</f>
        <v/>
      </c>
      <c r="AM27" s="451" t="str">
        <f>IFERROR(IF(K27="---","",IF(AA27="---","No Target Set",IF(BX27=BM27,"On Target",IF(BX27&gt;BM27,"Behind",IF(BX27&lt;BM27,"On Target"))))),"")</f>
        <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v>
      </c>
      <c r="AY27" s="649" t="e">
        <f>VALUE(IF(AX27="---","",VLOOKUP(AX27,List1678345679102132[],2,FALSE)))</f>
        <v>#VALUE!</v>
      </c>
      <c r="AZ27" s="649" t="str">
        <f>_xlfn.IFNA(LOOKUP(2,1/(H27:Q27&lt;&gt;"---"),X27:AF27),"---")</f>
        <v>---</v>
      </c>
      <c r="BA27" s="649" t="e">
        <f>VALUE(IF(AZ27="---","",VLOOKUP(AZ27,List1678345679102132[],2,FALSE)))</f>
        <v>#VALUE!</v>
      </c>
      <c r="BB27" s="649" t="str">
        <f>_xlfn.IFNA(LOOKUP(2,1/(AK27:AT27&lt;&gt;""),AK27:AT27),"---")</f>
        <v>---</v>
      </c>
      <c r="BC27" s="649" t="str">
        <f>_xlfn.IFNA(LOOKUP(2,1/(H27:R27&lt;&gt;"---"),H$2:R$2),"---")</f>
        <v>---</v>
      </c>
      <c r="BD27" s="407"/>
      <c r="BE27" s="407"/>
      <c r="BF27" s="407"/>
      <c r="BG27" s="407"/>
      <c r="BH27" s="407"/>
      <c r="BI27" s="453" t="s">
        <v>158</v>
      </c>
      <c r="BJ27" s="649" t="str">
        <f>IF(H27="---","",IF(H27="","",VLOOKUP(H27,List1678345679102132[],2,FALSE)))</f>
        <v/>
      </c>
      <c r="BK27" s="649" t="str">
        <f>IF(I27="---","",IF(I27="","",VLOOKUP(I27,List1678345679102132[],2,FALSE)))</f>
        <v/>
      </c>
      <c r="BL27" s="649" t="str">
        <f>IF(J27="---","",IF(J27="","",VLOOKUP(J27,List1678345679102132[],2,FALSE)))</f>
        <v/>
      </c>
      <c r="BM27" s="649" t="str">
        <f>IF(K27="---","",IF(K27="","",VLOOKUP(K27,List1678345679102132[],2,FALSE)))</f>
        <v/>
      </c>
      <c r="BN27" s="649" t="str">
        <f>IF(L27="---","",IF(L27="","",VLOOKUP(L27,List1678345679102132[],2,FALSE)))</f>
        <v/>
      </c>
      <c r="BO27" s="649" t="str">
        <f>IF(M27="---","",IF(M27="","",VLOOKUP(M27,List1678345679102132[],2,FALSE)))</f>
        <v/>
      </c>
      <c r="BP27" s="649" t="str">
        <f>IF(N27="---","",IF(N27="","",VLOOKUP(N27,List1678345679102132[],2,FALSE)))</f>
        <v/>
      </c>
      <c r="BQ27" s="649" t="str">
        <f>IF(O27="---","",IF(O27="","",VLOOKUP(O27,List1678345679102132[],2,FALSE)))</f>
        <v/>
      </c>
      <c r="BR27" s="649" t="str">
        <f>IF(P27="---","",IF(P27="","",VLOOKUP(P27,List1678345679102132[],2,FALSE)))</f>
        <v/>
      </c>
      <c r="BS27" s="649" t="str">
        <f>IF(Q27="---","",IF(Q27="","",VLOOKUP(Q27,List1678345679102132[],2,FALSE)))</f>
        <v/>
      </c>
      <c r="BT27" s="649" t="str">
        <f>IF(R27="---","",IF(R27="","",VLOOKUP(R27,List1678345679102132[],2,FALSE)))</f>
        <v/>
      </c>
      <c r="BU27" s="453" t="s">
        <v>158</v>
      </c>
      <c r="BV27" s="649" t="str">
        <f>IF(Y27="---","",IF(Y27="","",VLOOKUP(Y27,List1678345679102132[],2,FALSE)))</f>
        <v/>
      </c>
      <c r="BW27" s="649" t="str">
        <f>IF(Z27="---","",IF(Z27="","",VLOOKUP(Z27,List1678345679102132[],2,FALSE)))</f>
        <v/>
      </c>
      <c r="BX27" s="649" t="str">
        <f>IF(AA27="---","",IF(AA27="","",VLOOKUP(AA27,List1678345679102132[],2,FALSE)))</f>
        <v/>
      </c>
      <c r="BY27" s="649" t="str">
        <f>IF(AB27="---","",IF(AB27="","",VLOOKUP(AB27,List1678345679102132[],2,FALSE)))</f>
        <v/>
      </c>
      <c r="BZ27" s="649" t="str">
        <f>IF(AC27="---","",IF(AC27="","",VLOOKUP(AC27,List1678345679102132[],2,FALSE)))</f>
        <v/>
      </c>
      <c r="CA27" s="649" t="str">
        <f>IF(AD27="---","",IF(AD27="","",VLOOKUP(AD27,List1678345679102132[],2,FALSE)))</f>
        <v/>
      </c>
      <c r="CB27" s="649" t="str">
        <f>IF(AE27="---","",IF(AE27="","",VLOOKUP(AE27,List1678345679102132[],2,FALSE)))</f>
        <v/>
      </c>
      <c r="CC27" s="649" t="str">
        <f>IF(AF27="---","",IF(AF27="","",VLOOKUP(AF27,List1678345679102132[],2,FALSE)))</f>
        <v/>
      </c>
      <c r="CD27" s="649" t="str">
        <f>IF(AG27="---","",IF(AG27="","",VLOOKUP(AG27,List1678345679102132[],2,FALSE)))</f>
        <v/>
      </c>
      <c r="CE27" s="649" t="str">
        <f>IF(AH27="---","",IF(AH27="","",VLOOKUP(AH27,List1678345679102132[],2,FALSE)))</f>
        <v/>
      </c>
      <c r="CF27" s="453" t="s">
        <v>158</v>
      </c>
      <c r="CG27" s="649" t="str">
        <f>IFERROR(
    IF(H27="---", "NA",
        IF(Y27="---", "NA",
            IF(BJ27 &gt; BK27,
                IF(BV27 &gt; BJ27, 1.1, 0.1),
                IF(BV27 &gt; BJ27, 1, 0)
            )
        )
    ),
    -1
)</f>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NA</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t="str">
        <f>IF(COUNTIF(Year0Range,BE5)+COUNTIF(Year0Range,BE4)+COUNTIF(Year0Range,"*60")&gt;0,COUNTIF(Year0Range,BE4),"")</f>
        <v/>
      </c>
      <c r="I28" s="406" t="str">
        <f>IF(COUNTIF(Year1Range,BE5)+COUNTIF(Year1Range,BE4)+COUNTIF(Year1Range,"*60")&gt;0,COUNTIF(Year1Range,BE4),"")</f>
        <v/>
      </c>
      <c r="J28" s="406" t="str">
        <f>IF(COUNTIF(Year2Range,BE5)+COUNTIF(Year2Range,BE4)+COUNTIF(Year2Range,"*60")&gt;0,COUNTIF(Year2Range,BE4),"")</f>
        <v/>
      </c>
      <c r="K28" s="406" t="str">
        <f>IF(COUNTIF(Year3Range,BE5)+COUNTIF(Year3Range,BE4)+COUNTIF(Year3Range,"*60")&gt;0,COUNTIF(Year3Range,BE4),"")</f>
        <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t="str">
        <f>IF(COUNTIF(Year1Expected,$BE$5)+COUNTIF(Year1Expected,$BE$4)+COUNTIF(Year1Expected,"*60")&gt;0,COUNTIF(Year1Expected,$BE$4),"")</f>
        <v/>
      </c>
      <c r="Z28" s="406" t="str">
        <f>IF(COUNTIF(Year2Expected,$BE$5)+COUNTIF(Year2Expected,$BE$4)+COUNTIF(Year2Expected,"*60")&gt;0,COUNTIF(Year2Expected,$BE$4),"")</f>
        <v/>
      </c>
      <c r="AA28" s="406" t="str">
        <f>IF(COUNTIF(Year3Expected,$BE$5)+COUNTIF(Year3Expected,$BE$4)+COUNTIF(Year3Expected,"*60")&gt;0,COUNTIF(Year3Expected,$BE$4),"")</f>
        <v/>
      </c>
      <c r="AB28" s="406" t="str">
        <f>IF(COUNTIF(Year4Expected,$BE$5)+COUNTIF(Year4Expected,$BE$4)+COUNTIF(Year4Expected,"*60")&gt;0,COUNTIF(Year4Expected,$BE$4),"")</f>
        <v/>
      </c>
      <c r="AC28" s="406"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e">
        <f>LOOKUP(2,1/(H31:R31&lt;&gt;""),H$2:R$2)</f>
        <v>#N/A</v>
      </c>
      <c r="AY28" s="407"/>
      <c r="AZ28" s="407" t="e">
        <f>AX28</f>
        <v>#N/A</v>
      </c>
      <c r="BA28" s="407"/>
      <c r="BB28" s="407"/>
      <c r="BC28" s="407"/>
      <c r="BD28" s="407"/>
      <c r="BE28" s="407"/>
      <c r="BF28" s="407"/>
      <c r="BG28" s="407"/>
      <c r="BH28" s="407"/>
      <c r="BI28" s="453" t="s">
        <v>160</v>
      </c>
      <c r="BJ28" s="658">
        <f>COUNTIF(BJ3:BJ27,1)</f>
        <v>0</v>
      </c>
      <c r="BK28" s="658">
        <f>COUNTIF(BK3:BK27,1)</f>
        <v>0</v>
      </c>
      <c r="BL28" s="658">
        <f>COUNTIF(BL3:BL27,1)</f>
        <v>0</v>
      </c>
      <c r="BM28" s="658">
        <f>COUNTIF(BM3:BM27,1)</f>
        <v>0</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0</v>
      </c>
      <c r="BW28" s="659">
        <f>COUNTIF(BW3:BW27,1)</f>
        <v>0</v>
      </c>
      <c r="BX28" s="659">
        <f>COUNTIF(BX3:BX27,1)</f>
        <v>0</v>
      </c>
      <c r="BY28" s="659">
        <f>COUNTIF(BY3:BY27,1)</f>
        <v>0</v>
      </c>
      <c r="BZ28" s="659">
        <f>COUNTIF(BZ3:BZ27,1)</f>
        <v>0</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0</v>
      </c>
      <c r="CI28" s="454">
        <f>COUNTIF(CI3:CI27,1.1)+COUNTIF(CI3:CI27,1)</f>
        <v>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0</v>
      </c>
      <c r="CT28" s="662">
        <f>COUNTIF(CT3:CT27,"Achieved")</f>
        <v>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t="str">
        <f>IF(COUNTIF(Year0Range,BE5)+COUNTIF(Year0Range,BE4)+COUNTIF(Year0Range,"*60")&gt;0,COUNTIF(Year0Range,BE5),"")</f>
        <v/>
      </c>
      <c r="I29" s="401" t="str">
        <f>IF(COUNTIF(Year1Range,BE5)+COUNTIF(Year1Range,BE4)+COUNTIF(Year1Range,"*60")&gt;0,COUNTIF(Year1Range,BE5),"")</f>
        <v/>
      </c>
      <c r="J29" s="401" t="str">
        <f>IF(COUNTIF(Year2Range,BE5)+COUNTIF(Year2Range,BE4)+COUNTIF(Year2Range,"*60")&gt;0,COUNTIF(Year2Range,BE5),"")</f>
        <v/>
      </c>
      <c r="K29" s="401" t="str">
        <f>IF(COUNTIF(Year3Range,BE5)+COUNTIF(Year3Range,BE4)+COUNTIF(Year3Range,"*60")&gt;0,COUNTIF(Year3Range,BE5),"")</f>
        <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t="str">
        <f>IF(COUNTIF(Year1Expected,$BE$5)+COUNTIF(Year1Expected,$BE$4)+COUNTIF(Year1Expected,"*60")&gt;0,COUNTIF(Year1Expected,$BE$5),"")</f>
        <v/>
      </c>
      <c r="Z29" s="406" t="str">
        <f>IF(COUNTIF(Year2Expected,$BE$5)+COUNTIF(Year2Expected,$BE$4)+COUNTIF(Year2Expected,"*60")&gt;0,COUNTIF(Year2Expected,$BE$5),"")</f>
        <v/>
      </c>
      <c r="AA29" s="406" t="str">
        <f>IF(COUNTIF(Year3Expected,$BE$5)+COUNTIF(Year3Expected,$BE$4)+COUNTIF(Year3Expected,"*60")&gt;0,COUNTIF(Year3Expected,$BE$5),"")</f>
        <v/>
      </c>
      <c r="AB29" s="406" t="str">
        <f>IF(COUNTIF(Year4Expected,$BE$5)+COUNTIF(Year4Expected,$BE$4)+COUNTIF(Year4Expected,"*60")&gt;0,COUNTIF(Year4Expected,$BE$5),"")</f>
        <v/>
      </c>
      <c r="AC29" s="406"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0</v>
      </c>
      <c r="BK29" s="658">
        <f>COUNTIF(BK3:BK27,0.5)</f>
        <v>0</v>
      </c>
      <c r="BL29" s="658">
        <f>COUNTIF(BL3:BL27,0.5)</f>
        <v>0</v>
      </c>
      <c r="BM29" s="658">
        <f>COUNTIF(BM3:BM27,0.5)</f>
        <v>0</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0</v>
      </c>
      <c r="BW29" s="659">
        <f>COUNTIF(BW3:BW27,0.5)</f>
        <v>0</v>
      </c>
      <c r="BX29" s="659">
        <f>COUNTIF(BX3:BX27,0.5)</f>
        <v>0</v>
      </c>
      <c r="BY29" s="659">
        <f>COUNTIF(BY3:BY27,0.5)</f>
        <v>0</v>
      </c>
      <c r="BZ29" s="659">
        <f>COUNTIF(BZ3:BZ27,0.5)</f>
        <v>0</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
      </c>
      <c r="CI29" s="454" t="str" cm="1">
        <f t="array" ref="CI29">_xlfn.TEXTJOIN(", ", TRUE, IF((CI3:CI27=1.1) + (CI3:CI27=1), $CF$3:$CF$27, ""))</f>
        <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0</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t="str">
        <f>IF(COUNTIF(Year0Range,BE5)+COUNTIF(Year0Range,BE4)+COUNTIF(Year0Range,"*60")&gt;0,COUNTIF(Year0Range,"*60"),"")</f>
        <v/>
      </c>
      <c r="I30" s="401" t="str">
        <f>IF(COUNTIF(Year1Range,BE5)+COUNTIF(Year1Range,BE4)+COUNTIF(Year1Range,"*60")&gt;0,COUNTIF(Year1Range,"*60"),"")</f>
        <v/>
      </c>
      <c r="J30" s="401" t="str">
        <f>IF(COUNTIF(Year2Range,BE5)+COUNTIF(Year2Range,BE4)+COUNTIF(Year2Range,"*60")&gt;0,COUNTIF(Year2Range,"*60"),"")</f>
        <v/>
      </c>
      <c r="K30" s="401" t="str">
        <f>IF(COUNTIF(Year3Range,BE5)+COUNTIF(Year3Range,BE4)+COUNTIF(Year3Range,"*60")&gt;0,COUNTIF(Year3Range,"*60"),"")</f>
        <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t="str">
        <f>IF(COUNTIF(Year1Expected,BE5)+COUNTIF(Year1Expected,BE4)+COUNTIF(Year1Expected,"*60")&gt;0,COUNTIF(Year1Expected,"*60"),"")</f>
        <v/>
      </c>
      <c r="Z30" s="406" t="str">
        <f>IF(COUNTIF(Year2Expected,BF5)+COUNTIF(Year2Expected,BF4)+COUNTIF(Year2Expected,"*60")&gt;0,COUNTIF(Year2Expected,"*60"),"")</f>
        <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0</v>
      </c>
      <c r="BK30" s="658">
        <f>COUNTIF(BK3:BK27,0)</f>
        <v>0</v>
      </c>
      <c r="BL30" s="658">
        <f>COUNTIF(BL3:BL27,0)</f>
        <v>0</v>
      </c>
      <c r="BM30" s="658">
        <f>COUNTIF(BM3:BM27,0)</f>
        <v>0</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0</v>
      </c>
      <c r="BW30" s="659">
        <f>COUNTIF(BW3:BW27,0)</f>
        <v>0</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0</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t="str">
        <f>IF(ISERROR(AVERAGE(BJ21:BJ27,BJ9:BJ20, BJ3:BJ8)),"",AVERAGE(BJ21:BJ27,BJ9:BJ20, BJ3:BJ8))</f>
        <v/>
      </c>
      <c r="I31" s="468" t="str">
        <f>IF(ISERROR(AVERAGE(BK21:BK27,BK9:BK20, BK3:BK8)),"",AVERAGE(BK21:BK27,BK9:BK20, BK3:BK8))</f>
        <v/>
      </c>
      <c r="J31" s="468" t="str">
        <f>IF(ISERROR(AVERAGE(BL21:BL27,BL9:BL20, BL3:BL8)),"",AVERAGE(BL21:BL27,BL9:BL20, BL3:BL8))</f>
        <v/>
      </c>
      <c r="K31" s="468" t="str">
        <f>IF(ISERROR(AVERAGE(BM21:BM27,BM9:BM20, BM3:BM8)),"",AVERAGE(BM21:BM27,BM9:BM20, BM3:BM8))</f>
        <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t="str">
        <f>IF(ISERROR(AVERAGE(BV21:BV27,BV9:BV20, BV3:BV8)),"",AVERAGE(BV21:BV27,BV9:BV20, BV3:BV8))</f>
        <v/>
      </c>
      <c r="Z31" s="468" t="str">
        <f>IF(ISERROR(AVERAGE(BW21:BW27,BW9:BW20, BW3:BW8)),"",AVERAGE(BW21:BW27,BW9:BW20, BW3:BW8))</f>
        <v/>
      </c>
      <c r="AA31" s="468" t="str">
        <f>IF(ISERROR(AVERAGE(BX21:BX27,BX9:BX20, BX3:BX8)),"",AVERAGE(BX21:BX27,BX9:BX20, BX3:BX8))</f>
        <v/>
      </c>
      <c r="AB31" s="468" t="str">
        <f>IF(ISERROR(AVERAGE(BY21:BY27,BY9:BY20, BY3:BY8)),"",AVERAGE(BY21:BY27,BY9:BY20, BY3:BY8))</f>
        <v/>
      </c>
      <c r="AC31" s="468" t="str">
        <f>IF(ISERROR(AVERAGE(BZ21:BZ27,BZ9:BZ20, BZ3:BZ8)),"",AVERAGE(BZ21:BZ27,BZ9:BZ20, BZ3:BZ8))</f>
        <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
      </c>
      <c r="CI31" s="454" t="str" cm="1">
        <f t="array" ref="CI31">_xlfn.TEXTJOIN(", ", TRUE, IF(CT3:CT27="Achieved", $CF$3:$CF$27, ""))</f>
        <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t="str">
        <f>IF(SUM(CS28:CS29)=0,"",CS28/SUM(CS28:CS29))</f>
        <v/>
      </c>
      <c r="CT31" s="664" t="str">
        <f>IF(SUM(CT28:CT29)=0,"",CT28/SUM(CT28:CT29))</f>
        <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
      </c>
      <c r="J32" s="406" t="str">
        <f>IF(J31="","",_xlfn.CONCAT(CH28," / ",CS28))</f>
        <v/>
      </c>
      <c r="K32" s="406" t="str">
        <f>IF(K31="","",_xlfn.CONCAT(CI28," / ",CT28))</f>
        <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0</v>
      </c>
      <c r="AY32" s="422">
        <f>VALUE(COUNTIF(AY3:AY8,BF5))</f>
        <v>0</v>
      </c>
      <c r="AZ32" s="422">
        <f>VALUE(COUNTIF(AY3:AY8,0))</f>
        <v>0</v>
      </c>
      <c r="BA32" s="422" t="e">
        <f>AVERAGEIF(AY3:AY8,"&gt;=0")</f>
        <v>#DIV/0!</v>
      </c>
      <c r="BB32" s="469"/>
      <c r="BC32" s="469"/>
      <c r="BD32" s="469"/>
      <c r="BE32" s="469"/>
      <c r="BG32" s="408"/>
      <c r="BH32" s="408"/>
      <c r="BI32" s="453" t="s">
        <v>165</v>
      </c>
      <c r="BJ32" s="665" t="str">
        <f>IF(ISERROR(AVERAGE(BJ21:BJ27,BJ9:BJ20,BJ3:BJ8)),"",(AVERAGE(BJ21:BJ27,BJ9:BJ20,BJ3:BJ8)))</f>
        <v/>
      </c>
      <c r="BK32" s="665" t="str">
        <f>IF(ISERROR(AVERAGE(BK21:BK27,BK9:BK20,BK3:BK8)),"",(AVERAGE(BK21:BK27,BK9:BK20,BK3:BK8)))</f>
        <v/>
      </c>
      <c r="BL32" s="665" t="str">
        <f>IF(ISERROR(AVERAGE(BL21:BL27,BL9:BL20,BL3:BL8)),"",(AVERAGE(BL21:BL27,BL9:BL20,BL3:BL8)))</f>
        <v/>
      </c>
      <c r="BM32" s="665" t="str">
        <f>IF(ISERROR(AVERAGE(BM21:BM27,BM9:BM20,BM3:BM8)),"",(AVERAGE(BM21:BM27,BM9:BM20,BM3:BM8)))</f>
        <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t="str">
        <f>IF(ISERROR(AVERAGE(BV21:BV27,BV9:BV20,BV3:BV8)),"",(AVERAGE(BV21:BV27,BV9:BV20,BV3:BV8)))</f>
        <v/>
      </c>
      <c r="BW32" s="665" t="str">
        <f>IF(ISERROR(AVERAGE(BW21:BW27,BW9:BW20,BW3:BW8)),"",(AVERAGE(BW21:BW27,BW9:BW20,BW3:BW8)))</f>
        <v/>
      </c>
      <c r="BX32" s="665" t="str">
        <f>IF(ISERROR(AVERAGE(BX21:BX27,BX9:BX20,BX3:BX8)),"",(AVERAGE(BX21:BX27,BX9:BX20,BX3:BX8)))</f>
        <v/>
      </c>
      <c r="BY32" s="665" t="str">
        <f>IF(ISERROR(AVERAGE(BY21:BY27,BY9:BY20,BY3:BY8)),"",(AVERAGE(BY21:BY27,BY9:BY20,BY3:BY8)))</f>
        <v/>
      </c>
      <c r="BZ32" s="665" t="str">
        <f>IF(ISERROR(AVERAGE(BZ21:BZ27,BZ9:BZ20,BZ3:BZ8)),"",(AVERAGE(BZ21:BZ27,BZ9:BZ20,BZ3:BZ8)))</f>
        <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
      </c>
      <c r="J33" s="470" t="str">
        <f>IF(J31="","",IF(J34="Yes",CS32,"N/A"))</f>
        <v/>
      </c>
      <c r="K33" s="470" t="str">
        <f>IF(K31="","",IF(K34="Yes",CT32,"N/A"))</f>
        <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0</v>
      </c>
      <c r="AY33" s="422">
        <f>VALUE(COUNTIF(AY9:AY20,BF5))</f>
        <v>0</v>
      </c>
      <c r="AZ33" s="422">
        <f>VALUE(COUNTIF(AY9:AY20,0))</f>
        <v>0</v>
      </c>
      <c r="BA33" s="422" t="e">
        <f>AVERAGEIF(AY9:AY20,"&gt;=0")</f>
        <v>#DIV/0!</v>
      </c>
      <c r="BI33" s="453" t="s">
        <v>167</v>
      </c>
      <c r="BJ33" s="648" t="str">
        <f>IF(ISERROR(AVERAGE(BJ3:BJ8)),"",(AVERAGE(BJ3:BJ8)))</f>
        <v/>
      </c>
      <c r="BK33" s="648" t="str">
        <f>IF(ISERROR(AVERAGE(BK3:BK8)),"",(AVERAGE(BK3:BK8)))</f>
        <v/>
      </c>
      <c r="BL33" s="648" t="str">
        <f>IF(ISERROR(AVERAGE(BL3:BL8)),"",(AVERAGE(BL3:BL8)))</f>
        <v/>
      </c>
      <c r="BM33" s="648" t="str">
        <f>IF(ISERROR(AVERAGE(BM3:BM8)),"",(AVERAGE(BM3:BM8)))</f>
        <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t="str">
        <f>IF(ISERROR(AVERAGE(BV3:BV8)),"",(AVERAGE(BV3:BV8)))</f>
        <v/>
      </c>
      <c r="BW33" s="648" t="str">
        <f>IF(ISERROR(AVERAGE(BW3:BW8)),"",(AVERAGE(BW3:BW8)))</f>
        <v/>
      </c>
      <c r="BX33" s="648" t="str">
        <f>IF(ISERROR(AVERAGE(BX3:BX8)),"",(AVERAGE(BX3:BX8)))</f>
        <v/>
      </c>
      <c r="BY33" s="648" t="str">
        <f>IF(ISERROR(AVERAGE(BY3:BY8)),"",(AVERAGE(BY3:BY8)))</f>
        <v/>
      </c>
      <c r="BZ33" s="648" t="str">
        <f>IF(ISERROR(AVERAGE(BZ3:BZ8)),"",(AVERAGE(BZ3:BZ8)))</f>
        <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No</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0</v>
      </c>
      <c r="AY34" s="422">
        <f>COUNTIF(AY21:AY27,BF5)</f>
        <v>0</v>
      </c>
      <c r="AZ34" s="422">
        <f>VALUE(COUNTIF(AY21:AY27,0))</f>
        <v>0</v>
      </c>
      <c r="BA34" s="422" t="e">
        <f>AVERAGEIF(AY21:AY27,"&gt;=0")</f>
        <v>#DIV/0!</v>
      </c>
      <c r="BI34" s="453" t="s">
        <v>170</v>
      </c>
      <c r="BJ34" s="666" t="str">
        <f>IF(ISERROR(AVERAGE(BJ9:BJ20)),"",(AVERAGE(BJ9:BJ20)))</f>
        <v/>
      </c>
      <c r="BK34" s="666" t="str">
        <f>IF(ISERROR(AVERAGE(BK9:BK20)),"",(AVERAGE(BK9:BK20)))</f>
        <v/>
      </c>
      <c r="BL34" s="666" t="str">
        <f>IF(ISERROR(AVERAGE(BL9:BL20)),"",(AVERAGE(BL9:BL20)))</f>
        <v/>
      </c>
      <c r="BM34" s="666" t="str">
        <f>IF(ISERROR(AVERAGE(BM9:BM20)),"",(AVERAGE(BM9:BM20)))</f>
        <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t="str">
        <f>IF(ISERROR(AVERAGE(BV9:BV20)),"",(AVERAGE(BV9:BV20)))</f>
        <v/>
      </c>
      <c r="BW34" s="666" t="str">
        <f>IF(ISERROR(AVERAGE(BW9:BW20)),"",(AVERAGE(BW9:BW20)))</f>
        <v/>
      </c>
      <c r="BX34" s="666" t="str">
        <f>IF(ISERROR(AVERAGE(BX9:BX20)),"",(AVERAGE(BX9:BX20)))</f>
        <v/>
      </c>
      <c r="BY34" s="666" t="str">
        <f>IF(ISERROR(AVERAGE(BY9:BY20)),"",(AVERAGE(BY9:BY20)))</f>
        <v/>
      </c>
      <c r="BZ34" s="666" t="str">
        <f>IF(ISERROR(AVERAGE(BZ9:BZ20)),"",(AVERAGE(BZ9:BZ20)))</f>
        <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0</v>
      </c>
      <c r="AY35" s="422">
        <f>VALUE(SUM(AY32:AY34))</f>
        <v>0</v>
      </c>
      <c r="AZ35" s="422">
        <f>VALUE(SUM(AZ32:AZ34))</f>
        <v>0</v>
      </c>
      <c r="BA35" s="422" t="e">
        <f>AVERAGEIF(AY3:AY27,"&gt;=0")</f>
        <v>#DIV/0!</v>
      </c>
      <c r="BI35" s="453" t="s">
        <v>172</v>
      </c>
      <c r="BJ35" s="667" t="str">
        <f>IF(ISERROR(AVERAGE(BJ21:BJ27)),"",(AVERAGE(BJ21:BJ27)))</f>
        <v/>
      </c>
      <c r="BK35" s="667" t="str">
        <f>IF(ISERROR(AVERAGE(BK21:BK27)),"",(AVERAGE(BK21:BK27)))</f>
        <v/>
      </c>
      <c r="BL35" s="667" t="str">
        <f>IF(ISERROR(AVERAGE(BL21:BL27)),"",(AVERAGE(BL21:BL27)))</f>
        <v/>
      </c>
      <c r="BM35" s="667" t="str">
        <f>IF(ISERROR(AVERAGE(BM21:BM27)),"",(AVERAGE(BM21:BM27)))</f>
        <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t="str">
        <f>IF(ISERROR(AVERAGE(BV21:BV27)),"",(AVERAGE(BV21:BV27)))</f>
        <v/>
      </c>
      <c r="BW35" s="667" t="str">
        <f>IF(ISERROR(AVERAGE(BW21:BW27)),"",(AVERAGE(BW21:BW27)))</f>
        <v/>
      </c>
      <c r="BX35" s="667" t="str">
        <f>IF(ISERROR(AVERAGE(BX21:BX27)),"",(AVERAGE(BX21:BX27)))</f>
        <v/>
      </c>
      <c r="BY35" s="667" t="str">
        <f>IF(ISERROR(AVERAGE(BY21:BY27)),"",(AVERAGE(BY21:BY27)))</f>
        <v/>
      </c>
      <c r="BZ35" s="667" t="str">
        <f>IF(ISERROR(AVERAGE(BZ21:BZ27)),"",(AVERAGE(BZ21:BZ27)))</f>
        <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t="str">
        <f>IF(ISERROR(AVERAGE(AY21:AY27,AY9:AY20,AY3:AY8)),"",(AVERAGE(AY21:AY27,AY9:AY20,AY3:AY8)))</f>
        <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0</v>
      </c>
      <c r="AY38" s="422">
        <f>COUNTIF(BA3:BA8,BF5)</f>
        <v>0</v>
      </c>
      <c r="AZ38" s="422">
        <f>COUNTIF(BA3:BA8,0)</f>
        <v>0</v>
      </c>
      <c r="BA38" s="422" t="e">
        <f>AVERAGEIF(BA3:BA8,"&gt;=0")</f>
        <v>#DIV/0!</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
      </c>
      <c r="D39" s="607"/>
      <c r="E39" s="607"/>
      <c r="F39" s="607"/>
      <c r="G39" s="607" t="str">
        <f>CH31</f>
        <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0</v>
      </c>
      <c r="AY39" s="422">
        <f>COUNTIF(BA9:BA20,BF5)</f>
        <v>0</v>
      </c>
      <c r="AZ39" s="422">
        <f>COUNTIF(BA9:BA20,0)</f>
        <v>0</v>
      </c>
      <c r="BA39" s="422" t="e">
        <f>AVERAGEIF(BA9:BA20,"&gt;=0")</f>
        <v>#DIV/0!</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
      </c>
      <c r="D40" s="607"/>
      <c r="E40" s="607"/>
      <c r="F40" s="607"/>
      <c r="G40" s="607" t="str">
        <f>CI31</f>
        <v/>
      </c>
      <c r="H40" s="607"/>
      <c r="I40" s="607"/>
      <c r="J40" s="607"/>
      <c r="K40" s="607" t="str">
        <f>CI30</f>
        <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0</v>
      </c>
      <c r="AY40" s="422">
        <f>COUNTIF(BA21:BA27,BF5)</f>
        <v>0</v>
      </c>
      <c r="AZ40" s="422">
        <f>COUNTIF(BA21:BA27,0)</f>
        <v>0</v>
      </c>
      <c r="BA40" s="422" t="e">
        <f>AVERAGEIF(BA21:BA27,"&gt;=0")</f>
        <v>#DIV/0!</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0</v>
      </c>
      <c r="AY41" s="422">
        <f>SUM(AY38:AY40)</f>
        <v>0</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t="str">
        <f>IF(ISERROR(AVERAGE(BA21:BA27,BA9:BA20,BA3:BA8)),"",(AVERAGE(BA21:BA27,BA9:BA20,BA3:BA8)))</f>
        <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t="e">
        <f>IF(AX35=0,NA(),AX35)</f>
        <v>#N/A</v>
      </c>
      <c r="E59" s="509"/>
      <c r="F59" s="509" t="e">
        <f>IF(AX32=0,NA(),AX32)</f>
        <v>#N/A</v>
      </c>
      <c r="G59" s="509"/>
      <c r="H59" s="509" t="e">
        <f>IF(AX33=0,NA(),AX33)</f>
        <v>#N/A</v>
      </c>
      <c r="I59" s="509"/>
      <c r="J59" s="509" t="e">
        <f>IF(AX34=0,NA(),AX34)</f>
        <v>#N/A</v>
      </c>
      <c r="K59" s="509"/>
      <c r="BK59" s="408"/>
      <c r="CB59" s="407"/>
    </row>
    <row r="60" spans="1:92" ht="16" x14ac:dyDescent="0.35">
      <c r="B60" s="510" t="str">
        <f>BE5</f>
        <v>60-79</v>
      </c>
      <c r="C60" s="511"/>
      <c r="D60" s="509" t="e">
        <f>IF(AY35=0,NA(),AY35)</f>
        <v>#N/A</v>
      </c>
      <c r="E60" s="509"/>
      <c r="F60" s="509" t="e">
        <f>IF(AY32=0,NA(),AY32)</f>
        <v>#N/A</v>
      </c>
      <c r="G60" s="509"/>
      <c r="H60" s="509" t="e">
        <f>IF(AY33=0,NA(),AY33)</f>
        <v>#N/A</v>
      </c>
      <c r="I60" s="509"/>
      <c r="J60" s="509" t="e">
        <f>IF(AY34=0,NA(),AY34)</f>
        <v>#N/A</v>
      </c>
      <c r="K60" s="509"/>
      <c r="AQ60" s="408"/>
      <c r="BK60" s="408"/>
      <c r="CB60" s="407"/>
    </row>
    <row r="61" spans="1:92" ht="16" x14ac:dyDescent="0.35">
      <c r="B61" s="512" t="str">
        <f>BE6</f>
        <v>&lt;60</v>
      </c>
      <c r="C61" s="513"/>
      <c r="D61" s="509" t="e">
        <f>IF(AZ35=0,NA(),AZ35)</f>
        <v>#N/A</v>
      </c>
      <c r="E61" s="509"/>
      <c r="F61" s="509" t="e">
        <f>IF(AZ32=0,NA(),AZ32)</f>
        <v>#N/A</v>
      </c>
      <c r="G61" s="509"/>
      <c r="H61" s="509" t="e">
        <f>IF(AZ33=0,NA(),AZ33)</f>
        <v>#N/A</v>
      </c>
      <c r="I61" s="509"/>
      <c r="J61" s="509" t="e">
        <f>IF(AZ34=0,NA(),AZ34)</f>
        <v>#N/A</v>
      </c>
      <c r="K61" s="509"/>
      <c r="AQ61" s="408"/>
      <c r="BK61" s="408"/>
      <c r="CB61" s="407"/>
    </row>
    <row r="62" spans="1:92" s="408" customFormat="1" ht="16.5" thickBot="1" x14ac:dyDescent="0.4">
      <c r="B62" s="514" t="s">
        <v>190</v>
      </c>
      <c r="C62" s="515"/>
      <c r="D62" s="516" t="str">
        <f>IFERROR(BA35,"n/a")</f>
        <v>n/a</v>
      </c>
      <c r="E62" s="517"/>
      <c r="F62" s="516" t="str">
        <f>IFERROR(BA32,"n/a")</f>
        <v>n/a</v>
      </c>
      <c r="G62" s="517"/>
      <c r="H62" s="516" t="str">
        <f>IFERROR(BA33,"n/a")</f>
        <v>n/a</v>
      </c>
      <c r="I62" s="517"/>
      <c r="J62" s="516" t="str">
        <f>IFERROR(BA34,"n/a")</f>
        <v>n/a</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t="str">
        <f>_xlfn.IFNA(S102,"")</f>
        <v/>
      </c>
      <c r="G90" s="534" t="str">
        <f>_xlfn.IFNA(S103,"")</f>
        <v/>
      </c>
      <c r="H90" s="534" t="str">
        <f>_xlfn.IFNA(S104,"")</f>
        <v/>
      </c>
      <c r="I90" s="534" t="str">
        <f>_xlfn.IFNA(S105,"")</f>
        <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t="str">
        <f>_xlfn.IFNA(R103,"")</f>
        <v/>
      </c>
      <c r="H91" s="539" t="str">
        <f>_xlfn.IFNA(R104,"")</f>
        <v/>
      </c>
      <c r="I91" s="539" t="str">
        <f>_xlfn.IFNA(R105,"")</f>
        <v/>
      </c>
      <c r="J91" s="539" t="str">
        <f>_xlfn.IFNA(R106,"")</f>
        <v/>
      </c>
      <c r="K91" s="539" t="str">
        <f>_xlfn.IFNA(R107,"")</f>
        <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t="str">
        <f>_xlfn.IFNA(U102,"")</f>
        <v/>
      </c>
      <c r="G92" s="534" t="str">
        <f>_xlfn.IFNA(U103,"")</f>
        <v/>
      </c>
      <c r="H92" s="534" t="str">
        <f>_xlfn.IFNA(U104,"")</f>
        <v/>
      </c>
      <c r="I92" s="534" t="str">
        <f>_xlfn.IFNA(U105,"")</f>
        <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t="str">
        <f>_xlfn.IFNA(T103,"")</f>
        <v/>
      </c>
      <c r="H93" s="539" t="str">
        <f>_xlfn.IFNA(T104,"")</f>
        <v/>
      </c>
      <c r="I93" s="539" t="str">
        <f>_xlfn.IFNA(T105,"")</f>
        <v/>
      </c>
      <c r="J93" s="539" t="str">
        <f>_xlfn.IFNA(T106,"")</f>
        <v/>
      </c>
      <c r="K93" s="539" t="str">
        <f>_xlfn.IFNA(T107,"")</f>
        <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t="str">
        <f>_xlfn.IFNA(W102,"")</f>
        <v/>
      </c>
      <c r="G94" s="534" t="str">
        <f>_xlfn.IFNA(W103,"")</f>
        <v/>
      </c>
      <c r="H94" s="534" t="str">
        <f>_xlfn.IFNA(W104,"")</f>
        <v/>
      </c>
      <c r="I94" s="534" t="str">
        <f>_xlfn.IFNA(W105,"")</f>
        <v/>
      </c>
      <c r="J94" s="534" t="str">
        <f>_xlfn.IFNA(W106,"")</f>
        <v/>
      </c>
      <c r="K94" s="534" t="str">
        <f>_xlfn.IFNA(W107,"")</f>
        <v/>
      </c>
      <c r="AA94" s="407"/>
      <c r="AM94" s="408"/>
      <c r="AN94" s="408"/>
    </row>
    <row r="95" spans="2:91" ht="17.75" customHeight="1" x14ac:dyDescent="0.35">
      <c r="B95" s="535"/>
      <c r="C95" s="532"/>
      <c r="D95" s="541"/>
      <c r="E95" s="538" t="s">
        <v>70</v>
      </c>
      <c r="F95" s="538"/>
      <c r="G95" s="539" t="str">
        <f>_xlfn.IFNA(V103,"")</f>
        <v/>
      </c>
      <c r="H95" s="539" t="str">
        <f>_xlfn.IFNA(V104,"")</f>
        <v/>
      </c>
      <c r="I95" s="539" t="str">
        <f>_xlfn.IFNA(V105,"")</f>
        <v/>
      </c>
      <c r="J95" s="539" t="str">
        <f>_xlfn.IFNA(V106,"")</f>
        <v/>
      </c>
      <c r="K95" s="539" t="str">
        <f>_xlfn.IFNA(V107,"")</f>
        <v/>
      </c>
      <c r="AA95" s="407"/>
      <c r="AM95" s="408"/>
      <c r="AN95" s="408"/>
    </row>
    <row r="96" spans="2:91" ht="17.75" customHeight="1" x14ac:dyDescent="0.35">
      <c r="B96" s="542" t="s">
        <v>197</v>
      </c>
      <c r="C96" s="543"/>
      <c r="D96" s="544"/>
      <c r="E96" s="545" t="s">
        <v>194</v>
      </c>
      <c r="F96" s="534" t="str">
        <f>_xlfn.IFNA(Q102,"")</f>
        <v/>
      </c>
      <c r="G96" s="534" t="str">
        <f>_xlfn.IFNA(Q103,"")</f>
        <v/>
      </c>
      <c r="H96" s="534" t="str">
        <f>_xlfn.IFNA(Q104,"")</f>
        <v/>
      </c>
      <c r="I96" s="534" t="str">
        <f>_xlfn.IFNA(Q105,"")</f>
        <v/>
      </c>
      <c r="J96" s="534" t="str">
        <f>_xlfn.IFNA(Q106,"")</f>
        <v/>
      </c>
      <c r="K96" s="534" t="str">
        <f>_xlfn.IFNA(Q107,"")</f>
        <v/>
      </c>
      <c r="AA96" s="407"/>
      <c r="AM96" s="408"/>
      <c r="AN96" s="408"/>
    </row>
    <row r="97" spans="2:91" ht="17.75" customHeight="1" x14ac:dyDescent="0.35">
      <c r="B97" s="546"/>
      <c r="C97" s="547"/>
      <c r="D97" s="543"/>
      <c r="E97" s="548" t="s">
        <v>70</v>
      </c>
      <c r="F97" s="538"/>
      <c r="G97" s="549" t="str">
        <f>_xlfn.IFNA(P103,"")</f>
        <v/>
      </c>
      <c r="H97" s="549" t="str">
        <f>_xlfn.IFNA(P104,"")</f>
        <v/>
      </c>
      <c r="I97" s="549" t="str">
        <f>_xlfn.IFNA(P105,"")</f>
        <v/>
      </c>
      <c r="J97" s="549" t="str">
        <f>_xlfn.IFNA(P106,"")</f>
        <v/>
      </c>
      <c r="K97" s="549" t="str">
        <f>_xlfn.IFNA(P107,"")</f>
        <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t="e">
        <f>IF(BJ32="",NA(),BJ32)</f>
        <v>#N/A</v>
      </c>
      <c r="R102" s="555"/>
      <c r="S102" s="554" t="e">
        <f>IF(BJ33="",NA(),BJ33)</f>
        <v>#N/A</v>
      </c>
      <c r="T102" s="555"/>
      <c r="U102" s="554" t="e">
        <f>IF(BJ34="",NA(),BJ34)</f>
        <v>#N/A</v>
      </c>
      <c r="V102" s="555"/>
      <c r="W102" s="554" t="e">
        <f>IF(BJ35="",NA(),BJ35)</f>
        <v>#N/A</v>
      </c>
    </row>
    <row r="103" spans="2:91" x14ac:dyDescent="0.35">
      <c r="O103" s="551" t="s">
        <v>77</v>
      </c>
      <c r="P103" s="556" t="e">
        <f>IF(BV32="",NA(),BV32)</f>
        <v>#N/A</v>
      </c>
      <c r="Q103" s="554" t="e">
        <f>IF(BK32="",NA(),BK32)</f>
        <v>#N/A</v>
      </c>
      <c r="R103" s="556" t="e">
        <f>IF(BV33="",NA(),BV33)</f>
        <v>#N/A</v>
      </c>
      <c r="S103" s="554" t="e">
        <f>IF(BK33="",NA(),BK33)</f>
        <v>#N/A</v>
      </c>
      <c r="T103" s="556" t="e">
        <f>IF(BV34="",NA(),BV34)</f>
        <v>#N/A</v>
      </c>
      <c r="U103" s="554" t="e">
        <f>IF(BK34="",NA(),BK34)</f>
        <v>#N/A</v>
      </c>
      <c r="V103" s="556" t="e">
        <f>IF(BV35="",NA(),BV35)</f>
        <v>#N/A</v>
      </c>
      <c r="W103" s="554" t="e">
        <f>IF(BK35="",NA(),BK35)</f>
        <v>#N/A</v>
      </c>
    </row>
    <row r="104" spans="2:91" x14ac:dyDescent="0.35">
      <c r="O104" s="551" t="s">
        <v>78</v>
      </c>
      <c r="P104" s="556" t="e">
        <f>IF(BW32="",NA(),BW32)</f>
        <v>#N/A</v>
      </c>
      <c r="Q104" s="554" t="e">
        <f>IF(BL32="",NA(),BL32)</f>
        <v>#N/A</v>
      </c>
      <c r="R104" s="556" t="e">
        <f>IF(BW33="",NA(),BW33)</f>
        <v>#N/A</v>
      </c>
      <c r="S104" s="554" t="e">
        <f>IF(BL33="",NA(),BL33)</f>
        <v>#N/A</v>
      </c>
      <c r="T104" s="556" t="e">
        <f>IF(BW34="",NA(),BW34)</f>
        <v>#N/A</v>
      </c>
      <c r="U104" s="554" t="e">
        <f>IF(BL34="",NA(),BL34)</f>
        <v>#N/A</v>
      </c>
      <c r="V104" s="556" t="e">
        <f>IF(BW35="",NA(),BW35)</f>
        <v>#N/A</v>
      </c>
      <c r="W104" s="554" t="e">
        <f>IF(BL35="",NA(),BL35)</f>
        <v>#N/A</v>
      </c>
    </row>
    <row r="105" spans="2:91" x14ac:dyDescent="0.35">
      <c r="O105" s="551" t="s">
        <v>79</v>
      </c>
      <c r="P105" s="556" t="e">
        <f>IF(BX32="",NA(),BX32)</f>
        <v>#N/A</v>
      </c>
      <c r="Q105" s="554" t="e">
        <f>IF(BM32="",NA(),BM32)</f>
        <v>#N/A</v>
      </c>
      <c r="R105" s="557" t="e">
        <f>IF(BX33="",NA(),BX33)</f>
        <v>#N/A</v>
      </c>
      <c r="S105" s="554" t="e">
        <f>IF(BM33="",NA(),BM33)</f>
        <v>#N/A</v>
      </c>
      <c r="T105" s="557" t="e">
        <f>IF(BX34="",NA(),BX34)</f>
        <v>#N/A</v>
      </c>
      <c r="U105" s="554" t="e">
        <f>IF(BM34="",NA(),BM34)</f>
        <v>#N/A</v>
      </c>
      <c r="V105" s="557" t="e">
        <f>IF(BX35="",NA(),BX35)</f>
        <v>#N/A</v>
      </c>
      <c r="W105" s="554" t="e">
        <f>IF(BM35="",NA(),BM35)</f>
        <v>#N/A</v>
      </c>
    </row>
    <row r="106" spans="2:91" x14ac:dyDescent="0.35">
      <c r="O106" s="551" t="s">
        <v>80</v>
      </c>
      <c r="P106" s="556" t="e">
        <f>IF(BY32="",NA(),BY32)</f>
        <v>#N/A</v>
      </c>
      <c r="Q106" s="554" t="e">
        <f>IF(BN32="",NA(),BN32)</f>
        <v>#N/A</v>
      </c>
      <c r="R106" s="557" t="e">
        <f>IF(BY33="",NA(),BY33)</f>
        <v>#N/A</v>
      </c>
      <c r="S106" s="554" t="e">
        <f>IF(BN33="",NA(),BN33)</f>
        <v>#N/A</v>
      </c>
      <c r="T106" s="557" t="e">
        <f>IF(BY34="",NA(),BY34)</f>
        <v>#N/A</v>
      </c>
      <c r="U106" s="554" t="e">
        <f>IF(BN34="",NA(),BN34)</f>
        <v>#N/A</v>
      </c>
      <c r="V106" s="557" t="e">
        <f>IF(BY35="",NA(),BY35)</f>
        <v>#N/A</v>
      </c>
      <c r="W106" s="554" t="e">
        <f>IF(BN35="",NA(),BN35)</f>
        <v>#N/A</v>
      </c>
    </row>
    <row r="107" spans="2:91" x14ac:dyDescent="0.35">
      <c r="O107" s="551" t="s">
        <v>81</v>
      </c>
      <c r="P107" s="556" t="e">
        <f>IF(BZ32="",NA(),BZ32)</f>
        <v>#N/A</v>
      </c>
      <c r="Q107" s="554" t="e">
        <f>IF(BO32="",NA(),BO32)</f>
        <v>#N/A</v>
      </c>
      <c r="R107" s="557" t="e">
        <f>IF(BZ33="",NA(),BZ33)</f>
        <v>#N/A</v>
      </c>
      <c r="S107" s="554" t="e">
        <f>IF(BO33="",NA(),BO33)</f>
        <v>#N/A</v>
      </c>
      <c r="T107" s="557" t="e">
        <f>IF(BZ34="",NA(),BZ34)</f>
        <v>#N/A</v>
      </c>
      <c r="U107" s="554" t="e">
        <f>IF(BO34="",NA(),BO34)</f>
        <v>#N/A</v>
      </c>
      <c r="V107" s="557" t="e">
        <f>IF(BZ35="",NA(),BZ35)</f>
        <v>#N/A</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v>
      </c>
      <c r="I127" s="570" t="str">
        <f>AX3</f>
        <v>---</v>
      </c>
      <c r="J127" s="570" t="str">
        <f>BB3</f>
        <v>---</v>
      </c>
      <c r="K127" s="570" t="str">
        <f>RIGHT(BC3,6)</f>
        <v>---</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v>
      </c>
      <c r="I128" s="570" t="str">
        <f>AX4</f>
        <v>---</v>
      </c>
      <c r="J128" s="570" t="str">
        <f>BB4</f>
        <v>---</v>
      </c>
      <c r="K128" s="570" t="str">
        <f>RIGHT(BC4,6)</f>
        <v>---</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v>
      </c>
      <c r="I129" s="570" t="str">
        <f>AX5</f>
        <v>---</v>
      </c>
      <c r="J129" s="570" t="str">
        <f>BB5</f>
        <v>---</v>
      </c>
      <c r="K129" s="570" t="str">
        <f>RIGHT(BC5,6)</f>
        <v>---</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v>
      </c>
      <c r="I130" s="570" t="str">
        <f>AX6</f>
        <v>---</v>
      </c>
      <c r="J130" s="570" t="str">
        <f>BB6</f>
        <v>---</v>
      </c>
      <c r="K130" s="570" t="str">
        <f>RIGHT(BC6,6)</f>
        <v>---</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v>
      </c>
      <c r="I131" s="570" t="str">
        <f>AX7</f>
        <v>---</v>
      </c>
      <c r="J131" s="570" t="str">
        <f>BB7</f>
        <v>---</v>
      </c>
      <c r="K131" s="570" t="str">
        <f>RIGHT(BC7,6)</f>
        <v>---</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v>
      </c>
      <c r="I132" s="570" t="str">
        <f>AX8</f>
        <v>---</v>
      </c>
      <c r="J132" s="570" t="str">
        <f>BB8</f>
        <v>---</v>
      </c>
      <c r="K132" s="570" t="str">
        <f>RIGHT(BC8,6)</f>
        <v>---</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v>
      </c>
      <c r="I133" s="570" t="str">
        <f>AX9</f>
        <v>---</v>
      </c>
      <c r="J133" s="570" t="str">
        <f>BB9</f>
        <v>---</v>
      </c>
      <c r="K133" s="570" t="str">
        <f>RIGHT(BC9,6)</f>
        <v>---</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v>
      </c>
      <c r="I134" s="570" t="str">
        <f>AX10</f>
        <v>---</v>
      </c>
      <c r="J134" s="570" t="str">
        <f>BB10</f>
        <v>---</v>
      </c>
      <c r="K134" s="570" t="str">
        <f>RIGHT(BC10,6)</f>
        <v>---</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v>
      </c>
      <c r="I135" s="570" t="str">
        <f>AX11</f>
        <v>---</v>
      </c>
      <c r="J135" s="570" t="str">
        <f>BB11</f>
        <v>---</v>
      </c>
      <c r="K135" s="570" t="str">
        <f>RIGHT(BC11,6)</f>
        <v>---</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v>
      </c>
      <c r="I136" s="570" t="str">
        <f>AX12</f>
        <v>---</v>
      </c>
      <c r="J136" s="570" t="str">
        <f>BB12</f>
        <v>---</v>
      </c>
      <c r="K136" s="570" t="str">
        <f>RIGHT(BC12,6)</f>
        <v>---</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v>
      </c>
      <c r="I137" s="570" t="str">
        <f>AX13</f>
        <v>---</v>
      </c>
      <c r="J137" s="570" t="str">
        <f>BB13</f>
        <v>---</v>
      </c>
      <c r="K137" s="570" t="str">
        <f>RIGHT(BC13,6)</f>
        <v>---</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v>
      </c>
      <c r="I138" s="570" t="str">
        <f>AX14</f>
        <v>---</v>
      </c>
      <c r="J138" s="570" t="str">
        <f>BB14</f>
        <v>---</v>
      </c>
      <c r="K138" s="570" t="str">
        <f>RIGHT(BC14,6)</f>
        <v>---</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v>
      </c>
      <c r="I139" s="570" t="str">
        <f>AX15</f>
        <v>---</v>
      </c>
      <c r="J139" s="570" t="str">
        <f>BB15</f>
        <v>---</v>
      </c>
      <c r="K139" s="570" t="str">
        <f>RIGHT(BC15,6)</f>
        <v>---</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v>
      </c>
      <c r="I140" s="570" t="str">
        <f>AX16</f>
        <v>---</v>
      </c>
      <c r="J140" s="570" t="str">
        <f>BB16</f>
        <v>---</v>
      </c>
      <c r="K140" s="570" t="str">
        <f>RIGHT(BC16,6)</f>
        <v>---</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v>
      </c>
      <c r="I141" s="570" t="str">
        <f>AX17</f>
        <v>---</v>
      </c>
      <c r="J141" s="570" t="str">
        <f>BB17</f>
        <v>---</v>
      </c>
      <c r="K141" s="570" t="str">
        <f>RIGHT(BC17,6)</f>
        <v>---</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v>
      </c>
      <c r="I142" s="570" t="str">
        <f>AX18</f>
        <v>---</v>
      </c>
      <c r="J142" s="570" t="str">
        <f>BB18</f>
        <v>---</v>
      </c>
      <c r="K142" s="570" t="str">
        <f>RIGHT(BC18,6)</f>
        <v>---</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v>
      </c>
      <c r="I143" s="570" t="str">
        <f>AX19</f>
        <v>---</v>
      </c>
      <c r="J143" s="570" t="str">
        <f>BB19</f>
        <v>---</v>
      </c>
      <c r="K143" s="570" t="str">
        <f>RIGHT(BC19,6)</f>
        <v>---</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v>
      </c>
      <c r="I144" s="570" t="str">
        <f>AX20</f>
        <v>---</v>
      </c>
      <c r="J144" s="570" t="str">
        <f>BB20</f>
        <v>---</v>
      </c>
      <c r="K144" s="570" t="str">
        <f>RIGHT(BC20,6)</f>
        <v>---</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v>
      </c>
      <c r="I145" s="570" t="str">
        <f>AX21</f>
        <v>---</v>
      </c>
      <c r="J145" s="570" t="str">
        <f>BB21</f>
        <v>---</v>
      </c>
      <c r="K145" s="570" t="str">
        <f>RIGHT(BC21,6)</f>
        <v>---</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v>
      </c>
      <c r="I146" s="570" t="str">
        <f>AX22</f>
        <v>---</v>
      </c>
      <c r="J146" s="570" t="str">
        <f>BB22</f>
        <v>---</v>
      </c>
      <c r="K146" s="570" t="str">
        <f>RIGHT(BC22,6)</f>
        <v>---</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v>
      </c>
      <c r="I147" s="570" t="str">
        <f>AX23</f>
        <v>---</v>
      </c>
      <c r="J147" s="570" t="str">
        <f>BB23</f>
        <v>---</v>
      </c>
      <c r="K147" s="570" t="str">
        <f>RIGHT(BC23,6)</f>
        <v>---</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v>
      </c>
      <c r="I148" s="570" t="str">
        <f>AX24</f>
        <v>---</v>
      </c>
      <c r="J148" s="570" t="str">
        <f>BB24</f>
        <v>---</v>
      </c>
      <c r="K148" s="570" t="str">
        <f>RIGHT(BC24,6)</f>
        <v>---</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v>
      </c>
      <c r="I149" s="570" t="str">
        <f>AX25</f>
        <v>---</v>
      </c>
      <c r="J149" s="570" t="str">
        <f>BB25</f>
        <v>---</v>
      </c>
      <c r="K149" s="570" t="str">
        <f>RIGHT(BC25,6)</f>
        <v>---</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v>
      </c>
      <c r="I150" s="570" t="str">
        <f>AX26</f>
        <v>---</v>
      </c>
      <c r="J150" s="570" t="str">
        <f>BB26</f>
        <v>---</v>
      </c>
      <c r="K150" s="570" t="str">
        <f>RIGHT(BC26,6)</f>
        <v>---</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v>
      </c>
      <c r="I151" s="570" t="str">
        <f>AX27</f>
        <v>---</v>
      </c>
      <c r="J151" s="570" t="str">
        <f>BB27</f>
        <v>---</v>
      </c>
      <c r="K151" s="570" t="str">
        <f>RIGHT(BC27,6)</f>
        <v>---</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0</v>
      </c>
      <c r="I152" s="586">
        <f>AX35</f>
        <v>0</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0</v>
      </c>
      <c r="I153" s="586">
        <f>AY35</f>
        <v>0</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0</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t="str">
        <f>BA42</f>
        <v/>
      </c>
      <c r="I155" s="593" t="str">
        <f>BA36</f>
        <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95" priority="11">
      <formula>ISERROR(D59)</formula>
    </cfRule>
  </conditionalFormatting>
  <conditionalFormatting sqref="H127:I151">
    <cfRule type="containsText" dxfId="94" priority="1" operator="containsText" text="error">
      <formula>NOT(ISERROR(SEARCH("error",H127)))</formula>
    </cfRule>
  </conditionalFormatting>
  <conditionalFormatting sqref="H3:R27">
    <cfRule type="containsText" dxfId="93" priority="5" operator="containsText" text="*80">
      <formula>NOT(ISERROR(SEARCH("*80",H3)))</formula>
    </cfRule>
    <cfRule type="containsText" dxfId="92" priority="6" operator="containsText" text="60-79">
      <formula>NOT(ISERROR(SEARCH("60-79",H3)))</formula>
    </cfRule>
    <cfRule type="containsText" dxfId="91" priority="7" operator="containsText" text="&lt;60">
      <formula>NOT(ISERROR(SEARCH("&lt;60",H3)))</formula>
    </cfRule>
  </conditionalFormatting>
  <conditionalFormatting sqref="I127:K151 H127:H155">
    <cfRule type="containsText" dxfId="90" priority="2" operator="containsText" text="80">
      <formula>NOT(ISERROR(SEARCH("80",H127)))</formula>
    </cfRule>
    <cfRule type="containsText" dxfId="89" priority="3" operator="containsText" text="60-79">
      <formula>NOT(ISERROR(SEARCH("60-79",H127)))</formula>
    </cfRule>
    <cfRule type="containsText" dxfId="88" priority="4" operator="containsText" text="&lt;60">
      <formula>NOT(ISERROR(SEARCH("&lt;60",H127)))</formula>
    </cfRule>
  </conditionalFormatting>
  <conditionalFormatting sqref="Y3:AH27 AK3:AT27 AV3:AV27">
    <cfRule type="containsText" dxfId="87" priority="8" operator="containsText" text="*80">
      <formula>NOT(ISERROR(SEARCH("*80",Y3)))</formula>
    </cfRule>
    <cfRule type="containsText" dxfId="86" priority="9" operator="containsText" text="60-79">
      <formula>NOT(ISERROR(SEARCH("60-79",Y3)))</formula>
    </cfRule>
    <cfRule type="containsText" dxfId="85" priority="10" operator="containsText" text="&lt;60">
      <formula>NOT(ISERROR(SEARCH("&lt;60",Y3)))</formula>
    </cfRule>
  </conditionalFormatting>
  <dataValidations count="3">
    <dataValidation type="list" allowBlank="1" showInputMessage="1" showErrorMessage="1" sqref="I34:R34" xr:uid="{BE313440-ED03-498F-B4C3-3696ECE9066F}">
      <formula1>listYesNo</formula1>
    </dataValidation>
    <dataValidation type="list" allowBlank="1" showInputMessage="1" showErrorMessage="1" errorTitle="Error in entry" error="Please use list items only." sqref="Y3:AH27 H3:R27" xr:uid="{99D43E36-1768-4A5F-AD95-8BFA75C73DCA}">
      <formula1>ValidDepts</formula1>
    </dataValidation>
    <dataValidation allowBlank="1" showInputMessage="1" showErrorMessage="1" errorTitle="Error in entry" error="Please use list items only." sqref="BL53:BV74 BJ51:BT51 BJ28:BT32 BV28:CE32 AK3:AT31 AU129:BE153" xr:uid="{20677351-8D7A-4699-9159-867BBDBE7EEA}"/>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F0F0-E5E4-4C4C-AA01-079D8047E6CD}">
  <sheetPr>
    <pageSetUpPr fitToPage="1"/>
  </sheetPr>
  <dimension ref="A1:XFC189"/>
  <sheetViews>
    <sheetView showGridLines="0" zoomScale="70" zoomScaleNormal="70" zoomScaleSheetLayoutView="80" zoomScalePageLayoutView="25" workbookViewId="0"/>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0" style="407" hidden="1" customWidth="1"/>
    <col min="64" max="84" width="0" style="408" hidden="1" customWidth="1"/>
    <col min="85" max="85" width="0" style="407" hidden="1" customWidth="1"/>
    <col min="86" max="86" width="0" style="408" hidden="1" customWidth="1"/>
    <col min="87" max="87" width="0" style="407" hidden="1" customWidth="1"/>
    <col min="88" max="88" width="0" style="408" hidden="1" customWidth="1"/>
    <col min="89" max="89" width="0" style="407" hidden="1" customWidth="1"/>
    <col min="90" max="90" width="0" style="408" hidden="1" customWidth="1"/>
    <col min="91" max="91" width="0" style="407" hidden="1" customWidth="1"/>
    <col min="92" max="92" width="0" style="408" hidden="1" customWidth="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100</v>
      </c>
      <c r="I3" s="448" t="s">
        <v>100</v>
      </c>
      <c r="J3" s="448" t="s">
        <v>100</v>
      </c>
      <c r="K3" s="448" t="s">
        <v>100</v>
      </c>
      <c r="L3" s="448" t="s">
        <v>100</v>
      </c>
      <c r="M3" s="448" t="s">
        <v>100</v>
      </c>
      <c r="N3" s="448" t="s">
        <v>100</v>
      </c>
      <c r="O3" s="448" t="s">
        <v>100</v>
      </c>
      <c r="P3" s="448" t="s">
        <v>100</v>
      </c>
      <c r="Q3" s="448" t="s">
        <v>100</v>
      </c>
      <c r="R3" s="449" t="s">
        <v>100</v>
      </c>
      <c r="Y3" s="450" t="s">
        <v>100</v>
      </c>
      <c r="Z3" s="450" t="s">
        <v>100</v>
      </c>
      <c r="AA3" s="450" t="s">
        <v>100</v>
      </c>
      <c r="AB3" s="450" t="s">
        <v>100</v>
      </c>
      <c r="AC3" s="450" t="s">
        <v>100</v>
      </c>
      <c r="AD3" s="450" t="s">
        <v>100</v>
      </c>
      <c r="AE3" s="450" t="s">
        <v>100</v>
      </c>
      <c r="AF3" s="450" t="s">
        <v>100</v>
      </c>
      <c r="AG3" s="450" t="s">
        <v>100</v>
      </c>
      <c r="AH3" s="450" t="s">
        <v>100</v>
      </c>
      <c r="AK3" s="451" t="str">
        <f>IFERROR(IF(I3="---","",IF(Y3="---","No Target Set",IF(BV3=BK3,"On Target",IF(BV3&gt;BK3,"Behind",IF(BV3&lt;BK3,"On Target"))))),"")</f>
        <v/>
      </c>
      <c r="AL3" s="451" t="str">
        <f>IFERROR(IF(J3="---","",IF(Z3="---","No Target Set",IF(BW3=BL3,"On Target",IF(BW3&gt;BL3,"Behind",IF(BW3&lt;BL3,"On Target"))))),"")</f>
        <v/>
      </c>
      <c r="AM3" s="451" t="str">
        <f>IFERROR(IF(K3="---","",IF(AA3="---","No Target Set",IF(BX3=BM3,"On Target",IF(BX3&gt;BM3,"Behind",IF(BX3&lt;BM3,"On Target"))))),"")</f>
        <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v>
      </c>
      <c r="AY3" s="648" t="e">
        <f>VALUE(IF(AX3="---","",VLOOKUP(AX3,List16783456791021324[],2,FALSE)))</f>
        <v>#VALUE!</v>
      </c>
      <c r="AZ3" s="648" t="str">
        <f>_xlfn.IFNA(LOOKUP(2,1/(H3:Q3&lt;&gt;"---"),X3:AF3),"---")</f>
        <v>---</v>
      </c>
      <c r="BA3" s="648" t="e">
        <f>VALUE(IF(AZ3="---","",VLOOKUP(AZ3,List16783456791021324[],2,FALSE)))</f>
        <v>#VALUE!</v>
      </c>
      <c r="BB3" s="648" t="str">
        <f>_xlfn.IFNA(LOOKUP(2,1/(AK3:AT3&lt;&gt;""),AK3:AT3),"---")</f>
        <v>---</v>
      </c>
      <c r="BC3" s="648" t="str">
        <f>_xlfn.IFNA(LOOKUP(2,1/(H3:R3&lt;&gt;"---"),H$2:R$2),"---")</f>
        <v>---</v>
      </c>
      <c r="BE3" s="603" t="s">
        <v>100</v>
      </c>
      <c r="BI3" s="453" t="s">
        <v>102</v>
      </c>
      <c r="BJ3" s="648" t="str">
        <f>IF(H3="---","",IF(H3="","",VLOOKUP(H3,List16783456791021324[],2,FALSE)))</f>
        <v/>
      </c>
      <c r="BK3" s="648" t="str">
        <f>IF(I3="---","",IF(I3="","",VLOOKUP(I3,List16783456791021324[],2,FALSE)))</f>
        <v/>
      </c>
      <c r="BL3" s="648" t="str">
        <f>IF(J3="---","",IF(J3="","",VLOOKUP(J3,List16783456791021324[],2,FALSE)))</f>
        <v/>
      </c>
      <c r="BM3" s="648" t="str">
        <f>IF(K3="---","",IF(K3="","",VLOOKUP(K3,List16783456791021324[],2,FALSE)))</f>
        <v/>
      </c>
      <c r="BN3" s="648" t="str">
        <f>IF(L3="---","",IF(L3="","",VLOOKUP(L3,List16783456791021324[],2,FALSE)))</f>
        <v/>
      </c>
      <c r="BO3" s="648" t="str">
        <f>IF(M3="---","",IF(M3="","",VLOOKUP(M3,List16783456791021324[],2,FALSE)))</f>
        <v/>
      </c>
      <c r="BP3" s="648" t="str">
        <f>IF(N3="---","",IF(N3="","",VLOOKUP(N3,List16783456791021324[],2,FALSE)))</f>
        <v/>
      </c>
      <c r="BQ3" s="648" t="str">
        <f>IF(O3="---","",IF(O3="","",VLOOKUP(O3,List16783456791021324[],2,FALSE)))</f>
        <v/>
      </c>
      <c r="BR3" s="648" t="str">
        <f>IF(P3="---","",IF(P3="","",VLOOKUP(P3,List16783456791021324[],2,FALSE)))</f>
        <v/>
      </c>
      <c r="BS3" s="648" t="str">
        <f>IF(Q3="---","",IF(Q3="","",VLOOKUP(Q3,List16783456791021324[],2,FALSE)))</f>
        <v/>
      </c>
      <c r="BT3" s="648" t="str">
        <f>IF(R3="---","",IF(R3="","",VLOOKUP(R3,List16783456791021324[],2,FALSE)))</f>
        <v/>
      </c>
      <c r="BU3" s="453" t="s">
        <v>102</v>
      </c>
      <c r="BV3" s="648" t="str">
        <f>IF(Y3="---","",IF(Y3="","",VLOOKUP(Y3,List16783456791021324[],2,FALSE)))</f>
        <v/>
      </c>
      <c r="BW3" s="648" t="str">
        <f>IF(Z3="---","",IF(Z3="","",VLOOKUP(Z3,List16783456791021324[],2,FALSE)))</f>
        <v/>
      </c>
      <c r="BX3" s="648" t="str">
        <f>IF(AA3="---","",IF(AA3="","",VLOOKUP(AA3,List16783456791021324[],2,FALSE)))</f>
        <v/>
      </c>
      <c r="BY3" s="648" t="str">
        <f>IF(AB3="---","",IF(AB3="","",VLOOKUP(AB3,List16783456791021324[],2,FALSE)))</f>
        <v/>
      </c>
      <c r="BZ3" s="648" t="str">
        <f>IF(AC3="---","",IF(AC3="","",VLOOKUP(AC3,List16783456791021324[],2,FALSE)))</f>
        <v/>
      </c>
      <c r="CA3" s="648" t="str">
        <f>IF(AD3="---","",IF(AD3="","",VLOOKUP(AD3,List16783456791021324[],2,FALSE)))</f>
        <v/>
      </c>
      <c r="CB3" s="648" t="str">
        <f>IF(AE3="---","",IF(AE3="","",VLOOKUP(AE3,List16783456791021324[],2,FALSE)))</f>
        <v/>
      </c>
      <c r="CC3" s="648" t="str">
        <f>IF(AF3="---","",IF(AF3="","",VLOOKUP(AF3,List16783456791021324[],2,FALSE)))</f>
        <v/>
      </c>
      <c r="CD3" s="648" t="str">
        <f>IF(AG3="---","",IF(AG3="","",VLOOKUP(AG3,List16783456791021324[],2,FALSE)))</f>
        <v/>
      </c>
      <c r="CE3" s="648" t="str">
        <f>IF(AH3="---","",IF(AH3="","",VLOOKUP(AH3,List16783456791021324[],2,FALSE)))</f>
        <v/>
      </c>
      <c r="CF3" s="453"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NA</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100</v>
      </c>
      <c r="I4" s="456" t="s">
        <v>100</v>
      </c>
      <c r="J4" s="456" t="s">
        <v>100</v>
      </c>
      <c r="K4" s="456" t="s">
        <v>100</v>
      </c>
      <c r="L4" s="456" t="s">
        <v>100</v>
      </c>
      <c r="M4" s="456" t="s">
        <v>100</v>
      </c>
      <c r="N4" s="456" t="s">
        <v>100</v>
      </c>
      <c r="O4" s="456" t="s">
        <v>100</v>
      </c>
      <c r="P4" s="456" t="s">
        <v>100</v>
      </c>
      <c r="Q4" s="456" t="s">
        <v>100</v>
      </c>
      <c r="R4" s="457" t="s">
        <v>100</v>
      </c>
      <c r="Y4" s="450" t="s">
        <v>100</v>
      </c>
      <c r="Z4" s="450" t="s">
        <v>100</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
      </c>
      <c r="AL4" s="451" t="str">
        <f>IFERROR(IF(J4="---","",IF(Z4="---","No Target Set",IF(BW4=BL4,"On Target",IF(BW4&gt;BL4,"Behind",IF(BW4&lt;BL4,"On Target"))))),"")</f>
        <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v>
      </c>
      <c r="AY4" s="648" t="e">
        <f>VALUE(IF(AX4="---","",VLOOKUP(AX4,List16783456791021324[],2,FALSE)))</f>
        <v>#VALUE!</v>
      </c>
      <c r="AZ4" s="648" t="str">
        <f>_xlfn.IFNA(LOOKUP(2,1/(H4:Q4&lt;&gt;"---"),X4:AF4),"---")</f>
        <v>---</v>
      </c>
      <c r="BA4" s="648" t="e">
        <f>VALUE(IF(AZ4="---","",VLOOKUP(AZ4,List16783456791021324[],2,FALSE)))</f>
        <v>#VALUE!</v>
      </c>
      <c r="BB4" s="648" t="str">
        <f>_xlfn.IFNA(LOOKUP(2,1/(AK4:AT4&lt;&gt;""),AK4:AT4),"---")</f>
        <v>---</v>
      </c>
      <c r="BC4" s="648" t="str">
        <f>_xlfn.IFNA(LOOKUP(2,1/(H4:R4&lt;&gt;"---"),H$2:R$2),"---")</f>
        <v>---</v>
      </c>
      <c r="BE4" s="458" t="s">
        <v>101</v>
      </c>
      <c r="BF4" s="407">
        <v>1</v>
      </c>
      <c r="BI4" s="453" t="s">
        <v>104</v>
      </c>
      <c r="BJ4" s="648" t="str">
        <f>IF(H4="---","",IF(H4="","",VLOOKUP(H4,List16783456791021324[],2,FALSE)))</f>
        <v/>
      </c>
      <c r="BK4" s="648" t="str">
        <f>IF(I4="---","",IF(I4="","",VLOOKUP(I4,List16783456791021324[],2,FALSE)))</f>
        <v/>
      </c>
      <c r="BL4" s="648" t="str">
        <f>IF(J4="---","",IF(J4="","",VLOOKUP(J4,List16783456791021324[],2,FALSE)))</f>
        <v/>
      </c>
      <c r="BM4" s="648" t="str">
        <f>IF(K4="---","",IF(K4="","",VLOOKUP(K4,List16783456791021324[],2,FALSE)))</f>
        <v/>
      </c>
      <c r="BN4" s="648" t="str">
        <f>IF(L4="---","",IF(L4="","",VLOOKUP(L4,List16783456791021324[],2,FALSE)))</f>
        <v/>
      </c>
      <c r="BO4" s="648" t="str">
        <f>IF(M4="---","",IF(M4="","",VLOOKUP(M4,List16783456791021324[],2,FALSE)))</f>
        <v/>
      </c>
      <c r="BP4" s="648" t="str">
        <f>IF(N4="---","",IF(N4="","",VLOOKUP(N4,List16783456791021324[],2,FALSE)))</f>
        <v/>
      </c>
      <c r="BQ4" s="648" t="str">
        <f>IF(O4="---","",IF(O4="","",VLOOKUP(O4,List16783456791021324[],2,FALSE)))</f>
        <v/>
      </c>
      <c r="BR4" s="648" t="str">
        <f>IF(P4="---","",IF(P4="","",VLOOKUP(P4,List16783456791021324[],2,FALSE)))</f>
        <v/>
      </c>
      <c r="BS4" s="648" t="str">
        <f>IF(Q4="---","",IF(Q4="","",VLOOKUP(Q4,List16783456791021324[],2,FALSE)))</f>
        <v/>
      </c>
      <c r="BT4" s="648" t="str">
        <f>IF(R4="---","",IF(R4="","",VLOOKUP(R4,List16783456791021324[],2,FALSE)))</f>
        <v/>
      </c>
      <c r="BU4" s="453" t="s">
        <v>104</v>
      </c>
      <c r="BV4" s="648" t="str">
        <f>IF(Y4="---","",IF(Y4="","",VLOOKUP(Y4,List16783456791021324[],2,FALSE)))</f>
        <v/>
      </c>
      <c r="BW4" s="648" t="str">
        <f>IF(Z4="---","",IF(Z4="","",VLOOKUP(Z4,List16783456791021324[],2,FALSE)))</f>
        <v/>
      </c>
      <c r="BX4" s="648" t="str">
        <f>IF(AA4="---","",IF(AA4="","",VLOOKUP(AA4,List16783456791021324[],2,FALSE)))</f>
        <v/>
      </c>
      <c r="BY4" s="648" t="str">
        <f>IF(AB4="---","",IF(AB4="","",VLOOKUP(AB4,List16783456791021324[],2,FALSE)))</f>
        <v/>
      </c>
      <c r="BZ4" s="648" t="str">
        <f>IF(AC4="---","",IF(AC4="","",VLOOKUP(AC4,List16783456791021324[],2,FALSE)))</f>
        <v/>
      </c>
      <c r="CA4" s="648" t="str">
        <f>IF(AD4="---","",IF(AD4="","",VLOOKUP(AD4,List16783456791021324[],2,FALSE)))</f>
        <v/>
      </c>
      <c r="CB4" s="648" t="str">
        <f>IF(AE4="---","",IF(AE4="","",VLOOKUP(AE4,List16783456791021324[],2,FALSE)))</f>
        <v/>
      </c>
      <c r="CC4" s="648" t="str">
        <f>IF(AF4="---","",IF(AF4="","",VLOOKUP(AF4,List16783456791021324[],2,FALSE)))</f>
        <v/>
      </c>
      <c r="CD4" s="648" t="str">
        <f>IF(AG4="---","",IF(AG4="","",VLOOKUP(AG4,List16783456791021324[],2,FALSE)))</f>
        <v/>
      </c>
      <c r="CE4" s="648" t="str">
        <f>IF(AH4="---","",IF(AH4="","",VLOOKUP(AH4,List16783456791021324[],2,FALSE)))</f>
        <v/>
      </c>
      <c r="CF4" s="453" t="s">
        <v>104</v>
      </c>
      <c r="CG4" s="648" t="str">
        <f>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100</v>
      </c>
      <c r="I5" s="456" t="s">
        <v>100</v>
      </c>
      <c r="J5" s="456" t="s">
        <v>100</v>
      </c>
      <c r="K5" s="456" t="s">
        <v>100</v>
      </c>
      <c r="L5" s="456" t="s">
        <v>100</v>
      </c>
      <c r="M5" s="456" t="s">
        <v>100</v>
      </c>
      <c r="N5" s="456" t="s">
        <v>100</v>
      </c>
      <c r="O5" s="456" t="s">
        <v>100</v>
      </c>
      <c r="P5" s="456" t="s">
        <v>100</v>
      </c>
      <c r="Q5" s="456" t="s">
        <v>100</v>
      </c>
      <c r="R5" s="457" t="s">
        <v>100</v>
      </c>
      <c r="Y5" s="450" t="s">
        <v>100</v>
      </c>
      <c r="Z5" s="450" t="s">
        <v>100</v>
      </c>
      <c r="AA5" s="450" t="s">
        <v>100</v>
      </c>
      <c r="AB5" s="450" t="s">
        <v>100</v>
      </c>
      <c r="AC5" s="450" t="s">
        <v>100</v>
      </c>
      <c r="AD5" s="450" t="s">
        <v>100</v>
      </c>
      <c r="AE5" s="450" t="s">
        <v>100</v>
      </c>
      <c r="AF5" s="450" t="s">
        <v>100</v>
      </c>
      <c r="AG5" s="450" t="s">
        <v>100</v>
      </c>
      <c r="AH5" s="450" t="s">
        <v>100</v>
      </c>
      <c r="AK5" s="451" t="str">
        <f>IFERROR(IF(I5="---","",IF(Y5="---","No Target Set",IF(BV5=BK5,"On Target",IF(BV5&gt;BK5,"Behind",IF(BV5&lt;BK5,"On Target"))))),"")</f>
        <v/>
      </c>
      <c r="AL5" s="451" t="str">
        <f>IFERROR(IF(J5="---","",IF(Z5="---","No Target Set",IF(BW5=BL5,"On Target",IF(BW5&gt;BL5,"Behind",IF(BW5&lt;BL5,"On Target"))))),"")</f>
        <v/>
      </c>
      <c r="AM5" s="451" t="str">
        <f>IFERROR(IF(K5="---","",IF(AA5="---","No Target Set",IF(BX5=BM5,"On Target",IF(BX5&gt;BM5,"Behind",IF(BX5&lt;BM5,"On Target"))))),"")</f>
        <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v>
      </c>
      <c r="AY5" s="648" t="e">
        <f>VALUE(IF(AX5="---","",VLOOKUP(AX5,List16783456791021324[],2,FALSE)))</f>
        <v>#VALUE!</v>
      </c>
      <c r="AZ5" s="648" t="str">
        <f>_xlfn.IFNA(LOOKUP(2,1/(H5:Q5&lt;&gt;"---"),X5:AF5),"---")</f>
        <v>---</v>
      </c>
      <c r="BA5" s="648" t="e">
        <f>VALUE(IF(AZ5="---","",VLOOKUP(AZ5,List16783456791021324[],2,FALSE)))</f>
        <v>#VALUE!</v>
      </c>
      <c r="BB5" s="648" t="str">
        <f>_xlfn.IFNA(LOOKUP(2,1/(AK5:AT5&lt;&gt;""),AK5:AT5),"---")</f>
        <v>---</v>
      </c>
      <c r="BC5" s="648" t="str">
        <f>_xlfn.IFNA(LOOKUP(2,1/(H5:R5&lt;&gt;"---"),H$2:R$2),"---")</f>
        <v>---</v>
      </c>
      <c r="BE5" s="459" t="s">
        <v>99</v>
      </c>
      <c r="BF5" s="407">
        <v>0.5</v>
      </c>
      <c r="BI5" s="453" t="s">
        <v>108</v>
      </c>
      <c r="BJ5" s="648" t="str">
        <f>IF(H5="---","",IF(H5="","",VLOOKUP(H5,List16783456791021324[],2,FALSE)))</f>
        <v/>
      </c>
      <c r="BK5" s="648" t="str">
        <f>IF(I5="---","",IF(I5="","",VLOOKUP(I5,List16783456791021324[],2,FALSE)))</f>
        <v/>
      </c>
      <c r="BL5" s="648" t="str">
        <f>IF(J5="---","",IF(J5="","",VLOOKUP(J5,List16783456791021324[],2,FALSE)))</f>
        <v/>
      </c>
      <c r="BM5" s="648" t="str">
        <f>IF(K5="---","",IF(K5="","",VLOOKUP(K5,List16783456791021324[],2,FALSE)))</f>
        <v/>
      </c>
      <c r="BN5" s="648" t="str">
        <f>IF(L5="---","",IF(L5="","",VLOOKUP(L5,List16783456791021324[],2,FALSE)))</f>
        <v/>
      </c>
      <c r="BO5" s="648" t="str">
        <f>IF(M5="---","",IF(M5="","",VLOOKUP(M5,List16783456791021324[],2,FALSE)))</f>
        <v/>
      </c>
      <c r="BP5" s="648" t="str">
        <f>IF(N5="---","",IF(N5="","",VLOOKUP(N5,List16783456791021324[],2,FALSE)))</f>
        <v/>
      </c>
      <c r="BQ5" s="648" t="str">
        <f>IF(O5="---","",IF(O5="","",VLOOKUP(O5,List16783456791021324[],2,FALSE)))</f>
        <v/>
      </c>
      <c r="BR5" s="648" t="str">
        <f>IF(P5="---","",IF(P5="","",VLOOKUP(P5,List16783456791021324[],2,FALSE)))</f>
        <v/>
      </c>
      <c r="BS5" s="648" t="str">
        <f>IF(Q5="---","",IF(Q5="","",VLOOKUP(Q5,List16783456791021324[],2,FALSE)))</f>
        <v/>
      </c>
      <c r="BT5" s="648" t="str">
        <f>IF(R5="---","",IF(R5="","",VLOOKUP(R5,List16783456791021324[],2,FALSE)))</f>
        <v/>
      </c>
      <c r="BU5" s="453" t="s">
        <v>108</v>
      </c>
      <c r="BV5" s="648" t="str">
        <f>IF(Y5="---","",IF(Y5="","",VLOOKUP(Y5,List16783456791021324[],2,FALSE)))</f>
        <v/>
      </c>
      <c r="BW5" s="648" t="str">
        <f>IF(Z5="---","",IF(Z5="","",VLOOKUP(Z5,List16783456791021324[],2,FALSE)))</f>
        <v/>
      </c>
      <c r="BX5" s="648" t="str">
        <f>IF(AA5="---","",IF(AA5="","",VLOOKUP(AA5,List16783456791021324[],2,FALSE)))</f>
        <v/>
      </c>
      <c r="BY5" s="648" t="str">
        <f>IF(AB5="---","",IF(AB5="","",VLOOKUP(AB5,List16783456791021324[],2,FALSE)))</f>
        <v/>
      </c>
      <c r="BZ5" s="648" t="str">
        <f>IF(AC5="---","",IF(AC5="","",VLOOKUP(AC5,List16783456791021324[],2,FALSE)))</f>
        <v/>
      </c>
      <c r="CA5" s="648" t="str">
        <f>IF(AD5="---","",IF(AD5="","",VLOOKUP(AD5,List16783456791021324[],2,FALSE)))</f>
        <v/>
      </c>
      <c r="CB5" s="648" t="str">
        <f>IF(AE5="---","",IF(AE5="","",VLOOKUP(AE5,List16783456791021324[],2,FALSE)))</f>
        <v/>
      </c>
      <c r="CC5" s="648" t="str">
        <f>IF(AF5="---","",IF(AF5="","",VLOOKUP(AF5,List16783456791021324[],2,FALSE)))</f>
        <v/>
      </c>
      <c r="CD5" s="648" t="str">
        <f>IF(AG5="---","",IF(AG5="","",VLOOKUP(AG5,List16783456791021324[],2,FALSE)))</f>
        <v/>
      </c>
      <c r="CE5" s="648" t="str">
        <f>IF(AH5="---","",IF(AH5="","",VLOOKUP(AH5,List16783456791021324[],2,FALSE)))</f>
        <v/>
      </c>
      <c r="CF5" s="453" t="s">
        <v>108</v>
      </c>
      <c r="CG5" s="648" t="str">
        <f>IFERROR(
    IF(H5="---", "NA",
        IF(Y5="---", "NA",
            IF(BJ5 &gt; BK5,
                IF(BV5 &gt; BJ5, 1.1, 0.1),
                IF(BV5 &gt; BJ5, 1, 0)
            )
        )
    ),
    -1
)</f>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NA</v>
      </c>
      <c r="CT5" s="648" t="str">
        <f>IF(AND(OR(CI5=1, CI5=1.1),BM5&gt;=BX5),"Achieved",IF(AND(OR(CI5=1, CI5=1.1),BM5&lt;BX5),"Not Achieved","NA"))</f>
        <v>NA</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100</v>
      </c>
      <c r="I6" s="456" t="s">
        <v>100</v>
      </c>
      <c r="J6" s="456" t="s">
        <v>100</v>
      </c>
      <c r="K6" s="456" t="s">
        <v>100</v>
      </c>
      <c r="L6" s="456" t="s">
        <v>100</v>
      </c>
      <c r="M6" s="456" t="s">
        <v>100</v>
      </c>
      <c r="N6" s="456" t="s">
        <v>100</v>
      </c>
      <c r="O6" s="456" t="s">
        <v>100</v>
      </c>
      <c r="P6" s="456" t="s">
        <v>100</v>
      </c>
      <c r="Q6" s="456" t="s">
        <v>100</v>
      </c>
      <c r="R6" s="457" t="s">
        <v>100</v>
      </c>
      <c r="Y6" s="450" t="s">
        <v>100</v>
      </c>
      <c r="Z6" s="450" t="s">
        <v>100</v>
      </c>
      <c r="AA6" s="450" t="s">
        <v>100</v>
      </c>
      <c r="AB6" s="450" t="s">
        <v>100</v>
      </c>
      <c r="AC6" s="450" t="s">
        <v>100</v>
      </c>
      <c r="AD6" s="450" t="s">
        <v>100</v>
      </c>
      <c r="AE6" s="450" t="s">
        <v>100</v>
      </c>
      <c r="AF6" s="450" t="s">
        <v>100</v>
      </c>
      <c r="AG6" s="450" t="s">
        <v>100</v>
      </c>
      <c r="AH6" s="450" t="s">
        <v>100</v>
      </c>
      <c r="AK6" s="451" t="str">
        <f>IFERROR(IF(I6="---","",IF(Y6="---","No Target Set",IF(BV6=BK6,"On Target",IF(BV6&gt;BK6,"Behind",IF(BV6&lt;BK6,"On Target"))))),"")</f>
        <v/>
      </c>
      <c r="AL6" s="451" t="str">
        <f>IFERROR(IF(J6="---","",IF(Z6="---","No Target Set",IF(BW6=BL6,"On Target",IF(BW6&gt;BL6,"Behind",IF(BW6&lt;BL6,"On Target"))))),"")</f>
        <v/>
      </c>
      <c r="AM6" s="451" t="str">
        <f>IFERROR(IF(K6="---","",IF(AA6="---","No Target Set",IF(BX6=BM6,"On Target",IF(BX6&gt;BM6,"Behind",IF(BX6&lt;BM6,"On Target"))))),"")</f>
        <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v>
      </c>
      <c r="AY6" s="648" t="e">
        <f>VALUE(IF(AX6="---","",VLOOKUP(AX6,List16783456791021324[],2,FALSE)))</f>
        <v>#VALUE!</v>
      </c>
      <c r="AZ6" s="648" t="str">
        <f>_xlfn.IFNA(LOOKUP(2,1/(H6:Q6&lt;&gt;"---"),X6:AF6),"---")</f>
        <v>---</v>
      </c>
      <c r="BA6" s="648" t="e">
        <f>VALUE(IF(AZ6="---","",VLOOKUP(AZ6,List16783456791021324[],2,FALSE)))</f>
        <v>#VALUE!</v>
      </c>
      <c r="BB6" s="648" t="str">
        <f>_xlfn.IFNA(LOOKUP(2,1/(AK6:AT6&lt;&gt;""),AK6:AT6),"---")</f>
        <v>---</v>
      </c>
      <c r="BC6" s="648" t="str">
        <f>_xlfn.IFNA(LOOKUP(2,1/(H6:R6&lt;&gt;"---"),H$2:R$2),"---")</f>
        <v>---</v>
      </c>
      <c r="BE6" s="460" t="s">
        <v>107</v>
      </c>
      <c r="BF6" s="407">
        <v>0</v>
      </c>
      <c r="BI6" s="453" t="s">
        <v>110</v>
      </c>
      <c r="BJ6" s="648" t="str">
        <f>IF(H6="---","",IF(H6="","",VLOOKUP(H6,List16783456791021324[],2,FALSE)))</f>
        <v/>
      </c>
      <c r="BK6" s="648" t="str">
        <f>IF(I6="---","",IF(I6="","",VLOOKUP(I6,List16783456791021324[],2,FALSE)))</f>
        <v/>
      </c>
      <c r="BL6" s="648" t="str">
        <f>IF(J6="---","",IF(J6="","",VLOOKUP(J6,List16783456791021324[],2,FALSE)))</f>
        <v/>
      </c>
      <c r="BM6" s="648" t="str">
        <f>IF(K6="---","",IF(K6="","",VLOOKUP(K6,List16783456791021324[],2,FALSE)))</f>
        <v/>
      </c>
      <c r="BN6" s="648" t="str">
        <f>IF(L6="---","",IF(L6="","",VLOOKUP(L6,List16783456791021324[],2,FALSE)))</f>
        <v/>
      </c>
      <c r="BO6" s="648" t="str">
        <f>IF(M6="---","",IF(M6="","",VLOOKUP(M6,List16783456791021324[],2,FALSE)))</f>
        <v/>
      </c>
      <c r="BP6" s="648" t="str">
        <f>IF(N6="---","",IF(N6="","",VLOOKUP(N6,List16783456791021324[],2,FALSE)))</f>
        <v/>
      </c>
      <c r="BQ6" s="648" t="str">
        <f>IF(O6="---","",IF(O6="","",VLOOKUP(O6,List16783456791021324[],2,FALSE)))</f>
        <v/>
      </c>
      <c r="BR6" s="648" t="str">
        <f>IF(P6="---","",IF(P6="","",VLOOKUP(P6,List16783456791021324[],2,FALSE)))</f>
        <v/>
      </c>
      <c r="BS6" s="648" t="str">
        <f>IF(Q6="---","",IF(Q6="","",VLOOKUP(Q6,List16783456791021324[],2,FALSE)))</f>
        <v/>
      </c>
      <c r="BT6" s="648" t="str">
        <f>IF(R6="---","",IF(R6="","",VLOOKUP(R6,List16783456791021324[],2,FALSE)))</f>
        <v/>
      </c>
      <c r="BU6" s="453" t="s">
        <v>110</v>
      </c>
      <c r="BV6" s="648" t="str">
        <f>IF(Y6="---","",IF(Y6="","",VLOOKUP(Y6,List16783456791021324[],2,FALSE)))</f>
        <v/>
      </c>
      <c r="BW6" s="648" t="str">
        <f>IF(Z6="---","",IF(Z6="","",VLOOKUP(Z6,List16783456791021324[],2,FALSE)))</f>
        <v/>
      </c>
      <c r="BX6" s="648" t="str">
        <f>IF(AA6="---","",IF(AA6="","",VLOOKUP(AA6,List16783456791021324[],2,FALSE)))</f>
        <v/>
      </c>
      <c r="BY6" s="648" t="str">
        <f>IF(AB6="---","",IF(AB6="","",VLOOKUP(AB6,List16783456791021324[],2,FALSE)))</f>
        <v/>
      </c>
      <c r="BZ6" s="648" t="str">
        <f>IF(AC6="---","",IF(AC6="","",VLOOKUP(AC6,List16783456791021324[],2,FALSE)))</f>
        <v/>
      </c>
      <c r="CA6" s="648" t="str">
        <f>IF(AD6="---","",IF(AD6="","",VLOOKUP(AD6,List16783456791021324[],2,FALSE)))</f>
        <v/>
      </c>
      <c r="CB6" s="648" t="str">
        <f>IF(AE6="---","",IF(AE6="","",VLOOKUP(AE6,List16783456791021324[],2,FALSE)))</f>
        <v/>
      </c>
      <c r="CC6" s="648" t="str">
        <f>IF(AF6="---","",IF(AF6="","",VLOOKUP(AF6,List16783456791021324[],2,FALSE)))</f>
        <v/>
      </c>
      <c r="CD6" s="648" t="str">
        <f>IF(AG6="---","",IF(AG6="","",VLOOKUP(AG6,List16783456791021324[],2,FALSE)))</f>
        <v/>
      </c>
      <c r="CE6" s="648" t="str">
        <f>IF(AH6="---","",IF(AH6="","",VLOOKUP(AH6,List16783456791021324[],2,FALSE)))</f>
        <v/>
      </c>
      <c r="CF6" s="453" t="s">
        <v>110</v>
      </c>
      <c r="CG6" s="648" t="str">
        <f>IFERROR(
    IF(H6="---", "NA",
        IF(Y6="---", "NA",
            IF(BJ6 &gt; BK6,
                IF(BV6 &gt; BJ6, 1.1, 0.1),
                IF(BV6 &gt; BJ6, 1, 0)
            )
        )
    ),
    -1
)</f>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NA</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100</v>
      </c>
      <c r="I7" s="456" t="s">
        <v>100</v>
      </c>
      <c r="J7" s="456" t="s">
        <v>100</v>
      </c>
      <c r="K7" s="456" t="s">
        <v>100</v>
      </c>
      <c r="L7" s="456" t="s">
        <v>100</v>
      </c>
      <c r="M7" s="456" t="s">
        <v>100</v>
      </c>
      <c r="N7" s="456" t="s">
        <v>100</v>
      </c>
      <c r="O7" s="456" t="s">
        <v>100</v>
      </c>
      <c r="P7" s="456" t="s">
        <v>100</v>
      </c>
      <c r="Q7" s="456" t="s">
        <v>100</v>
      </c>
      <c r="R7" s="457" t="s">
        <v>100</v>
      </c>
      <c r="Y7" s="450" t="s">
        <v>100</v>
      </c>
      <c r="Z7" s="450" t="s">
        <v>100</v>
      </c>
      <c r="AA7" s="450" t="s">
        <v>100</v>
      </c>
      <c r="AB7" s="450" t="s">
        <v>100</v>
      </c>
      <c r="AC7" s="450" t="s">
        <v>100</v>
      </c>
      <c r="AD7" s="450" t="s">
        <v>100</v>
      </c>
      <c r="AE7" s="450" t="s">
        <v>100</v>
      </c>
      <c r="AF7" s="450" t="s">
        <v>100</v>
      </c>
      <c r="AG7" s="450" t="s">
        <v>100</v>
      </c>
      <c r="AH7" s="450" t="s">
        <v>100</v>
      </c>
      <c r="AK7" s="451" t="str">
        <f>IFERROR(IF(I7="---","",IF(Y7="---","No Target Set",IF(BV7=BK7,"On Target",IF(BV7&gt;BK7,"Behind",IF(BV7&lt;BK7,"On Target"))))),"")</f>
        <v/>
      </c>
      <c r="AL7" s="451" t="str">
        <f>IFERROR(IF(J7="---","",IF(Z7="---","No Target Set",IF(BW7=BL7,"On Target",IF(BW7&gt;BL7,"Behind",IF(BW7&lt;BL7,"On Target"))))),"")</f>
        <v/>
      </c>
      <c r="AM7" s="451" t="str">
        <f>IFERROR(IF(K7="---","",IF(AA7="---","No Target Set",IF(BX7=BM7,"On Target",IF(BX7&gt;BM7,"Behind",IF(BX7&lt;BM7,"On Target"))))),"")</f>
        <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v>
      </c>
      <c r="AY7" s="648" t="e">
        <f>VALUE(IF(AX7="---","",VLOOKUP(AX7,List16783456791021324[],2,FALSE)))</f>
        <v>#VALUE!</v>
      </c>
      <c r="AZ7" s="648" t="str">
        <f>_xlfn.IFNA(LOOKUP(2,1/(H7:Q7&lt;&gt;"---"),X7:AF7),"---")</f>
        <v>---</v>
      </c>
      <c r="BA7" s="648" t="e">
        <f>VALUE(IF(AZ7="---","",VLOOKUP(AZ7,List16783456791021324[],2,FALSE)))</f>
        <v>#VALUE!</v>
      </c>
      <c r="BB7" s="648" t="str">
        <f>_xlfn.IFNA(LOOKUP(2,1/(AK7:AT7&lt;&gt;""),AK7:AT7),"---")</f>
        <v>---</v>
      </c>
      <c r="BC7" s="648" t="str">
        <f>_xlfn.IFNA(LOOKUP(2,1/(H7:R7&lt;&gt;"---"),H$2:R$2),"---")</f>
        <v>---</v>
      </c>
      <c r="BI7" s="453" t="s">
        <v>112</v>
      </c>
      <c r="BJ7" s="648" t="str">
        <f>IF(H7="---","",IF(H7="","",VLOOKUP(H7,List16783456791021324[],2,FALSE)))</f>
        <v/>
      </c>
      <c r="BK7" s="648" t="str">
        <f>IF(I7="---","",IF(I7="","",VLOOKUP(I7,List16783456791021324[],2,FALSE)))</f>
        <v/>
      </c>
      <c r="BL7" s="648" t="str">
        <f>IF(J7="---","",IF(J7="","",VLOOKUP(J7,List16783456791021324[],2,FALSE)))</f>
        <v/>
      </c>
      <c r="BM7" s="648" t="str">
        <f>IF(K7="---","",IF(K7="","",VLOOKUP(K7,List16783456791021324[],2,FALSE)))</f>
        <v/>
      </c>
      <c r="BN7" s="648" t="str">
        <f>IF(L7="---","",IF(L7="","",VLOOKUP(L7,List16783456791021324[],2,FALSE)))</f>
        <v/>
      </c>
      <c r="BO7" s="648" t="str">
        <f>IF(M7="---","",IF(M7="","",VLOOKUP(M7,List16783456791021324[],2,FALSE)))</f>
        <v/>
      </c>
      <c r="BP7" s="648" t="str">
        <f>IF(N7="---","",IF(N7="","",VLOOKUP(N7,List16783456791021324[],2,FALSE)))</f>
        <v/>
      </c>
      <c r="BQ7" s="648" t="str">
        <f>IF(O7="---","",IF(O7="","",VLOOKUP(O7,List16783456791021324[],2,FALSE)))</f>
        <v/>
      </c>
      <c r="BR7" s="648" t="str">
        <f>IF(P7="---","",IF(P7="","",VLOOKUP(P7,List16783456791021324[],2,FALSE)))</f>
        <v/>
      </c>
      <c r="BS7" s="648" t="str">
        <f>IF(Q7="---","",IF(Q7="","",VLOOKUP(Q7,List16783456791021324[],2,FALSE)))</f>
        <v/>
      </c>
      <c r="BT7" s="648" t="str">
        <f>IF(R7="---","",IF(R7="","",VLOOKUP(R7,List16783456791021324[],2,FALSE)))</f>
        <v/>
      </c>
      <c r="BU7" s="453" t="s">
        <v>112</v>
      </c>
      <c r="BV7" s="648" t="str">
        <f>IF(Y7="---","",IF(Y7="","",VLOOKUP(Y7,List16783456791021324[],2,FALSE)))</f>
        <v/>
      </c>
      <c r="BW7" s="648" t="str">
        <f>IF(Z7="---","",IF(Z7="","",VLOOKUP(Z7,List16783456791021324[],2,FALSE)))</f>
        <v/>
      </c>
      <c r="BX7" s="648" t="str">
        <f>IF(AA7="---","",IF(AA7="","",VLOOKUP(AA7,List16783456791021324[],2,FALSE)))</f>
        <v/>
      </c>
      <c r="BY7" s="648" t="str">
        <f>IF(AB7="---","",IF(AB7="","",VLOOKUP(AB7,List16783456791021324[],2,FALSE)))</f>
        <v/>
      </c>
      <c r="BZ7" s="648" t="str">
        <f>IF(AC7="---","",IF(AC7="","",VLOOKUP(AC7,List16783456791021324[],2,FALSE)))</f>
        <v/>
      </c>
      <c r="CA7" s="648" t="str">
        <f>IF(AD7="---","",IF(AD7="","",VLOOKUP(AD7,List16783456791021324[],2,FALSE)))</f>
        <v/>
      </c>
      <c r="CB7" s="648" t="str">
        <f>IF(AE7="---","",IF(AE7="","",VLOOKUP(AE7,List16783456791021324[],2,FALSE)))</f>
        <v/>
      </c>
      <c r="CC7" s="648" t="str">
        <f>IF(AF7="---","",IF(AF7="","",VLOOKUP(AF7,List16783456791021324[],2,FALSE)))</f>
        <v/>
      </c>
      <c r="CD7" s="648" t="str">
        <f>IF(AG7="---","",IF(AG7="","",VLOOKUP(AG7,List16783456791021324[],2,FALSE)))</f>
        <v/>
      </c>
      <c r="CE7" s="648" t="str">
        <f>IF(AH7="---","",IF(AH7="","",VLOOKUP(AH7,List16783456791021324[],2,FALSE)))</f>
        <v/>
      </c>
      <c r="CF7" s="453" t="s">
        <v>112</v>
      </c>
      <c r="CG7" s="648" t="str">
        <f>IFERROR(
    IF(H7="---", "NA",
        IF(Y7="---", "NA",
            IF(BJ7 &gt; BK7,
                IF(BV7 &gt; BJ7, 1.1, 0.1),
                IF(BV7 &gt; BJ7, 1, 0)
            )
        )
    ),
    -1
)</f>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NA</v>
      </c>
      <c r="CT7" s="648" t="str">
        <f>IF(AND(OR(CI7=1, CI7=1.1),BM7&gt;=BX7),"Achieved",IF(AND(OR(CI7=1, CI7=1.1),BM7&lt;BX7),"Not Achieved","NA"))</f>
        <v>NA</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100</v>
      </c>
      <c r="I8" s="456" t="s">
        <v>100</v>
      </c>
      <c r="J8" s="456" t="s">
        <v>100</v>
      </c>
      <c r="K8" s="456" t="s">
        <v>100</v>
      </c>
      <c r="L8" s="456" t="s">
        <v>100</v>
      </c>
      <c r="M8" s="456" t="s">
        <v>100</v>
      </c>
      <c r="N8" s="456" t="s">
        <v>100</v>
      </c>
      <c r="O8" s="456" t="s">
        <v>100</v>
      </c>
      <c r="P8" s="456" t="s">
        <v>100</v>
      </c>
      <c r="Q8" s="456" t="s">
        <v>100</v>
      </c>
      <c r="R8" s="457" t="s">
        <v>100</v>
      </c>
      <c r="Y8" s="450" t="s">
        <v>100</v>
      </c>
      <c r="Z8" s="450" t="s">
        <v>100</v>
      </c>
      <c r="AA8" s="450" t="s">
        <v>100</v>
      </c>
      <c r="AB8" s="450" t="s">
        <v>100</v>
      </c>
      <c r="AC8" s="450" t="s">
        <v>100</v>
      </c>
      <c r="AD8" s="450" t="s">
        <v>100</v>
      </c>
      <c r="AE8" s="450" t="s">
        <v>100</v>
      </c>
      <c r="AF8" s="450" t="s">
        <v>100</v>
      </c>
      <c r="AG8" s="450" t="s">
        <v>100</v>
      </c>
      <c r="AH8" s="450" t="s">
        <v>100</v>
      </c>
      <c r="AK8" s="451" t="str">
        <f>IFERROR(IF(I8="---","",IF(Y8="---","No Target Set",IF(BV8=BK8,"On Target",IF(BV8&gt;BK8,"Behind",IF(BV8&lt;BK8,"On Target"))))),"")</f>
        <v/>
      </c>
      <c r="AL8" s="451" t="str">
        <f>IFERROR(IF(J8="---","",IF(Z8="---","No Target Set",IF(BW8=BL8,"On Target",IF(BW8&gt;BL8,"Behind",IF(BW8&lt;BL8,"On Target"))))),"")</f>
        <v/>
      </c>
      <c r="AM8" s="451" t="str">
        <f>IFERROR(IF(K8="---","",IF(AA8="---","No Target Set",IF(BX8=BM8,"On Target",IF(BX8&gt;BM8,"Behind",IF(BX8&lt;BM8,"On Target"))))),"")</f>
        <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v>
      </c>
      <c r="AY8" s="648" t="e">
        <f>VALUE(IF(AX8="---","",VLOOKUP(AX8,List16783456791021324[],2,FALSE)))</f>
        <v>#VALUE!</v>
      </c>
      <c r="AZ8" s="648" t="str">
        <f>_xlfn.IFNA(LOOKUP(2,1/(H8:Q8&lt;&gt;"---"),X8:AF8),"---")</f>
        <v>---</v>
      </c>
      <c r="BA8" s="648" t="e">
        <f>VALUE(IF(AZ8="---","",VLOOKUP(AZ8,List16783456791021324[],2,FALSE)))</f>
        <v>#VALUE!</v>
      </c>
      <c r="BB8" s="648" t="str">
        <f>_xlfn.IFNA(LOOKUP(2,1/(AK8:AT8&lt;&gt;""),AK8:AT8),"---")</f>
        <v>---</v>
      </c>
      <c r="BC8" s="648" t="str">
        <f>_xlfn.IFNA(LOOKUP(2,1/(H8:R8&lt;&gt;"---"),H$2:R$2),"---")</f>
        <v>---</v>
      </c>
      <c r="BE8" s="407" t="s">
        <v>286</v>
      </c>
      <c r="BI8" s="453" t="s">
        <v>114</v>
      </c>
      <c r="BJ8" s="648" t="str">
        <f>IF(H8="---","",IF(H8="","",VLOOKUP(H8,List16783456791021324[],2,FALSE)))</f>
        <v/>
      </c>
      <c r="BK8" s="648" t="str">
        <f>IF(I8="---","",IF(I8="","",VLOOKUP(I8,List16783456791021324[],2,FALSE)))</f>
        <v/>
      </c>
      <c r="BL8" s="648" t="str">
        <f>IF(J8="---","",IF(J8="","",VLOOKUP(J8,List16783456791021324[],2,FALSE)))</f>
        <v/>
      </c>
      <c r="BM8" s="648" t="str">
        <f>IF(K8="---","",IF(K8="","",VLOOKUP(K8,List16783456791021324[],2,FALSE)))</f>
        <v/>
      </c>
      <c r="BN8" s="648" t="str">
        <f>IF(L8="---","",IF(L8="","",VLOOKUP(L8,List16783456791021324[],2,FALSE)))</f>
        <v/>
      </c>
      <c r="BO8" s="648" t="str">
        <f>IF(M8="---","",IF(M8="","",VLOOKUP(M8,List16783456791021324[],2,FALSE)))</f>
        <v/>
      </c>
      <c r="BP8" s="648" t="str">
        <f>IF(N8="---","",IF(N8="","",VLOOKUP(N8,List16783456791021324[],2,FALSE)))</f>
        <v/>
      </c>
      <c r="BQ8" s="648" t="str">
        <f>IF(O8="---","",IF(O8="","",VLOOKUP(O8,List16783456791021324[],2,FALSE)))</f>
        <v/>
      </c>
      <c r="BR8" s="648" t="str">
        <f>IF(P8="---","",IF(P8="","",VLOOKUP(P8,List16783456791021324[],2,FALSE)))</f>
        <v/>
      </c>
      <c r="BS8" s="648" t="str">
        <f>IF(Q8="---","",IF(Q8="","",VLOOKUP(Q8,List16783456791021324[],2,FALSE)))</f>
        <v/>
      </c>
      <c r="BT8" s="648" t="str">
        <f>IF(R8="---","",IF(R8="","",VLOOKUP(R8,List16783456791021324[],2,FALSE)))</f>
        <v/>
      </c>
      <c r="BU8" s="453" t="s">
        <v>114</v>
      </c>
      <c r="BV8" s="648" t="str">
        <f>IF(Y8="---","",IF(Y8="","",VLOOKUP(Y8,List16783456791021324[],2,FALSE)))</f>
        <v/>
      </c>
      <c r="BW8" s="648" t="str">
        <f>IF(Z8="---","",IF(Z8="","",VLOOKUP(Z8,List16783456791021324[],2,FALSE)))</f>
        <v/>
      </c>
      <c r="BX8" s="648" t="str">
        <f>IF(AA8="---","",IF(AA8="","",VLOOKUP(AA8,List16783456791021324[],2,FALSE)))</f>
        <v/>
      </c>
      <c r="BY8" s="648" t="str">
        <f>IF(AB8="---","",IF(AB8="","",VLOOKUP(AB8,List16783456791021324[],2,FALSE)))</f>
        <v/>
      </c>
      <c r="BZ8" s="648" t="str">
        <f>IF(AC8="---","",IF(AC8="","",VLOOKUP(AC8,List16783456791021324[],2,FALSE)))</f>
        <v/>
      </c>
      <c r="CA8" s="648" t="str">
        <f>IF(AD8="---","",IF(AD8="","",VLOOKUP(AD8,List16783456791021324[],2,FALSE)))</f>
        <v/>
      </c>
      <c r="CB8" s="648" t="str">
        <f>IF(AE8="---","",IF(AE8="","",VLOOKUP(AE8,List16783456791021324[],2,FALSE)))</f>
        <v/>
      </c>
      <c r="CC8" s="648" t="str">
        <f>IF(AF8="---","",IF(AF8="","",VLOOKUP(AF8,List16783456791021324[],2,FALSE)))</f>
        <v/>
      </c>
      <c r="CD8" s="648" t="str">
        <f>IF(AG8="---","",IF(AG8="","",VLOOKUP(AG8,List16783456791021324[],2,FALSE)))</f>
        <v/>
      </c>
      <c r="CE8" s="648" t="str">
        <f>IF(AH8="---","",IF(AH8="","",VLOOKUP(AH8,List16783456791021324[],2,FALSE)))</f>
        <v/>
      </c>
      <c r="CF8" s="453" t="s">
        <v>114</v>
      </c>
      <c r="CG8" s="648" t="str">
        <f>IFERROR(
    IF(H8="---", "NA",
        IF(Y8="---", "NA",
            IF(BJ8 &gt; BK8,
                IF(BV8 &gt; BJ8, 1.1, 0.1),
                IF(BV8 &gt; BJ8, 1, 0)
            )
        )
    ),
    -1
)</f>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NA</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100</v>
      </c>
      <c r="I9" s="456" t="s">
        <v>100</v>
      </c>
      <c r="J9" s="456" t="s">
        <v>100</v>
      </c>
      <c r="K9" s="456" t="s">
        <v>100</v>
      </c>
      <c r="L9" s="456" t="s">
        <v>100</v>
      </c>
      <c r="M9" s="456" t="s">
        <v>100</v>
      </c>
      <c r="N9" s="456" t="s">
        <v>100</v>
      </c>
      <c r="O9" s="456" t="s">
        <v>100</v>
      </c>
      <c r="P9" s="456" t="s">
        <v>100</v>
      </c>
      <c r="Q9" s="456" t="s">
        <v>100</v>
      </c>
      <c r="R9" s="457" t="s">
        <v>100</v>
      </c>
      <c r="Y9" s="450" t="s">
        <v>100</v>
      </c>
      <c r="Z9" s="450" t="s">
        <v>100</v>
      </c>
      <c r="AA9" s="450" t="s">
        <v>100</v>
      </c>
      <c r="AB9" s="450" t="s">
        <v>100</v>
      </c>
      <c r="AC9" s="450" t="s">
        <v>100</v>
      </c>
      <c r="AD9" s="450" t="s">
        <v>100</v>
      </c>
      <c r="AE9" s="450" t="s">
        <v>100</v>
      </c>
      <c r="AF9" s="450" t="s">
        <v>100</v>
      </c>
      <c r="AG9" s="450" t="s">
        <v>100</v>
      </c>
      <c r="AH9" s="450" t="s">
        <v>100</v>
      </c>
      <c r="AK9" s="451" t="str">
        <f>IFERROR(IF(I9="---","",IF(Y9="---","No Target Set",IF(BV9=BK9,"On Target",IF(BV9&gt;BK9,"Behind",IF(BV9&lt;BK9,"On Target"))))),"")</f>
        <v/>
      </c>
      <c r="AL9" s="451" t="str">
        <f>IFERROR(IF(J9="---","",IF(Z9="---","No Target Set",IF(BW9=BL9,"On Target",IF(BW9&gt;BL9,"Behind",IF(BW9&lt;BL9,"On Target"))))),"")</f>
        <v/>
      </c>
      <c r="AM9" s="451" t="str">
        <f>IFERROR(IF(K9="---","",IF(AA9="---","No Target Set",IF(BX9=BM9,"On Target",IF(BX9&gt;BM9,"Behind",IF(BX9&lt;BM9,"On Target"))))),"")</f>
        <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v>
      </c>
      <c r="AY9" s="647" t="e">
        <f>VALUE(IF(AX9="---","",VLOOKUP(AX9,List16783456791021324[],2,FALSE)))</f>
        <v>#VALUE!</v>
      </c>
      <c r="AZ9" s="647" t="str">
        <f>_xlfn.IFNA(LOOKUP(2,1/(H9:Q9&lt;&gt;"---"),X9:AF9),"---")</f>
        <v>---</v>
      </c>
      <c r="BA9" s="647" t="e">
        <f>VALUE(IF(AZ9="---","",VLOOKUP(AZ9,List16783456791021324[],2,FALSE)))</f>
        <v>#VALUE!</v>
      </c>
      <c r="BB9" s="647" t="str">
        <f>_xlfn.IFNA(LOOKUP(2,1/(AK9:AT9&lt;&gt;""),AK9:AT9),"---")</f>
        <v>---</v>
      </c>
      <c r="BC9" s="647" t="str">
        <f>_xlfn.IFNA(LOOKUP(2,1/(H9:R9&lt;&gt;"---"),H$2:R$2),"---")</f>
        <v>---</v>
      </c>
      <c r="BE9" s="603" t="s">
        <v>100</v>
      </c>
      <c r="BI9" s="453" t="s">
        <v>282</v>
      </c>
      <c r="BJ9" s="647" t="str">
        <f>IF(H9="---","",IF(H9="","",VLOOKUP(H9,List16783456791021324[],2,FALSE)))</f>
        <v/>
      </c>
      <c r="BK9" s="647" t="str">
        <f>IF(I9="---","",IF(I9="","",VLOOKUP(I9,List16783456791021324[],2,FALSE)))</f>
        <v/>
      </c>
      <c r="BL9" s="647" t="str">
        <f>IF(J9="---","",IF(J9="","",VLOOKUP(J9,List16783456791021324[],2,FALSE)))</f>
        <v/>
      </c>
      <c r="BM9" s="647" t="str">
        <f>IF(K9="---","",IF(K9="","",VLOOKUP(K9,List16783456791021324[],2,FALSE)))</f>
        <v/>
      </c>
      <c r="BN9" s="647" t="str">
        <f>IF(L9="---","",IF(L9="","",VLOOKUP(L9,List16783456791021324[],2,FALSE)))</f>
        <v/>
      </c>
      <c r="BO9" s="647" t="str">
        <f>IF(M9="---","",IF(M9="","",VLOOKUP(M9,List16783456791021324[],2,FALSE)))</f>
        <v/>
      </c>
      <c r="BP9" s="647" t="str">
        <f>IF(N9="---","",IF(N9="","",VLOOKUP(N9,List16783456791021324[],2,FALSE)))</f>
        <v/>
      </c>
      <c r="BQ9" s="647" t="str">
        <f>IF(O9="---","",IF(O9="","",VLOOKUP(O9,List16783456791021324[],2,FALSE)))</f>
        <v/>
      </c>
      <c r="BR9" s="647" t="str">
        <f>IF(P9="---","",IF(P9="","",VLOOKUP(P9,List16783456791021324[],2,FALSE)))</f>
        <v/>
      </c>
      <c r="BS9" s="647" t="str">
        <f>IF(Q9="---","",IF(Q9="","",VLOOKUP(Q9,List16783456791021324[],2,FALSE)))</f>
        <v/>
      </c>
      <c r="BT9" s="647" t="str">
        <f>IF(R9="---","",IF(R9="","",VLOOKUP(R9,List16783456791021324[],2,FALSE)))</f>
        <v/>
      </c>
      <c r="BU9" s="453" t="s">
        <v>282</v>
      </c>
      <c r="BV9" s="647" t="str">
        <f>IF(Y9="---","",IF(Y9="","",VLOOKUP(Y9,List16783456791021324[],2,FALSE)))</f>
        <v/>
      </c>
      <c r="BW9" s="647" t="str">
        <f>IF(Z9="---","",IF(Z9="","",VLOOKUP(Z9,List16783456791021324[],2,FALSE)))</f>
        <v/>
      </c>
      <c r="BX9" s="647" t="str">
        <f>IF(AA9="---","",IF(AA9="","",VLOOKUP(AA9,List16783456791021324[],2,FALSE)))</f>
        <v/>
      </c>
      <c r="BY9" s="647" t="str">
        <f>IF(AB9="---","",IF(AB9="","",VLOOKUP(AB9,List16783456791021324[],2,FALSE)))</f>
        <v/>
      </c>
      <c r="BZ9" s="647" t="str">
        <f>IF(AC9="---","",IF(AC9="","",VLOOKUP(AC9,List16783456791021324[],2,FALSE)))</f>
        <v/>
      </c>
      <c r="CA9" s="647" t="str">
        <f>IF(AD9="---","",IF(AD9="","",VLOOKUP(AD9,List16783456791021324[],2,FALSE)))</f>
        <v/>
      </c>
      <c r="CB9" s="647" t="str">
        <f>IF(AE9="---","",IF(AE9="","",VLOOKUP(AE9,List16783456791021324[],2,FALSE)))</f>
        <v/>
      </c>
      <c r="CC9" s="647" t="str">
        <f>IF(AF9="---","",IF(AF9="","",VLOOKUP(AF9,List16783456791021324[],2,FALSE)))</f>
        <v/>
      </c>
      <c r="CD9" s="647" t="str">
        <f>IF(AG9="---","",IF(AG9="","",VLOOKUP(AG9,List16783456791021324[],2,FALSE)))</f>
        <v/>
      </c>
      <c r="CE9" s="647" t="str">
        <f>IF(AH9="---","",IF(AH9="","",VLOOKUP(AH9,List16783456791021324[],2,FALSE)))</f>
        <v/>
      </c>
      <c r="CF9" s="453" t="s">
        <v>282</v>
      </c>
      <c r="CG9" s="647" t="str">
        <f>IFERROR(
    IF(H9="---", "NA",
        IF(Y9="---", "NA",
            IF(BJ9 &gt; BK9,
                IF(BV9 &gt; BJ9, 1.1, 0.1),
                IF(BV9 &gt; BJ9, 1, 0)
            )
        )
    ),
    -1
)</f>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NA</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100</v>
      </c>
      <c r="I10" s="456" t="s">
        <v>100</v>
      </c>
      <c r="J10" s="456" t="s">
        <v>100</v>
      </c>
      <c r="K10" s="456" t="s">
        <v>100</v>
      </c>
      <c r="L10" s="456" t="s">
        <v>100</v>
      </c>
      <c r="M10" s="456" t="s">
        <v>100</v>
      </c>
      <c r="N10" s="456" t="s">
        <v>100</v>
      </c>
      <c r="O10" s="456" t="s">
        <v>100</v>
      </c>
      <c r="P10" s="456" t="s">
        <v>100</v>
      </c>
      <c r="Q10" s="456" t="s">
        <v>100</v>
      </c>
      <c r="R10" s="457" t="s">
        <v>100</v>
      </c>
      <c r="Y10" s="450" t="s">
        <v>100</v>
      </c>
      <c r="Z10" s="450" t="s">
        <v>100</v>
      </c>
      <c r="AA10" s="450" t="s">
        <v>100</v>
      </c>
      <c r="AB10" s="450" t="s">
        <v>100</v>
      </c>
      <c r="AC10" s="450" t="s">
        <v>100</v>
      </c>
      <c r="AD10" s="450" t="s">
        <v>100</v>
      </c>
      <c r="AE10" s="450" t="s">
        <v>100</v>
      </c>
      <c r="AF10" s="450" t="s">
        <v>100</v>
      </c>
      <c r="AG10" s="450" t="s">
        <v>100</v>
      </c>
      <c r="AH10" s="450" t="s">
        <v>100</v>
      </c>
      <c r="AK10" s="451" t="str">
        <f>IFERROR(IF(I10="---","",IF(Y10="---","No Target Set",IF(BV10=BK10,"On Target",IF(BV10&gt;BK10,"Behind",IF(BV10&lt;BK10,"On Target"))))),"")</f>
        <v/>
      </c>
      <c r="AL10" s="451" t="str">
        <f>IFERROR(IF(J10="---","",IF(Z10="---","No Target Set",IF(BW10=BL10,"On Target",IF(BW10&gt;BL10,"Behind",IF(BW10&lt;BL10,"On Target"))))),"")</f>
        <v/>
      </c>
      <c r="AM10" s="451" t="str">
        <f>IFERROR(IF(K10="---","",IF(AA10="---","No Target Set",IF(BX10=BM10,"On Target",IF(BX10&gt;BM10,"Behind",IF(BX10&lt;BM10,"On Target"))))),"")</f>
        <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v>
      </c>
      <c r="AY10" s="647" t="e">
        <f>VALUE(IF(AX10="---","",VLOOKUP(AX10,List16783456791021324[],2,FALSE)))</f>
        <v>#VALUE!</v>
      </c>
      <c r="AZ10" s="647" t="str">
        <f>_xlfn.IFNA(LOOKUP(2,1/(H10:Q10&lt;&gt;"---"),X10:AF10),"---")</f>
        <v>---</v>
      </c>
      <c r="BA10" s="647" t="e">
        <f>VALUE(IF(AZ10="---","",VLOOKUP(AZ10,List16783456791021324[],2,FALSE)))</f>
        <v>#VALUE!</v>
      </c>
      <c r="BB10" s="647" t="str">
        <f>_xlfn.IFNA(LOOKUP(2,1/(AK10:AT10&lt;&gt;""),AK10:AT10),"---")</f>
        <v>---</v>
      </c>
      <c r="BC10" s="647" t="str">
        <f>_xlfn.IFNA(LOOKUP(2,1/(H10:R10&lt;&gt;"---"),H$2:R$2),"---")</f>
        <v>---</v>
      </c>
      <c r="BE10" s="407" t="s">
        <v>272</v>
      </c>
      <c r="BI10" s="453" t="s">
        <v>283</v>
      </c>
      <c r="BJ10" s="647" t="str">
        <f>IF(H10="---","",IF(H10="","",VLOOKUP(H10,List16783456791021324[],2,FALSE)))</f>
        <v/>
      </c>
      <c r="BK10" s="647" t="str">
        <f>IF(I10="---","",IF(I10="","",VLOOKUP(I10,List16783456791021324[],2,FALSE)))</f>
        <v/>
      </c>
      <c r="BL10" s="647" t="str">
        <f>IF(J10="---","",IF(J10="","",VLOOKUP(J10,List16783456791021324[],2,FALSE)))</f>
        <v/>
      </c>
      <c r="BM10" s="647" t="str">
        <f>IF(K10="---","",IF(K10="","",VLOOKUP(K10,List16783456791021324[],2,FALSE)))</f>
        <v/>
      </c>
      <c r="BN10" s="647" t="str">
        <f>IF(L10="---","",IF(L10="","",VLOOKUP(L10,List16783456791021324[],2,FALSE)))</f>
        <v/>
      </c>
      <c r="BO10" s="647" t="str">
        <f>IF(M10="---","",IF(M10="","",VLOOKUP(M10,List16783456791021324[],2,FALSE)))</f>
        <v/>
      </c>
      <c r="BP10" s="647" t="str">
        <f>IF(N10="---","",IF(N10="","",VLOOKUP(N10,List16783456791021324[],2,FALSE)))</f>
        <v/>
      </c>
      <c r="BQ10" s="647" t="str">
        <f>IF(O10="---","",IF(O10="","",VLOOKUP(O10,List16783456791021324[],2,FALSE)))</f>
        <v/>
      </c>
      <c r="BR10" s="647" t="str">
        <f>IF(P10="---","",IF(P10="","",VLOOKUP(P10,List16783456791021324[],2,FALSE)))</f>
        <v/>
      </c>
      <c r="BS10" s="647" t="str">
        <f>IF(Q10="---","",IF(Q10="","",VLOOKUP(Q10,List16783456791021324[],2,FALSE)))</f>
        <v/>
      </c>
      <c r="BT10" s="647" t="str">
        <f>IF(R10="---","",IF(R10="","",VLOOKUP(R10,List16783456791021324[],2,FALSE)))</f>
        <v/>
      </c>
      <c r="BU10" s="453" t="s">
        <v>283</v>
      </c>
      <c r="BV10" s="647" t="str">
        <f>IF(Y10="---","",IF(Y10="","",VLOOKUP(Y10,List16783456791021324[],2,FALSE)))</f>
        <v/>
      </c>
      <c r="BW10" s="647" t="str">
        <f>IF(Z10="---","",IF(Z10="","",VLOOKUP(Z10,List16783456791021324[],2,FALSE)))</f>
        <v/>
      </c>
      <c r="BX10" s="647" t="str">
        <f>IF(AA10="---","",IF(AA10="","",VLOOKUP(AA10,List16783456791021324[],2,FALSE)))</f>
        <v/>
      </c>
      <c r="BY10" s="647" t="str">
        <f>IF(AB10="---","",IF(AB10="","",VLOOKUP(AB10,List16783456791021324[],2,FALSE)))</f>
        <v/>
      </c>
      <c r="BZ10" s="647" t="str">
        <f>IF(AC10="---","",IF(AC10="","",VLOOKUP(AC10,List16783456791021324[],2,FALSE)))</f>
        <v/>
      </c>
      <c r="CA10" s="647" t="str">
        <f>IF(AD10="---","",IF(AD10="","",VLOOKUP(AD10,List16783456791021324[],2,FALSE)))</f>
        <v/>
      </c>
      <c r="CB10" s="647" t="str">
        <f>IF(AE10="---","",IF(AE10="","",VLOOKUP(AE10,List16783456791021324[],2,FALSE)))</f>
        <v/>
      </c>
      <c r="CC10" s="647" t="str">
        <f>IF(AF10="---","",IF(AF10="","",VLOOKUP(AF10,List16783456791021324[],2,FALSE)))</f>
        <v/>
      </c>
      <c r="CD10" s="647" t="str">
        <f>IF(AG10="---","",IF(AG10="","",VLOOKUP(AG10,List16783456791021324[],2,FALSE)))</f>
        <v/>
      </c>
      <c r="CE10" s="647" t="str">
        <f>IF(AH10="---","",IF(AH10="","",VLOOKUP(AH10,List16783456791021324[],2,FALSE)))</f>
        <v/>
      </c>
      <c r="CF10" s="453" t="s">
        <v>283</v>
      </c>
      <c r="CG10" s="647" t="str">
        <f>IFERROR(
    IF(H10="---", "NA",
        IF(Y10="---", "NA",
            IF(BJ10 &gt; BK10,
                IF(BV10 &gt; BJ10, 1.1, 0.1),
                IF(BV10 &gt; BJ10, 1, 0)
            )
        )
    ),
    -1
)</f>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NA</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100</v>
      </c>
      <c r="I11" s="456" t="s">
        <v>100</v>
      </c>
      <c r="J11" s="456" t="s">
        <v>100</v>
      </c>
      <c r="K11" s="456" t="s">
        <v>100</v>
      </c>
      <c r="L11" s="456" t="s">
        <v>100</v>
      </c>
      <c r="M11" s="456" t="s">
        <v>100</v>
      </c>
      <c r="N11" s="456" t="s">
        <v>100</v>
      </c>
      <c r="O11" s="456" t="s">
        <v>100</v>
      </c>
      <c r="P11" s="456" t="s">
        <v>100</v>
      </c>
      <c r="Q11" s="456" t="s">
        <v>100</v>
      </c>
      <c r="R11" s="457" t="s">
        <v>100</v>
      </c>
      <c r="Y11" s="450" t="s">
        <v>100</v>
      </c>
      <c r="Z11" s="450" t="s">
        <v>100</v>
      </c>
      <c r="AA11" s="450" t="s">
        <v>100</v>
      </c>
      <c r="AB11" s="450" t="s">
        <v>100</v>
      </c>
      <c r="AC11" s="450" t="s">
        <v>100</v>
      </c>
      <c r="AD11" s="450" t="s">
        <v>100</v>
      </c>
      <c r="AE11" s="450" t="s">
        <v>100</v>
      </c>
      <c r="AF11" s="450" t="s">
        <v>100</v>
      </c>
      <c r="AG11" s="450" t="s">
        <v>100</v>
      </c>
      <c r="AH11" s="450" t="s">
        <v>100</v>
      </c>
      <c r="AK11" s="451" t="str">
        <f>IFERROR(IF(I11="---","",IF(Y11="---","No Target Set",IF(BV11=BK11,"On Target",IF(BV11&gt;BK11,"Behind",IF(BV11&lt;BK11,"On Target"))))),"")</f>
        <v/>
      </c>
      <c r="AL11" s="451" t="str">
        <f>IFERROR(IF(J11="---","",IF(Z11="---","No Target Set",IF(BW11=BL11,"On Target",IF(BW11&gt;BL11,"Behind",IF(BW11&lt;BL11,"On Target"))))),"")</f>
        <v/>
      </c>
      <c r="AM11" s="451" t="str">
        <f>IFERROR(IF(K11="---","",IF(AA11="---","No Target Set",IF(BX11=BM11,"On Target",IF(BX11&gt;BM11,"Behind",IF(BX11&lt;BM11,"On Target"))))),"")</f>
        <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v>
      </c>
      <c r="AY11" s="647" t="e">
        <f>VALUE(IF(AX11="---","",VLOOKUP(AX11,List16783456791021324[],2,FALSE)))</f>
        <v>#VALUE!</v>
      </c>
      <c r="AZ11" s="647" t="str">
        <f>_xlfn.IFNA(LOOKUP(2,1/(H11:Q11&lt;&gt;"---"),X11:AF11),"---")</f>
        <v>---</v>
      </c>
      <c r="BA11" s="647" t="e">
        <f>VALUE(IF(AZ11="---","",VLOOKUP(AZ11,List16783456791021324[],2,FALSE)))</f>
        <v>#VALUE!</v>
      </c>
      <c r="BB11" s="647" t="str">
        <f>_xlfn.IFNA(LOOKUP(2,1/(AK11:AT11&lt;&gt;""),AK11:AT11),"---")</f>
        <v>---</v>
      </c>
      <c r="BC11" s="647" t="str">
        <f>_xlfn.IFNA(LOOKUP(2,1/(H11:R11&lt;&gt;"---"),H$2:R$2),"---")</f>
        <v>---</v>
      </c>
      <c r="BE11" s="407" t="s">
        <v>273</v>
      </c>
      <c r="BI11" s="453" t="s">
        <v>284</v>
      </c>
      <c r="BJ11" s="647" t="str">
        <f>IF(H11="---","",IF(H11="","",VLOOKUP(H11,List16783456791021324[],2,FALSE)))</f>
        <v/>
      </c>
      <c r="BK11" s="647" t="str">
        <f>IF(I11="---","",IF(I11="","",VLOOKUP(I11,List16783456791021324[],2,FALSE)))</f>
        <v/>
      </c>
      <c r="BL11" s="647" t="str">
        <f>IF(J11="---","",IF(J11="","",VLOOKUP(J11,List16783456791021324[],2,FALSE)))</f>
        <v/>
      </c>
      <c r="BM11" s="647" t="str">
        <f>IF(K11="---","",IF(K11="","",VLOOKUP(K11,List16783456791021324[],2,FALSE)))</f>
        <v/>
      </c>
      <c r="BN11" s="647" t="str">
        <f>IF(L11="---","",IF(L11="","",VLOOKUP(L11,List16783456791021324[],2,FALSE)))</f>
        <v/>
      </c>
      <c r="BO11" s="647" t="str">
        <f>IF(M11="---","",IF(M11="","",VLOOKUP(M11,List16783456791021324[],2,FALSE)))</f>
        <v/>
      </c>
      <c r="BP11" s="647" t="str">
        <f>IF(N11="---","",IF(N11="","",VLOOKUP(N11,List16783456791021324[],2,FALSE)))</f>
        <v/>
      </c>
      <c r="BQ11" s="647" t="str">
        <f>IF(O11="---","",IF(O11="","",VLOOKUP(O11,List16783456791021324[],2,FALSE)))</f>
        <v/>
      </c>
      <c r="BR11" s="647" t="str">
        <f>IF(P11="---","",IF(P11="","",VLOOKUP(P11,List16783456791021324[],2,FALSE)))</f>
        <v/>
      </c>
      <c r="BS11" s="647" t="str">
        <f>IF(Q11="---","",IF(Q11="","",VLOOKUP(Q11,List16783456791021324[],2,FALSE)))</f>
        <v/>
      </c>
      <c r="BT11" s="647" t="str">
        <f>IF(R11="---","",IF(R11="","",VLOOKUP(R11,List16783456791021324[],2,FALSE)))</f>
        <v/>
      </c>
      <c r="BU11" s="453" t="s">
        <v>284</v>
      </c>
      <c r="BV11" s="647" t="str">
        <f>IF(Y11="---","",IF(Y11="","",VLOOKUP(Y11,List16783456791021324[],2,FALSE)))</f>
        <v/>
      </c>
      <c r="BW11" s="647" t="str">
        <f>IF(Z11="---","",IF(Z11="","",VLOOKUP(Z11,List16783456791021324[],2,FALSE)))</f>
        <v/>
      </c>
      <c r="BX11" s="647" t="str">
        <f>IF(AA11="---","",IF(AA11="","",VLOOKUP(AA11,List16783456791021324[],2,FALSE)))</f>
        <v/>
      </c>
      <c r="BY11" s="647" t="str">
        <f>IF(AB11="---","",IF(AB11="","",VLOOKUP(AB11,List16783456791021324[],2,FALSE)))</f>
        <v/>
      </c>
      <c r="BZ11" s="647" t="str">
        <f>IF(AC11="---","",IF(AC11="","",VLOOKUP(AC11,List16783456791021324[],2,FALSE)))</f>
        <v/>
      </c>
      <c r="CA11" s="647" t="str">
        <f>IF(AD11="---","",IF(AD11="","",VLOOKUP(AD11,List16783456791021324[],2,FALSE)))</f>
        <v/>
      </c>
      <c r="CB11" s="647" t="str">
        <f>IF(AE11="---","",IF(AE11="","",VLOOKUP(AE11,List16783456791021324[],2,FALSE)))</f>
        <v/>
      </c>
      <c r="CC11" s="647" t="str">
        <f>IF(AF11="---","",IF(AF11="","",VLOOKUP(AF11,List16783456791021324[],2,FALSE)))</f>
        <v/>
      </c>
      <c r="CD11" s="647" t="str">
        <f>IF(AG11="---","",IF(AG11="","",VLOOKUP(AG11,List16783456791021324[],2,FALSE)))</f>
        <v/>
      </c>
      <c r="CE11" s="647" t="str">
        <f>IF(AH11="---","",IF(AH11="","",VLOOKUP(AH11,List16783456791021324[],2,FALSE)))</f>
        <v/>
      </c>
      <c r="CF11" s="453" t="s">
        <v>284</v>
      </c>
      <c r="CG11" s="647" t="str">
        <f>IFERROR(
    IF(H11="---", "NA",
        IF(Y11="---", "NA",
            IF(BJ11 &gt; BK11,
                IF(BV11 &gt; BJ11, 1.1, 0.1),
                IF(BV11 &gt; BJ11, 1, 0)
            )
        )
    ),
    -1
)</f>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NA</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100</v>
      </c>
      <c r="I12" s="456" t="s">
        <v>100</v>
      </c>
      <c r="J12" s="456" t="s">
        <v>100</v>
      </c>
      <c r="K12" s="456" t="s">
        <v>100</v>
      </c>
      <c r="L12" s="456" t="s">
        <v>100</v>
      </c>
      <c r="M12" s="456" t="s">
        <v>100</v>
      </c>
      <c r="N12" s="456" t="s">
        <v>100</v>
      </c>
      <c r="O12" s="456" t="s">
        <v>100</v>
      </c>
      <c r="P12" s="456" t="s">
        <v>100</v>
      </c>
      <c r="Q12" s="456" t="s">
        <v>100</v>
      </c>
      <c r="R12" s="457" t="s">
        <v>100</v>
      </c>
      <c r="Y12" s="450" t="s">
        <v>100</v>
      </c>
      <c r="Z12" s="450" t="s">
        <v>100</v>
      </c>
      <c r="AA12" s="450" t="s">
        <v>100</v>
      </c>
      <c r="AB12" s="450" t="s">
        <v>100</v>
      </c>
      <c r="AC12" s="450" t="s">
        <v>100</v>
      </c>
      <c r="AD12" s="450" t="s">
        <v>100</v>
      </c>
      <c r="AE12" s="450" t="s">
        <v>100</v>
      </c>
      <c r="AF12" s="450" t="s">
        <v>100</v>
      </c>
      <c r="AG12" s="450" t="s">
        <v>100</v>
      </c>
      <c r="AH12" s="450" t="s">
        <v>100</v>
      </c>
      <c r="AK12" s="451" t="str">
        <f>IFERROR(IF(I12="---","",IF(Y12="---","No Target Set",IF(BV12=BK12,"On Target",IF(BV12&gt;BK12,"Behind",IF(BV12&lt;BK12,"On Target"))))),"")</f>
        <v/>
      </c>
      <c r="AL12" s="451" t="str">
        <f>IFERROR(IF(J12="---","",IF(Z12="---","No Target Set",IF(BW12=BL12,"On Target",IF(BW12&gt;BL12,"Behind",IF(BW12&lt;BL12,"On Target"))))),"")</f>
        <v/>
      </c>
      <c r="AM12" s="451" t="str">
        <f>IFERROR(IF(K12="---","",IF(AA12="---","No Target Set",IF(BX12=BM12,"On Target",IF(BX12&gt;BM12,"Behind",IF(BX12&lt;BM12,"On Target"))))),"")</f>
        <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v>
      </c>
      <c r="AY12" s="647" t="e">
        <f>VALUE(IF(AX12="---","",VLOOKUP(AX12,List16783456791021324[],2,FALSE)))</f>
        <v>#VALUE!</v>
      </c>
      <c r="AZ12" s="647" t="str">
        <f>_xlfn.IFNA(LOOKUP(2,1/(H12:Q12&lt;&gt;"---"),X12:AF12),"---")</f>
        <v>---</v>
      </c>
      <c r="BA12" s="647" t="e">
        <f>VALUE(IF(AZ12="---","",VLOOKUP(AZ12,List16783456791021324[],2,FALSE)))</f>
        <v>#VALUE!</v>
      </c>
      <c r="BB12" s="647" t="str">
        <f>_xlfn.IFNA(LOOKUP(2,1/(AK12:AT12&lt;&gt;""),AK12:AT12),"---")</f>
        <v>---</v>
      </c>
      <c r="BC12" s="647" t="str">
        <f>_xlfn.IFNA(LOOKUP(2,1/(H12:R12&lt;&gt;"---"),H$2:R$2),"---")</f>
        <v>---</v>
      </c>
      <c r="BI12" s="453" t="s">
        <v>117</v>
      </c>
      <c r="BJ12" s="647" t="str">
        <f>IF(H12="---","",IF(H12="","",VLOOKUP(H12,List16783456791021324[],2,FALSE)))</f>
        <v/>
      </c>
      <c r="BK12" s="647" t="str">
        <f>IF(I12="---","",IF(I12="","",VLOOKUP(I12,List16783456791021324[],2,FALSE)))</f>
        <v/>
      </c>
      <c r="BL12" s="647" t="str">
        <f>IF(J12="---","",IF(J12="","",VLOOKUP(J12,List16783456791021324[],2,FALSE)))</f>
        <v/>
      </c>
      <c r="BM12" s="647" t="str">
        <f>IF(K12="---","",IF(K12="","",VLOOKUP(K12,List16783456791021324[],2,FALSE)))</f>
        <v/>
      </c>
      <c r="BN12" s="647" t="str">
        <f>IF(L12="---","",IF(L12="","",VLOOKUP(L12,List16783456791021324[],2,FALSE)))</f>
        <v/>
      </c>
      <c r="BO12" s="647" t="str">
        <f>IF(M12="---","",IF(M12="","",VLOOKUP(M12,List16783456791021324[],2,FALSE)))</f>
        <v/>
      </c>
      <c r="BP12" s="647" t="str">
        <f>IF(N12="---","",IF(N12="","",VLOOKUP(N12,List16783456791021324[],2,FALSE)))</f>
        <v/>
      </c>
      <c r="BQ12" s="647" t="str">
        <f>IF(O12="---","",IF(O12="","",VLOOKUP(O12,List16783456791021324[],2,FALSE)))</f>
        <v/>
      </c>
      <c r="BR12" s="647" t="str">
        <f>IF(P12="---","",IF(P12="","",VLOOKUP(P12,List16783456791021324[],2,FALSE)))</f>
        <v/>
      </c>
      <c r="BS12" s="647" t="str">
        <f>IF(Q12="---","",IF(Q12="","",VLOOKUP(Q12,List16783456791021324[],2,FALSE)))</f>
        <v/>
      </c>
      <c r="BT12" s="647" t="str">
        <f>IF(R12="---","",IF(R12="","",VLOOKUP(R12,List16783456791021324[],2,FALSE)))</f>
        <v/>
      </c>
      <c r="BU12" s="453" t="s">
        <v>117</v>
      </c>
      <c r="BV12" s="647" t="str">
        <f>IF(Y12="---","",IF(Y12="","",VLOOKUP(Y12,List16783456791021324[],2,FALSE)))</f>
        <v/>
      </c>
      <c r="BW12" s="647" t="str">
        <f>IF(Z12="---","",IF(Z12="","",VLOOKUP(Z12,List16783456791021324[],2,FALSE)))</f>
        <v/>
      </c>
      <c r="BX12" s="647" t="str">
        <f>IF(AA12="---","",IF(AA12="","",VLOOKUP(AA12,List16783456791021324[],2,FALSE)))</f>
        <v/>
      </c>
      <c r="BY12" s="647" t="str">
        <f>IF(AB12="---","",IF(AB12="","",VLOOKUP(AB12,List16783456791021324[],2,FALSE)))</f>
        <v/>
      </c>
      <c r="BZ12" s="647" t="str">
        <f>IF(AC12="---","",IF(AC12="","",VLOOKUP(AC12,List16783456791021324[],2,FALSE)))</f>
        <v/>
      </c>
      <c r="CA12" s="647" t="str">
        <f>IF(AD12="---","",IF(AD12="","",VLOOKUP(AD12,List16783456791021324[],2,FALSE)))</f>
        <v/>
      </c>
      <c r="CB12" s="647" t="str">
        <f>IF(AE12="---","",IF(AE12="","",VLOOKUP(AE12,List16783456791021324[],2,FALSE)))</f>
        <v/>
      </c>
      <c r="CC12" s="647" t="str">
        <f>IF(AF12="---","",IF(AF12="","",VLOOKUP(AF12,List16783456791021324[],2,FALSE)))</f>
        <v/>
      </c>
      <c r="CD12" s="647" t="str">
        <f>IF(AG12="---","",IF(AG12="","",VLOOKUP(AG12,List16783456791021324[],2,FALSE)))</f>
        <v/>
      </c>
      <c r="CE12" s="647" t="str">
        <f>IF(AH12="---","",IF(AH12="","",VLOOKUP(AH12,List16783456791021324[],2,FALSE)))</f>
        <v/>
      </c>
      <c r="CF12" s="453" t="s">
        <v>117</v>
      </c>
      <c r="CG12" s="647" t="str">
        <f>IFERROR(
    IF(H12="---", "NA",
        IF(Y12="---", "NA",
            IF(BJ12 &gt; BK12,
                IF(BV12 &gt; BJ12, 1.1, 0.1),
                IF(BV12 &gt; BJ12, 1, 0)
            )
        )
    ),
    -1
)</f>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NA</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100</v>
      </c>
      <c r="I13" s="456" t="s">
        <v>100</v>
      </c>
      <c r="J13" s="456" t="s">
        <v>100</v>
      </c>
      <c r="K13" s="456" t="s">
        <v>100</v>
      </c>
      <c r="L13" s="456" t="s">
        <v>100</v>
      </c>
      <c r="M13" s="456" t="s">
        <v>100</v>
      </c>
      <c r="N13" s="456" t="s">
        <v>100</v>
      </c>
      <c r="O13" s="456" t="s">
        <v>100</v>
      </c>
      <c r="P13" s="456" t="s">
        <v>100</v>
      </c>
      <c r="Q13" s="456" t="s">
        <v>100</v>
      </c>
      <c r="R13" s="457" t="s">
        <v>100</v>
      </c>
      <c r="Y13" s="450" t="s">
        <v>100</v>
      </c>
      <c r="Z13" s="450" t="s">
        <v>100</v>
      </c>
      <c r="AA13" s="450" t="s">
        <v>100</v>
      </c>
      <c r="AB13" s="450" t="s">
        <v>100</v>
      </c>
      <c r="AC13" s="450" t="s">
        <v>100</v>
      </c>
      <c r="AD13" s="450" t="s">
        <v>100</v>
      </c>
      <c r="AE13" s="450" t="s">
        <v>100</v>
      </c>
      <c r="AF13" s="450" t="s">
        <v>100</v>
      </c>
      <c r="AG13" s="450" t="s">
        <v>100</v>
      </c>
      <c r="AH13" s="450" t="s">
        <v>100</v>
      </c>
      <c r="AK13" s="451" t="str">
        <f>IFERROR(IF(I13="---","",IF(Y13="---","No Target Set",IF(BV13=BK13,"On Target",IF(BV13&gt;BK13,"Behind",IF(BV13&lt;BK13,"On Target"))))),"")</f>
        <v/>
      </c>
      <c r="AL13" s="451" t="str">
        <f>IFERROR(IF(J13="---","",IF(Z13="---","No Target Set",IF(BW13=BL13,"On Target",IF(BW13&gt;BL13,"Behind",IF(BW13&lt;BL13,"On Target"))))),"")</f>
        <v/>
      </c>
      <c r="AM13" s="451" t="str">
        <f>IFERROR(IF(K13="---","",IF(AA13="---","No Target Set",IF(BX13=BM13,"On Target",IF(BX13&gt;BM13,"Behind",IF(BX13&lt;BM13,"On Target"))))),"")</f>
        <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v>
      </c>
      <c r="AY13" s="647" t="e">
        <f>VALUE(IF(AX13="---","",VLOOKUP(AX13,List16783456791021324[],2,FALSE)))</f>
        <v>#VALUE!</v>
      </c>
      <c r="AZ13" s="647" t="str">
        <f>_xlfn.IFNA(LOOKUP(2,1/(H13:Q13&lt;&gt;"---"),X13:AF13),"---")</f>
        <v>---</v>
      </c>
      <c r="BA13" s="647" t="e">
        <f>VALUE(IF(AZ13="---","",VLOOKUP(AZ13,List16783456791021324[],2,FALSE)))</f>
        <v>#VALUE!</v>
      </c>
      <c r="BB13" s="647" t="str">
        <f>_xlfn.IFNA(LOOKUP(2,1/(AK13:AT13&lt;&gt;""),AK13:AT13),"---")</f>
        <v>---</v>
      </c>
      <c r="BC13" s="647" t="str">
        <f>_xlfn.IFNA(LOOKUP(2,1/(H13:R13&lt;&gt;"---"),H$2:R$2),"---")</f>
        <v>---</v>
      </c>
      <c r="BI13" s="453" t="s">
        <v>119</v>
      </c>
      <c r="BJ13" s="647" t="str">
        <f>IF(H13="---","",IF(H13="","",VLOOKUP(H13,List16783456791021324[],2,FALSE)))</f>
        <v/>
      </c>
      <c r="BK13" s="647" t="str">
        <f>IF(I13="---","",IF(I13="","",VLOOKUP(I13,List16783456791021324[],2,FALSE)))</f>
        <v/>
      </c>
      <c r="BL13" s="647" t="str">
        <f>IF(J13="---","",IF(J13="","",VLOOKUP(J13,List16783456791021324[],2,FALSE)))</f>
        <v/>
      </c>
      <c r="BM13" s="647" t="str">
        <f>IF(K13="---","",IF(K13="","",VLOOKUP(K13,List16783456791021324[],2,FALSE)))</f>
        <v/>
      </c>
      <c r="BN13" s="647" t="str">
        <f>IF(L13="---","",IF(L13="","",VLOOKUP(L13,List16783456791021324[],2,FALSE)))</f>
        <v/>
      </c>
      <c r="BO13" s="647" t="str">
        <f>IF(M13="---","",IF(M13="","",VLOOKUP(M13,List16783456791021324[],2,FALSE)))</f>
        <v/>
      </c>
      <c r="BP13" s="647" t="str">
        <f>IF(N13="---","",IF(N13="","",VLOOKUP(N13,List16783456791021324[],2,FALSE)))</f>
        <v/>
      </c>
      <c r="BQ13" s="647" t="str">
        <f>IF(O13="---","",IF(O13="","",VLOOKUP(O13,List16783456791021324[],2,FALSE)))</f>
        <v/>
      </c>
      <c r="BR13" s="647" t="str">
        <f>IF(P13="---","",IF(P13="","",VLOOKUP(P13,List16783456791021324[],2,FALSE)))</f>
        <v/>
      </c>
      <c r="BS13" s="647" t="str">
        <f>IF(Q13="---","",IF(Q13="","",VLOOKUP(Q13,List16783456791021324[],2,FALSE)))</f>
        <v/>
      </c>
      <c r="BT13" s="647" t="str">
        <f>IF(R13="---","",IF(R13="","",VLOOKUP(R13,List16783456791021324[],2,FALSE)))</f>
        <v/>
      </c>
      <c r="BU13" s="453" t="s">
        <v>119</v>
      </c>
      <c r="BV13" s="647" t="str">
        <f>IF(Y13="---","",IF(Y13="","",VLOOKUP(Y13,List16783456791021324[],2,FALSE)))</f>
        <v/>
      </c>
      <c r="BW13" s="647" t="str">
        <f>IF(Z13="---","",IF(Z13="","",VLOOKUP(Z13,List16783456791021324[],2,FALSE)))</f>
        <v/>
      </c>
      <c r="BX13" s="647" t="str">
        <f>IF(AA13="---","",IF(AA13="","",VLOOKUP(AA13,List16783456791021324[],2,FALSE)))</f>
        <v/>
      </c>
      <c r="BY13" s="647" t="str">
        <f>IF(AB13="---","",IF(AB13="","",VLOOKUP(AB13,List16783456791021324[],2,FALSE)))</f>
        <v/>
      </c>
      <c r="BZ13" s="647" t="str">
        <f>IF(AC13="---","",IF(AC13="","",VLOOKUP(AC13,List16783456791021324[],2,FALSE)))</f>
        <v/>
      </c>
      <c r="CA13" s="647" t="str">
        <f>IF(AD13="---","",IF(AD13="","",VLOOKUP(AD13,List16783456791021324[],2,FALSE)))</f>
        <v/>
      </c>
      <c r="CB13" s="647" t="str">
        <f>IF(AE13="---","",IF(AE13="","",VLOOKUP(AE13,List16783456791021324[],2,FALSE)))</f>
        <v/>
      </c>
      <c r="CC13" s="647" t="str">
        <f>IF(AF13="---","",IF(AF13="","",VLOOKUP(AF13,List16783456791021324[],2,FALSE)))</f>
        <v/>
      </c>
      <c r="CD13" s="647" t="str">
        <f>IF(AG13="---","",IF(AG13="","",VLOOKUP(AG13,List16783456791021324[],2,FALSE)))</f>
        <v/>
      </c>
      <c r="CE13" s="647" t="str">
        <f>IF(AH13="---","",IF(AH13="","",VLOOKUP(AH13,List16783456791021324[],2,FALSE)))</f>
        <v/>
      </c>
      <c r="CF13" s="453" t="s">
        <v>119</v>
      </c>
      <c r="CG13" s="647" t="str">
        <f>IFERROR(
    IF(H13="---", "NA",
        IF(Y13="---", "NA",
            IF(BJ13 &gt; BK13,
                IF(BV13 &gt; BJ13, 1.1, 0.1),
                IF(BV13 &gt; BJ13, 1, 0)
            )
        )
    ),
    -1
)</f>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NA</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100</v>
      </c>
      <c r="I14" s="456" t="s">
        <v>100</v>
      </c>
      <c r="J14" s="456" t="s">
        <v>100</v>
      </c>
      <c r="K14" s="456" t="s">
        <v>100</v>
      </c>
      <c r="L14" s="456" t="s">
        <v>100</v>
      </c>
      <c r="M14" s="456" t="s">
        <v>100</v>
      </c>
      <c r="N14" s="456" t="s">
        <v>100</v>
      </c>
      <c r="O14" s="456" t="s">
        <v>100</v>
      </c>
      <c r="P14" s="456" t="s">
        <v>100</v>
      </c>
      <c r="Q14" s="456" t="s">
        <v>100</v>
      </c>
      <c r="R14" s="457" t="s">
        <v>100</v>
      </c>
      <c r="S14" s="407"/>
      <c r="T14" s="407"/>
      <c r="U14" s="407"/>
      <c r="V14" s="407"/>
      <c r="W14" s="407"/>
      <c r="X14" s="407"/>
      <c r="Y14" s="450" t="s">
        <v>100</v>
      </c>
      <c r="Z14" s="450" t="s">
        <v>100</v>
      </c>
      <c r="AA14" s="450" t="s">
        <v>100</v>
      </c>
      <c r="AB14" s="450" t="s">
        <v>100</v>
      </c>
      <c r="AC14" s="450" t="s">
        <v>100</v>
      </c>
      <c r="AD14" s="450" t="s">
        <v>100</v>
      </c>
      <c r="AE14" s="450" t="s">
        <v>100</v>
      </c>
      <c r="AF14" s="450" t="s">
        <v>100</v>
      </c>
      <c r="AG14" s="450" t="s">
        <v>100</v>
      </c>
      <c r="AH14" s="450" t="s">
        <v>100</v>
      </c>
      <c r="AK14" s="451" t="str">
        <f>IFERROR(IF(I14="---","",IF(Y14="---","No Target Set",IF(BV14=BK14,"On Target",IF(BV14&gt;BK14,"Behind",IF(BV14&lt;BK14,"On Target"))))),"")</f>
        <v/>
      </c>
      <c r="AL14" s="451" t="str">
        <f>IFERROR(IF(J14="---","",IF(Z14="---","No Target Set",IF(BW14=BL14,"On Target",IF(BW14&gt;BL14,"Behind",IF(BW14&lt;BL14,"On Target"))))),"")</f>
        <v/>
      </c>
      <c r="AM14" s="451" t="str">
        <f>IFERROR(IF(K14="---","",IF(AA14="---","No Target Set",IF(BX14=BM14,"On Target",IF(BX14&gt;BM14,"Behind",IF(BX14&lt;BM14,"On Target"))))),"")</f>
        <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v>
      </c>
      <c r="AY14" s="647" t="e">
        <f>VALUE(IF(AX14="---","",VLOOKUP(AX14,List16783456791021324[],2,FALSE)))</f>
        <v>#VALUE!</v>
      </c>
      <c r="AZ14" s="647" t="str">
        <f>_xlfn.IFNA(LOOKUP(2,1/(H14:Q14&lt;&gt;"---"),X14:AF14),"---")</f>
        <v>---</v>
      </c>
      <c r="BA14" s="647" t="e">
        <f>VALUE(IF(AZ14="---","",VLOOKUP(AZ14,List16783456791021324[],2,FALSE)))</f>
        <v>#VALUE!</v>
      </c>
      <c r="BB14" s="647" t="str">
        <f>_xlfn.IFNA(LOOKUP(2,1/(AK14:AT14&lt;&gt;""),AK14:AT14),"---")</f>
        <v>---</v>
      </c>
      <c r="BC14" s="647" t="str">
        <f>_xlfn.IFNA(LOOKUP(2,1/(H14:R14&lt;&gt;"---"),H$2:R$2),"---")</f>
        <v>---</v>
      </c>
      <c r="BD14" s="407"/>
      <c r="BE14" s="407"/>
      <c r="BF14" s="407"/>
      <c r="BG14" s="407"/>
      <c r="BH14" s="407"/>
      <c r="BI14" s="453" t="s">
        <v>121</v>
      </c>
      <c r="BJ14" s="647" t="str">
        <f>IF(H14="---","",IF(H14="","",VLOOKUP(H14,List16783456791021324[],2,FALSE)))</f>
        <v/>
      </c>
      <c r="BK14" s="647" t="str">
        <f>IF(I14="---","",IF(I14="","",VLOOKUP(I14,List16783456791021324[],2,FALSE)))</f>
        <v/>
      </c>
      <c r="BL14" s="647" t="str">
        <f>IF(J14="---","",IF(J14="","",VLOOKUP(J14,List16783456791021324[],2,FALSE)))</f>
        <v/>
      </c>
      <c r="BM14" s="647" t="str">
        <f>IF(K14="---","",IF(K14="","",VLOOKUP(K14,List16783456791021324[],2,FALSE)))</f>
        <v/>
      </c>
      <c r="BN14" s="647" t="str">
        <f>IF(L14="---","",IF(L14="","",VLOOKUP(L14,List16783456791021324[],2,FALSE)))</f>
        <v/>
      </c>
      <c r="BO14" s="647" t="str">
        <f>IF(M14="---","",IF(M14="","",VLOOKUP(M14,List16783456791021324[],2,FALSE)))</f>
        <v/>
      </c>
      <c r="BP14" s="647" t="str">
        <f>IF(N14="---","",IF(N14="","",VLOOKUP(N14,List16783456791021324[],2,FALSE)))</f>
        <v/>
      </c>
      <c r="BQ14" s="647" t="str">
        <f>IF(O14="---","",IF(O14="","",VLOOKUP(O14,List16783456791021324[],2,FALSE)))</f>
        <v/>
      </c>
      <c r="BR14" s="647" t="str">
        <f>IF(P14="---","",IF(P14="","",VLOOKUP(P14,List16783456791021324[],2,FALSE)))</f>
        <v/>
      </c>
      <c r="BS14" s="647" t="str">
        <f>IF(Q14="---","",IF(Q14="","",VLOOKUP(Q14,List16783456791021324[],2,FALSE)))</f>
        <v/>
      </c>
      <c r="BT14" s="647" t="str">
        <f>IF(R14="---","",IF(R14="","",VLOOKUP(R14,List16783456791021324[],2,FALSE)))</f>
        <v/>
      </c>
      <c r="BU14" s="453" t="s">
        <v>121</v>
      </c>
      <c r="BV14" s="647" t="str">
        <f>IF(Y14="---","",IF(Y14="","",VLOOKUP(Y14,List16783456791021324[],2,FALSE)))</f>
        <v/>
      </c>
      <c r="BW14" s="647" t="str">
        <f>IF(Z14="---","",IF(Z14="","",VLOOKUP(Z14,List16783456791021324[],2,FALSE)))</f>
        <v/>
      </c>
      <c r="BX14" s="647" t="str">
        <f>IF(AA14="---","",IF(AA14="","",VLOOKUP(AA14,List16783456791021324[],2,FALSE)))</f>
        <v/>
      </c>
      <c r="BY14" s="647" t="str">
        <f>IF(AB14="---","",IF(AB14="","",VLOOKUP(AB14,List16783456791021324[],2,FALSE)))</f>
        <v/>
      </c>
      <c r="BZ14" s="647" t="str">
        <f>IF(AC14="---","",IF(AC14="","",VLOOKUP(AC14,List16783456791021324[],2,FALSE)))</f>
        <v/>
      </c>
      <c r="CA14" s="647" t="str">
        <f>IF(AD14="---","",IF(AD14="","",VLOOKUP(AD14,List16783456791021324[],2,FALSE)))</f>
        <v/>
      </c>
      <c r="CB14" s="647" t="str">
        <f>IF(AE14="---","",IF(AE14="","",VLOOKUP(AE14,List16783456791021324[],2,FALSE)))</f>
        <v/>
      </c>
      <c r="CC14" s="647" t="str">
        <f>IF(AF14="---","",IF(AF14="","",VLOOKUP(AF14,List16783456791021324[],2,FALSE)))</f>
        <v/>
      </c>
      <c r="CD14" s="647" t="str">
        <f>IF(AG14="---","",IF(AG14="","",VLOOKUP(AG14,List16783456791021324[],2,FALSE)))</f>
        <v/>
      </c>
      <c r="CE14" s="647" t="str">
        <f>IF(AH14="---","",IF(AH14="","",VLOOKUP(AH14,List16783456791021324[],2,FALSE)))</f>
        <v/>
      </c>
      <c r="CF14" s="453" t="s">
        <v>121</v>
      </c>
      <c r="CG14" s="647" t="str">
        <f>IFERROR(
    IF(H14="---", "NA",
        IF(Y14="---", "NA",
            IF(BJ14 &gt; BK14,
                IF(BV14 &gt; BJ14, 1.1, 0.1),
                IF(BV14 &gt; BJ14, 1, 0)
            )
        )
    ),
    -1
)</f>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NA</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100</v>
      </c>
      <c r="I15" s="456" t="s">
        <v>100</v>
      </c>
      <c r="J15" s="456" t="s">
        <v>100</v>
      </c>
      <c r="K15" s="456" t="s">
        <v>100</v>
      </c>
      <c r="L15" s="456" t="s">
        <v>100</v>
      </c>
      <c r="M15" s="456" t="s">
        <v>100</v>
      </c>
      <c r="N15" s="456" t="s">
        <v>100</v>
      </c>
      <c r="O15" s="456" t="s">
        <v>100</v>
      </c>
      <c r="P15" s="456" t="s">
        <v>100</v>
      </c>
      <c r="Q15" s="456" t="s">
        <v>100</v>
      </c>
      <c r="R15" s="457" t="s">
        <v>100</v>
      </c>
      <c r="S15" s="407"/>
      <c r="T15" s="407"/>
      <c r="U15" s="407"/>
      <c r="V15" s="407"/>
      <c r="W15" s="407"/>
      <c r="X15" s="407"/>
      <c r="Y15" s="450" t="s">
        <v>100</v>
      </c>
      <c r="Z15" s="450" t="s">
        <v>100</v>
      </c>
      <c r="AA15" s="450" t="s">
        <v>100</v>
      </c>
      <c r="AB15" s="450" t="s">
        <v>100</v>
      </c>
      <c r="AC15" s="450" t="s">
        <v>100</v>
      </c>
      <c r="AD15" s="450" t="s">
        <v>100</v>
      </c>
      <c r="AE15" s="450" t="s">
        <v>100</v>
      </c>
      <c r="AF15" s="450" t="s">
        <v>100</v>
      </c>
      <c r="AG15" s="450" t="s">
        <v>100</v>
      </c>
      <c r="AH15" s="450" t="s">
        <v>100</v>
      </c>
      <c r="AK15" s="451" t="str">
        <f>IFERROR(IF(I15="---","",IF(Y15="---","No Target Set",IF(BV15=BK15,"On Target",IF(BV15&gt;BK15,"Behind",IF(BV15&lt;BK15,"On Target"))))),"")</f>
        <v/>
      </c>
      <c r="AL15" s="451" t="str">
        <f>IFERROR(IF(J15="---","",IF(Z15="---","No Target Set",IF(BW15=BL15,"On Target",IF(BW15&gt;BL15,"Behind",IF(BW15&lt;BL15,"On Target"))))),"")</f>
        <v/>
      </c>
      <c r="AM15" s="451" t="str">
        <f>IFERROR(IF(K15="---","",IF(AA15="---","No Target Set",IF(BX15=BM15,"On Target",IF(BX15&gt;BM15,"Behind",IF(BX15&lt;BM15,"On Target"))))),"")</f>
        <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v>
      </c>
      <c r="AY15" s="647" t="e">
        <f>VALUE(IF(AX15="---","",VLOOKUP(AX15,List16783456791021324[],2,FALSE)))</f>
        <v>#VALUE!</v>
      </c>
      <c r="AZ15" s="647" t="str">
        <f>_xlfn.IFNA(LOOKUP(2,1/(H15:Q15&lt;&gt;"---"),X15:AF15),"---")</f>
        <v>---</v>
      </c>
      <c r="BA15" s="647" t="e">
        <f>VALUE(IF(AZ15="---","",VLOOKUP(AZ15,List16783456791021324[],2,FALSE)))</f>
        <v>#VALUE!</v>
      </c>
      <c r="BB15" s="647" t="str">
        <f>_xlfn.IFNA(LOOKUP(2,1/(AK15:AT15&lt;&gt;""),AK15:AT15),"---")</f>
        <v>---</v>
      </c>
      <c r="BC15" s="647" t="str">
        <f>_xlfn.IFNA(LOOKUP(2,1/(H15:R15&lt;&gt;"---"),H$2:R$2),"---")</f>
        <v>---</v>
      </c>
      <c r="BD15" s="407"/>
      <c r="BE15" s="407"/>
      <c r="BF15" s="407"/>
      <c r="BG15" s="407"/>
      <c r="BH15" s="407"/>
      <c r="BI15" s="453" t="s">
        <v>124</v>
      </c>
      <c r="BJ15" s="647" t="str">
        <f>IF(H15="---","",IF(H15="","",VLOOKUP(H15,List16783456791021324[],2,FALSE)))</f>
        <v/>
      </c>
      <c r="BK15" s="647" t="str">
        <f>IF(I15="---","",IF(I15="","",VLOOKUP(I15,List16783456791021324[],2,FALSE)))</f>
        <v/>
      </c>
      <c r="BL15" s="647" t="str">
        <f>IF(J15="---","",IF(J15="","",VLOOKUP(J15,List16783456791021324[],2,FALSE)))</f>
        <v/>
      </c>
      <c r="BM15" s="647" t="str">
        <f>IF(K15="---","",IF(K15="","",VLOOKUP(K15,List16783456791021324[],2,FALSE)))</f>
        <v/>
      </c>
      <c r="BN15" s="647" t="str">
        <f>IF(L15="---","",IF(L15="","",VLOOKUP(L15,List16783456791021324[],2,FALSE)))</f>
        <v/>
      </c>
      <c r="BO15" s="647" t="str">
        <f>IF(M15="---","",IF(M15="","",VLOOKUP(M15,List16783456791021324[],2,FALSE)))</f>
        <v/>
      </c>
      <c r="BP15" s="647" t="str">
        <f>IF(N15="---","",IF(N15="","",VLOOKUP(N15,List16783456791021324[],2,FALSE)))</f>
        <v/>
      </c>
      <c r="BQ15" s="647" t="str">
        <f>IF(O15="---","",IF(O15="","",VLOOKUP(O15,List16783456791021324[],2,FALSE)))</f>
        <v/>
      </c>
      <c r="BR15" s="647" t="str">
        <f>IF(P15="---","",IF(P15="","",VLOOKUP(P15,List16783456791021324[],2,FALSE)))</f>
        <v/>
      </c>
      <c r="BS15" s="647" t="str">
        <f>IF(Q15="---","",IF(Q15="","",VLOOKUP(Q15,List16783456791021324[],2,FALSE)))</f>
        <v/>
      </c>
      <c r="BT15" s="647" t="str">
        <f>IF(R15="---","",IF(R15="","",VLOOKUP(R15,List16783456791021324[],2,FALSE)))</f>
        <v/>
      </c>
      <c r="BU15" s="453" t="s">
        <v>124</v>
      </c>
      <c r="BV15" s="647" t="str">
        <f>IF(Y15="---","",IF(Y15="","",VLOOKUP(Y15,List16783456791021324[],2,FALSE)))</f>
        <v/>
      </c>
      <c r="BW15" s="647" t="str">
        <f>IF(Z15="---","",IF(Z15="","",VLOOKUP(Z15,List16783456791021324[],2,FALSE)))</f>
        <v/>
      </c>
      <c r="BX15" s="647" t="str">
        <f>IF(AA15="---","",IF(AA15="","",VLOOKUP(AA15,List16783456791021324[],2,FALSE)))</f>
        <v/>
      </c>
      <c r="BY15" s="647" t="str">
        <f>IF(AB15="---","",IF(AB15="","",VLOOKUP(AB15,List16783456791021324[],2,FALSE)))</f>
        <v/>
      </c>
      <c r="BZ15" s="647" t="str">
        <f>IF(AC15="---","",IF(AC15="","",VLOOKUP(AC15,List16783456791021324[],2,FALSE)))</f>
        <v/>
      </c>
      <c r="CA15" s="647" t="str">
        <f>IF(AD15="---","",IF(AD15="","",VLOOKUP(AD15,List16783456791021324[],2,FALSE)))</f>
        <v/>
      </c>
      <c r="CB15" s="647" t="str">
        <f>IF(AE15="---","",IF(AE15="","",VLOOKUP(AE15,List16783456791021324[],2,FALSE)))</f>
        <v/>
      </c>
      <c r="CC15" s="647" t="str">
        <f>IF(AF15="---","",IF(AF15="","",VLOOKUP(AF15,List16783456791021324[],2,FALSE)))</f>
        <v/>
      </c>
      <c r="CD15" s="647" t="str">
        <f>IF(AG15="---","",IF(AG15="","",VLOOKUP(AG15,List16783456791021324[],2,FALSE)))</f>
        <v/>
      </c>
      <c r="CE15" s="647" t="str">
        <f>IF(AH15="---","",IF(AH15="","",VLOOKUP(AH15,List16783456791021324[],2,FALSE)))</f>
        <v/>
      </c>
      <c r="CF15" s="453" t="s">
        <v>124</v>
      </c>
      <c r="CG15" s="647" t="str">
        <f>IFERROR(
    IF(H15="---", "NA",
        IF(Y15="---", "NA",
            IF(BJ15 &gt; BK15,
                IF(BV15 &gt; BJ15, 1.1, 0.1),
                IF(BV15 &gt; BJ15, 1, 0)
            )
        )
    ),
    -1
)</f>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NA</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100</v>
      </c>
      <c r="I16" s="456" t="s">
        <v>100</v>
      </c>
      <c r="J16" s="456" t="s">
        <v>100</v>
      </c>
      <c r="K16" s="456" t="s">
        <v>100</v>
      </c>
      <c r="L16" s="456" t="s">
        <v>100</v>
      </c>
      <c r="M16" s="456" t="s">
        <v>100</v>
      </c>
      <c r="N16" s="456" t="s">
        <v>100</v>
      </c>
      <c r="O16" s="456" t="s">
        <v>100</v>
      </c>
      <c r="P16" s="456" t="s">
        <v>100</v>
      </c>
      <c r="Q16" s="456" t="s">
        <v>100</v>
      </c>
      <c r="R16" s="457" t="s">
        <v>100</v>
      </c>
      <c r="S16" s="407"/>
      <c r="T16" s="407"/>
      <c r="U16" s="407"/>
      <c r="V16" s="407"/>
      <c r="W16" s="407"/>
      <c r="X16" s="407"/>
      <c r="Y16" s="450" t="s">
        <v>100</v>
      </c>
      <c r="Z16" s="450" t="s">
        <v>100</v>
      </c>
      <c r="AA16" s="450" t="s">
        <v>100</v>
      </c>
      <c r="AB16" s="450" t="s">
        <v>100</v>
      </c>
      <c r="AC16" s="450" t="s">
        <v>100</v>
      </c>
      <c r="AD16" s="450" t="s">
        <v>100</v>
      </c>
      <c r="AE16" s="450" t="s">
        <v>100</v>
      </c>
      <c r="AF16" s="450" t="s">
        <v>100</v>
      </c>
      <c r="AG16" s="450" t="s">
        <v>100</v>
      </c>
      <c r="AH16" s="450" t="s">
        <v>100</v>
      </c>
      <c r="AK16" s="451" t="str">
        <f>IFERROR(IF(I16="---","",IF(Y16="---","No Target Set",IF(BV16=BK16,"On Target",IF(BV16&gt;BK16,"Behind",IF(BV16&lt;BK16,"On Target"))))),"")</f>
        <v/>
      </c>
      <c r="AL16" s="451" t="str">
        <f>IFERROR(IF(J16="---","",IF(Z16="---","No Target Set",IF(BW16=BL16,"On Target",IF(BW16&gt;BL16,"Behind",IF(BW16&lt;BL16,"On Target"))))),"")</f>
        <v/>
      </c>
      <c r="AM16" s="451" t="str">
        <f>IFERROR(IF(K16="---","",IF(AA16="---","No Target Set",IF(BX16=BM16,"On Target",IF(BX16&gt;BM16,"Behind",IF(BX16&lt;BM16,"On Target"))))),"")</f>
        <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v>
      </c>
      <c r="AY16" s="647" t="e">
        <f>VALUE(IF(AX16="---","",VLOOKUP(AX16,List16783456791021324[],2,FALSE)))</f>
        <v>#VALUE!</v>
      </c>
      <c r="AZ16" s="647" t="str">
        <f>_xlfn.IFNA(LOOKUP(2,1/(H16:Q16&lt;&gt;"---"),X16:AF16),"---")</f>
        <v>---</v>
      </c>
      <c r="BA16" s="647" t="e">
        <f>VALUE(IF(AZ16="---","",VLOOKUP(AZ16,List16783456791021324[],2,FALSE)))</f>
        <v>#VALUE!</v>
      </c>
      <c r="BB16" s="647" t="str">
        <f>_xlfn.IFNA(LOOKUP(2,1/(AK16:AT16&lt;&gt;""),AK16:AT16),"---")</f>
        <v>---</v>
      </c>
      <c r="BC16" s="647" t="str">
        <f>_xlfn.IFNA(LOOKUP(2,1/(H16:R16&lt;&gt;"---"),H$2:R$2),"---")</f>
        <v>---</v>
      </c>
      <c r="BD16" s="407"/>
      <c r="BE16" s="407"/>
      <c r="BF16" s="407"/>
      <c r="BG16" s="407"/>
      <c r="BH16" s="407"/>
      <c r="BI16" s="453" t="s">
        <v>126</v>
      </c>
      <c r="BJ16" s="647" t="str">
        <f>IF(H16="---","",IF(H16="","",VLOOKUP(H16,List16783456791021324[],2,FALSE)))</f>
        <v/>
      </c>
      <c r="BK16" s="647" t="str">
        <f>IF(I16="---","",IF(I16="","",VLOOKUP(I16,List16783456791021324[],2,FALSE)))</f>
        <v/>
      </c>
      <c r="BL16" s="647" t="str">
        <f>IF(J16="---","",IF(J16="","",VLOOKUP(J16,List16783456791021324[],2,FALSE)))</f>
        <v/>
      </c>
      <c r="BM16" s="647" t="str">
        <f>IF(K16="---","",IF(K16="","",VLOOKUP(K16,List16783456791021324[],2,FALSE)))</f>
        <v/>
      </c>
      <c r="BN16" s="647" t="str">
        <f>IF(L16="---","",IF(L16="","",VLOOKUP(L16,List16783456791021324[],2,FALSE)))</f>
        <v/>
      </c>
      <c r="BO16" s="647" t="str">
        <f>IF(M16="---","",IF(M16="","",VLOOKUP(M16,List16783456791021324[],2,FALSE)))</f>
        <v/>
      </c>
      <c r="BP16" s="647" t="str">
        <f>IF(N16="---","",IF(N16="","",VLOOKUP(N16,List16783456791021324[],2,FALSE)))</f>
        <v/>
      </c>
      <c r="BQ16" s="647" t="str">
        <f>IF(O16="---","",IF(O16="","",VLOOKUP(O16,List16783456791021324[],2,FALSE)))</f>
        <v/>
      </c>
      <c r="BR16" s="647" t="str">
        <f>IF(P16="---","",IF(P16="","",VLOOKUP(P16,List16783456791021324[],2,FALSE)))</f>
        <v/>
      </c>
      <c r="BS16" s="647" t="str">
        <f>IF(Q16="---","",IF(Q16="","",VLOOKUP(Q16,List16783456791021324[],2,FALSE)))</f>
        <v/>
      </c>
      <c r="BT16" s="647" t="str">
        <f>IF(R16="---","",IF(R16="","",VLOOKUP(R16,List16783456791021324[],2,FALSE)))</f>
        <v/>
      </c>
      <c r="BU16" s="453" t="s">
        <v>126</v>
      </c>
      <c r="BV16" s="647" t="str">
        <f>IF(Y16="---","",IF(Y16="","",VLOOKUP(Y16,List16783456791021324[],2,FALSE)))</f>
        <v/>
      </c>
      <c r="BW16" s="647" t="str">
        <f>IF(Z16="---","",IF(Z16="","",VLOOKUP(Z16,List16783456791021324[],2,FALSE)))</f>
        <v/>
      </c>
      <c r="BX16" s="647" t="str">
        <f>IF(AA16="---","",IF(AA16="","",VLOOKUP(AA16,List16783456791021324[],2,FALSE)))</f>
        <v/>
      </c>
      <c r="BY16" s="647" t="str">
        <f>IF(AB16="---","",IF(AB16="","",VLOOKUP(AB16,List16783456791021324[],2,FALSE)))</f>
        <v/>
      </c>
      <c r="BZ16" s="647" t="str">
        <f>IF(AC16="---","",IF(AC16="","",VLOOKUP(AC16,List16783456791021324[],2,FALSE)))</f>
        <v/>
      </c>
      <c r="CA16" s="647" t="str">
        <f>IF(AD16="---","",IF(AD16="","",VLOOKUP(AD16,List16783456791021324[],2,FALSE)))</f>
        <v/>
      </c>
      <c r="CB16" s="647" t="str">
        <f>IF(AE16="---","",IF(AE16="","",VLOOKUP(AE16,List16783456791021324[],2,FALSE)))</f>
        <v/>
      </c>
      <c r="CC16" s="647" t="str">
        <f>IF(AF16="---","",IF(AF16="","",VLOOKUP(AF16,List16783456791021324[],2,FALSE)))</f>
        <v/>
      </c>
      <c r="CD16" s="647" t="str">
        <f>IF(AG16="---","",IF(AG16="","",VLOOKUP(AG16,List16783456791021324[],2,FALSE)))</f>
        <v/>
      </c>
      <c r="CE16" s="647" t="str">
        <f>IF(AH16="---","",IF(AH16="","",VLOOKUP(AH16,List16783456791021324[],2,FALSE)))</f>
        <v/>
      </c>
      <c r="CF16" s="453" t="s">
        <v>126</v>
      </c>
      <c r="CG16" s="647" t="str">
        <f>IFERROR(
    IF(H16="---", "NA",
        IF(Y16="---", "NA",
            IF(BJ16 &gt; BK16,
                IF(BV16 &gt; BJ16, 1.1, 0.1),
                IF(BV16 &gt; BJ16, 1, 0)
            )
        )
    ),
    -1
)</f>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NA</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100</v>
      </c>
      <c r="I17" s="456" t="s">
        <v>100</v>
      </c>
      <c r="J17" s="456" t="s">
        <v>100</v>
      </c>
      <c r="K17" s="456" t="s">
        <v>100</v>
      </c>
      <c r="L17" s="456" t="s">
        <v>100</v>
      </c>
      <c r="M17" s="456" t="s">
        <v>100</v>
      </c>
      <c r="N17" s="456" t="s">
        <v>100</v>
      </c>
      <c r="O17" s="456" t="s">
        <v>100</v>
      </c>
      <c r="P17" s="456" t="s">
        <v>100</v>
      </c>
      <c r="Q17" s="456" t="s">
        <v>100</v>
      </c>
      <c r="R17" s="457" t="s">
        <v>100</v>
      </c>
      <c r="S17" s="407"/>
      <c r="T17" s="407"/>
      <c r="U17" s="407"/>
      <c r="V17" s="407"/>
      <c r="W17" s="407"/>
      <c r="X17" s="407"/>
      <c r="Y17" s="450" t="s">
        <v>100</v>
      </c>
      <c r="Z17" s="450" t="s">
        <v>100</v>
      </c>
      <c r="AA17" s="450" t="s">
        <v>100</v>
      </c>
      <c r="AB17" s="450" t="s">
        <v>100</v>
      </c>
      <c r="AC17" s="450" t="s">
        <v>100</v>
      </c>
      <c r="AD17" s="450" t="s">
        <v>100</v>
      </c>
      <c r="AE17" s="450" t="s">
        <v>100</v>
      </c>
      <c r="AF17" s="450" t="s">
        <v>100</v>
      </c>
      <c r="AG17" s="450" t="s">
        <v>100</v>
      </c>
      <c r="AH17" s="450" t="s">
        <v>100</v>
      </c>
      <c r="AK17" s="451" t="str">
        <f>IFERROR(IF(I17="---","",IF(Y17="---","No Target Set",IF(BV17=BK17,"On Target",IF(BV17&gt;BK17,"Behind",IF(BV17&lt;BK17,"On Target"))))),"")</f>
        <v/>
      </c>
      <c r="AL17" s="451" t="str">
        <f>IFERROR(IF(J17="---","",IF(Z17="---","No Target Set",IF(BW17=BL17,"On Target",IF(BW17&gt;BL17,"Behind",IF(BW17&lt;BL17,"On Target"))))),"")</f>
        <v/>
      </c>
      <c r="AM17" s="451" t="str">
        <f>IFERROR(IF(K17="---","",IF(AA17="---","No Target Set",IF(BX17=BM17,"On Target",IF(BX17&gt;BM17,"Behind",IF(BX17&lt;BM17,"On Target"))))),"")</f>
        <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v>
      </c>
      <c r="AY17" s="647" t="e">
        <f>VALUE(IF(AX17="---","",VLOOKUP(AX17,List16783456791021324[],2,FALSE)))</f>
        <v>#VALUE!</v>
      </c>
      <c r="AZ17" s="647" t="str">
        <f>_xlfn.IFNA(LOOKUP(2,1/(H17:Q17&lt;&gt;"---"),X17:AF17),"---")</f>
        <v>---</v>
      </c>
      <c r="BA17" s="647" t="e">
        <f>VALUE(IF(AZ17="---","",VLOOKUP(AZ17,List16783456791021324[],2,FALSE)))</f>
        <v>#VALUE!</v>
      </c>
      <c r="BB17" s="647" t="str">
        <f>_xlfn.IFNA(LOOKUP(2,1/(AK17:AT17&lt;&gt;""),AK17:AT17),"---")</f>
        <v>---</v>
      </c>
      <c r="BC17" s="647" t="str">
        <f>_xlfn.IFNA(LOOKUP(2,1/(H17:R17&lt;&gt;"---"),H$2:R$2),"---")</f>
        <v>---</v>
      </c>
      <c r="BD17" s="407"/>
      <c r="BE17" s="407"/>
      <c r="BF17" s="407"/>
      <c r="BG17" s="407"/>
      <c r="BH17" s="407"/>
      <c r="BI17" s="453" t="s">
        <v>128</v>
      </c>
      <c r="BJ17" s="647" t="str">
        <f>IF(H17="---","",IF(H17="","",VLOOKUP(H17,List16783456791021324[],2,FALSE)))</f>
        <v/>
      </c>
      <c r="BK17" s="647" t="str">
        <f>IF(I17="---","",IF(I17="","",VLOOKUP(I17,List16783456791021324[],2,FALSE)))</f>
        <v/>
      </c>
      <c r="BL17" s="647" t="str">
        <f>IF(J17="---","",IF(J17="","",VLOOKUP(J17,List16783456791021324[],2,FALSE)))</f>
        <v/>
      </c>
      <c r="BM17" s="647" t="str">
        <f>IF(K17="---","",IF(K17="","",VLOOKUP(K17,List16783456791021324[],2,FALSE)))</f>
        <v/>
      </c>
      <c r="BN17" s="647" t="str">
        <f>IF(L17="---","",IF(L17="","",VLOOKUP(L17,List16783456791021324[],2,FALSE)))</f>
        <v/>
      </c>
      <c r="BO17" s="647" t="str">
        <f>IF(M17="---","",IF(M17="","",VLOOKUP(M17,List16783456791021324[],2,FALSE)))</f>
        <v/>
      </c>
      <c r="BP17" s="647" t="str">
        <f>IF(N17="---","",IF(N17="","",VLOOKUP(N17,List16783456791021324[],2,FALSE)))</f>
        <v/>
      </c>
      <c r="BQ17" s="647" t="str">
        <f>IF(O17="---","",IF(O17="","",VLOOKUP(O17,List16783456791021324[],2,FALSE)))</f>
        <v/>
      </c>
      <c r="BR17" s="647" t="str">
        <f>IF(P17="---","",IF(P17="","",VLOOKUP(P17,List16783456791021324[],2,FALSE)))</f>
        <v/>
      </c>
      <c r="BS17" s="647" t="str">
        <f>IF(Q17="---","",IF(Q17="","",VLOOKUP(Q17,List16783456791021324[],2,FALSE)))</f>
        <v/>
      </c>
      <c r="BT17" s="647" t="str">
        <f>IF(R17="---","",IF(R17="","",VLOOKUP(R17,List16783456791021324[],2,FALSE)))</f>
        <v/>
      </c>
      <c r="BU17" s="453" t="s">
        <v>128</v>
      </c>
      <c r="BV17" s="647" t="str">
        <f>IF(Y17="---","",IF(Y17="","",VLOOKUP(Y17,List16783456791021324[],2,FALSE)))</f>
        <v/>
      </c>
      <c r="BW17" s="647" t="str">
        <f>IF(Z17="---","",IF(Z17="","",VLOOKUP(Z17,List16783456791021324[],2,FALSE)))</f>
        <v/>
      </c>
      <c r="BX17" s="647" t="str">
        <f>IF(AA17="---","",IF(AA17="","",VLOOKUP(AA17,List16783456791021324[],2,FALSE)))</f>
        <v/>
      </c>
      <c r="BY17" s="647" t="str">
        <f>IF(AB17="---","",IF(AB17="","",VLOOKUP(AB17,List16783456791021324[],2,FALSE)))</f>
        <v/>
      </c>
      <c r="BZ17" s="647" t="str">
        <f>IF(AC17="---","",IF(AC17="","",VLOOKUP(AC17,List16783456791021324[],2,FALSE)))</f>
        <v/>
      </c>
      <c r="CA17" s="647" t="str">
        <f>IF(AD17="---","",IF(AD17="","",VLOOKUP(AD17,List16783456791021324[],2,FALSE)))</f>
        <v/>
      </c>
      <c r="CB17" s="647" t="str">
        <f>IF(AE17="---","",IF(AE17="","",VLOOKUP(AE17,List16783456791021324[],2,FALSE)))</f>
        <v/>
      </c>
      <c r="CC17" s="647" t="str">
        <f>IF(AF17="---","",IF(AF17="","",VLOOKUP(AF17,List16783456791021324[],2,FALSE)))</f>
        <v/>
      </c>
      <c r="CD17" s="647" t="str">
        <f>IF(AG17="---","",IF(AG17="","",VLOOKUP(AG17,List16783456791021324[],2,FALSE)))</f>
        <v/>
      </c>
      <c r="CE17" s="647" t="str">
        <f>IF(AH17="---","",IF(AH17="","",VLOOKUP(AH17,List16783456791021324[],2,FALSE)))</f>
        <v/>
      </c>
      <c r="CF17" s="453" t="s">
        <v>128</v>
      </c>
      <c r="CG17" s="647" t="str">
        <f>IFERROR(
    IF(H17="---", "NA",
        IF(Y17="---", "NA",
            IF(BJ17 &gt; BK17,
                IF(BV17 &gt; BJ17, 1.1, 0.1),
                IF(BV17 &gt; BJ17, 1, 0)
            )
        )
    ),
    -1
)</f>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NA</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100</v>
      </c>
      <c r="I18" s="456" t="s">
        <v>100</v>
      </c>
      <c r="J18" s="456" t="s">
        <v>100</v>
      </c>
      <c r="K18" s="456" t="s">
        <v>100</v>
      </c>
      <c r="L18" s="456" t="s">
        <v>100</v>
      </c>
      <c r="M18" s="456" t="s">
        <v>100</v>
      </c>
      <c r="N18" s="456" t="s">
        <v>100</v>
      </c>
      <c r="O18" s="456" t="s">
        <v>100</v>
      </c>
      <c r="P18" s="456" t="s">
        <v>100</v>
      </c>
      <c r="Q18" s="456" t="s">
        <v>100</v>
      </c>
      <c r="R18" s="457" t="s">
        <v>100</v>
      </c>
      <c r="S18" s="407"/>
      <c r="T18" s="407"/>
      <c r="U18" s="407"/>
      <c r="V18" s="407"/>
      <c r="W18" s="407"/>
      <c r="X18" s="407"/>
      <c r="Y18" s="450" t="s">
        <v>100</v>
      </c>
      <c r="Z18" s="450" t="s">
        <v>100</v>
      </c>
      <c r="AA18" s="450" t="s">
        <v>100</v>
      </c>
      <c r="AB18" s="450" t="s">
        <v>100</v>
      </c>
      <c r="AC18" s="450" t="s">
        <v>100</v>
      </c>
      <c r="AD18" s="450" t="s">
        <v>100</v>
      </c>
      <c r="AE18" s="450" t="s">
        <v>100</v>
      </c>
      <c r="AF18" s="450" t="s">
        <v>100</v>
      </c>
      <c r="AG18" s="450" t="s">
        <v>100</v>
      </c>
      <c r="AH18" s="450" t="s">
        <v>100</v>
      </c>
      <c r="AK18" s="451" t="str">
        <f>IFERROR(IF(I18="---","",IF(Y18="---","No Target Set",IF(BV18=BK18,"On Target",IF(BV18&gt;BK18,"Behind",IF(BV18&lt;BK18,"On Target"))))),"")</f>
        <v/>
      </c>
      <c r="AL18" s="451" t="str">
        <f>IFERROR(IF(J18="---","",IF(Z18="---","No Target Set",IF(BW18=BL18,"On Target",IF(BW18&gt;BL18,"Behind",IF(BW18&lt;BL18,"On Target"))))),"")</f>
        <v/>
      </c>
      <c r="AM18" s="451" t="str">
        <f>IFERROR(IF(K18="---","",IF(AA18="---","No Target Set",IF(BX18=BM18,"On Target",IF(BX18&gt;BM18,"Behind",IF(BX18&lt;BM18,"On Target"))))),"")</f>
        <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v>
      </c>
      <c r="AY18" s="647" t="e">
        <f>VALUE(IF(AX18="---","",VLOOKUP(AX18,List16783456791021324[],2,FALSE)))</f>
        <v>#VALUE!</v>
      </c>
      <c r="AZ18" s="647" t="str">
        <f>_xlfn.IFNA(LOOKUP(2,1/(H18:Q18&lt;&gt;"---"),X18:AF18),"---")</f>
        <v>---</v>
      </c>
      <c r="BA18" s="647" t="e">
        <f>VALUE(IF(AZ18="---","",VLOOKUP(AZ18,List16783456791021324[],2,FALSE)))</f>
        <v>#VALUE!</v>
      </c>
      <c r="BB18" s="647" t="str">
        <f>_xlfn.IFNA(LOOKUP(2,1/(AK18:AT18&lt;&gt;""),AK18:AT18),"---")</f>
        <v>---</v>
      </c>
      <c r="BC18" s="647" t="str">
        <f>_xlfn.IFNA(LOOKUP(2,1/(H18:R18&lt;&gt;"---"),H$2:R$2),"---")</f>
        <v>---</v>
      </c>
      <c r="BD18" s="407"/>
      <c r="BE18" s="407"/>
      <c r="BF18" s="407"/>
      <c r="BG18" s="407"/>
      <c r="BH18" s="407"/>
      <c r="BI18" s="453" t="s">
        <v>131</v>
      </c>
      <c r="BJ18" s="647" t="str">
        <f>IF(H18="---","",IF(H18="","",VLOOKUP(H18,List16783456791021324[],2,FALSE)))</f>
        <v/>
      </c>
      <c r="BK18" s="647" t="str">
        <f>IF(I18="---","",IF(I18="","",VLOOKUP(I18,List16783456791021324[],2,FALSE)))</f>
        <v/>
      </c>
      <c r="BL18" s="647" t="str">
        <f>IF(J18="---","",IF(J18="","",VLOOKUP(J18,List16783456791021324[],2,FALSE)))</f>
        <v/>
      </c>
      <c r="BM18" s="647" t="str">
        <f>IF(K18="---","",IF(K18="","",VLOOKUP(K18,List16783456791021324[],2,FALSE)))</f>
        <v/>
      </c>
      <c r="BN18" s="647" t="str">
        <f>IF(L18="---","",IF(L18="","",VLOOKUP(L18,List16783456791021324[],2,FALSE)))</f>
        <v/>
      </c>
      <c r="BO18" s="647" t="str">
        <f>IF(M18="---","",IF(M18="","",VLOOKUP(M18,List16783456791021324[],2,FALSE)))</f>
        <v/>
      </c>
      <c r="BP18" s="647" t="str">
        <f>IF(N18="---","",IF(N18="","",VLOOKUP(N18,List16783456791021324[],2,FALSE)))</f>
        <v/>
      </c>
      <c r="BQ18" s="647" t="str">
        <f>IF(O18="---","",IF(O18="","",VLOOKUP(O18,List16783456791021324[],2,FALSE)))</f>
        <v/>
      </c>
      <c r="BR18" s="647" t="str">
        <f>IF(P18="---","",IF(P18="","",VLOOKUP(P18,List16783456791021324[],2,FALSE)))</f>
        <v/>
      </c>
      <c r="BS18" s="647" t="str">
        <f>IF(Q18="---","",IF(Q18="","",VLOOKUP(Q18,List16783456791021324[],2,FALSE)))</f>
        <v/>
      </c>
      <c r="BT18" s="647" t="str">
        <f>IF(R18="---","",IF(R18="","",VLOOKUP(R18,List16783456791021324[],2,FALSE)))</f>
        <v/>
      </c>
      <c r="BU18" s="453" t="s">
        <v>131</v>
      </c>
      <c r="BV18" s="647" t="str">
        <f>IF(Y18="---","",IF(Y18="","",VLOOKUP(Y18,List16783456791021324[],2,FALSE)))</f>
        <v/>
      </c>
      <c r="BW18" s="647" t="str">
        <f>IF(Z18="---","",IF(Z18="","",VLOOKUP(Z18,List16783456791021324[],2,FALSE)))</f>
        <v/>
      </c>
      <c r="BX18" s="647" t="str">
        <f>IF(AA18="---","",IF(AA18="","",VLOOKUP(AA18,List16783456791021324[],2,FALSE)))</f>
        <v/>
      </c>
      <c r="BY18" s="647" t="str">
        <f>IF(AB18="---","",IF(AB18="","",VLOOKUP(AB18,List16783456791021324[],2,FALSE)))</f>
        <v/>
      </c>
      <c r="BZ18" s="647" t="str">
        <f>IF(AC18="---","",IF(AC18="","",VLOOKUP(AC18,List16783456791021324[],2,FALSE)))</f>
        <v/>
      </c>
      <c r="CA18" s="647" t="str">
        <f>IF(AD18="---","",IF(AD18="","",VLOOKUP(AD18,List16783456791021324[],2,FALSE)))</f>
        <v/>
      </c>
      <c r="CB18" s="647" t="str">
        <f>IF(AE18="---","",IF(AE18="","",VLOOKUP(AE18,List16783456791021324[],2,FALSE)))</f>
        <v/>
      </c>
      <c r="CC18" s="647" t="str">
        <f>IF(AF18="---","",IF(AF18="","",VLOOKUP(AF18,List16783456791021324[],2,FALSE)))</f>
        <v/>
      </c>
      <c r="CD18" s="647" t="str">
        <f>IF(AG18="---","",IF(AG18="","",VLOOKUP(AG18,List16783456791021324[],2,FALSE)))</f>
        <v/>
      </c>
      <c r="CE18" s="647" t="str">
        <f>IF(AH18="---","",IF(AH18="","",VLOOKUP(AH18,List16783456791021324[],2,FALSE)))</f>
        <v/>
      </c>
      <c r="CF18" s="453" t="s">
        <v>131</v>
      </c>
      <c r="CG18" s="647" t="str">
        <f>IFERROR(
    IF(H18="---", "NA",
        IF(Y18="---", "NA",
            IF(BJ18 &gt; BK18,
                IF(BV18 &gt; BJ18, 1.1, 0.1),
                IF(BV18 &gt; BJ18, 1, 0)
            )
        )
    ),
    -1
)</f>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100</v>
      </c>
      <c r="I19" s="456" t="s">
        <v>100</v>
      </c>
      <c r="J19" s="456" t="s">
        <v>100</v>
      </c>
      <c r="K19" s="456" t="s">
        <v>100</v>
      </c>
      <c r="L19" s="456" t="s">
        <v>100</v>
      </c>
      <c r="M19" s="456" t="s">
        <v>100</v>
      </c>
      <c r="N19" s="456" t="s">
        <v>100</v>
      </c>
      <c r="O19" s="456" t="s">
        <v>100</v>
      </c>
      <c r="P19" s="456" t="s">
        <v>100</v>
      </c>
      <c r="Q19" s="456" t="s">
        <v>100</v>
      </c>
      <c r="R19" s="457" t="s">
        <v>100</v>
      </c>
      <c r="S19" s="407"/>
      <c r="T19" s="407"/>
      <c r="U19" s="407"/>
      <c r="V19" s="407"/>
      <c r="W19" s="407"/>
      <c r="X19" s="407"/>
      <c r="Y19" s="450" t="s">
        <v>100</v>
      </c>
      <c r="Z19" s="450" t="s">
        <v>100</v>
      </c>
      <c r="AA19" s="450" t="s">
        <v>100</v>
      </c>
      <c r="AB19" s="450" t="s">
        <v>100</v>
      </c>
      <c r="AC19" s="450" t="s">
        <v>100</v>
      </c>
      <c r="AD19" s="450" t="s">
        <v>100</v>
      </c>
      <c r="AE19" s="450" t="s">
        <v>100</v>
      </c>
      <c r="AF19" s="450" t="s">
        <v>100</v>
      </c>
      <c r="AG19" s="450" t="s">
        <v>100</v>
      </c>
      <c r="AH19" s="450" t="s">
        <v>100</v>
      </c>
      <c r="AK19" s="451" t="str">
        <f>IFERROR(IF(I19="---","",IF(Y19="---","No Target Set",IF(BV19=BK19,"On Target",IF(BV19&gt;BK19,"Behind",IF(BV19&lt;BK19,"On Target"))))),"")</f>
        <v/>
      </c>
      <c r="AL19" s="451" t="str">
        <f>IFERROR(IF(J19="---","",IF(Z19="---","No Target Set",IF(BW19=BL19,"On Target",IF(BW19&gt;BL19,"Behind",IF(BW19&lt;BL19,"On Target"))))),"")</f>
        <v/>
      </c>
      <c r="AM19" s="451" t="str">
        <f>IFERROR(IF(K19="---","",IF(AA19="---","No Target Set",IF(BX19=BM19,"On Target",IF(BX19&gt;BM19,"Behind",IF(BX19&lt;BM19,"On Target"))))),"")</f>
        <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v>
      </c>
      <c r="AY19" s="647" t="e">
        <f>VALUE(IF(AX19="---","",VLOOKUP(AX19,List16783456791021324[],2,FALSE)))</f>
        <v>#VALUE!</v>
      </c>
      <c r="AZ19" s="647" t="str">
        <f>_xlfn.IFNA(LOOKUP(2,1/(H19:Q19&lt;&gt;"---"),X19:AF19),"---")</f>
        <v>---</v>
      </c>
      <c r="BA19" s="647" t="e">
        <f>VALUE(IF(AZ19="---","",VLOOKUP(AZ19,List16783456791021324[],2,FALSE)))</f>
        <v>#VALUE!</v>
      </c>
      <c r="BB19" s="647" t="str">
        <f>_xlfn.IFNA(LOOKUP(2,1/(AK19:AT19&lt;&gt;""),AK19:AT19),"---")</f>
        <v>---</v>
      </c>
      <c r="BC19" s="647" t="str">
        <f>_xlfn.IFNA(LOOKUP(2,1/(H19:R19&lt;&gt;"---"),H$2:R$2),"---")</f>
        <v>---</v>
      </c>
      <c r="BD19" s="407"/>
      <c r="BE19" s="407"/>
      <c r="BF19" s="407"/>
      <c r="BG19" s="407"/>
      <c r="BH19" s="407"/>
      <c r="BI19" s="453" t="s">
        <v>133</v>
      </c>
      <c r="BJ19" s="647" t="str">
        <f>IF(H19="---","",IF(H19="","",VLOOKUP(H19,List16783456791021324[],2,FALSE)))</f>
        <v/>
      </c>
      <c r="BK19" s="647" t="str">
        <f>IF(I19="---","",IF(I19="","",VLOOKUP(I19,List16783456791021324[],2,FALSE)))</f>
        <v/>
      </c>
      <c r="BL19" s="647" t="str">
        <f>IF(J19="---","",IF(J19="","",VLOOKUP(J19,List16783456791021324[],2,FALSE)))</f>
        <v/>
      </c>
      <c r="BM19" s="647" t="str">
        <f>IF(K19="---","",IF(K19="","",VLOOKUP(K19,List16783456791021324[],2,FALSE)))</f>
        <v/>
      </c>
      <c r="BN19" s="647" t="str">
        <f>IF(L19="---","",IF(L19="","",VLOOKUP(L19,List16783456791021324[],2,FALSE)))</f>
        <v/>
      </c>
      <c r="BO19" s="647" t="str">
        <f>IF(M19="---","",IF(M19="","",VLOOKUP(M19,List16783456791021324[],2,FALSE)))</f>
        <v/>
      </c>
      <c r="BP19" s="647" t="str">
        <f>IF(N19="---","",IF(N19="","",VLOOKUP(N19,List16783456791021324[],2,FALSE)))</f>
        <v/>
      </c>
      <c r="BQ19" s="647" t="str">
        <f>IF(O19="---","",IF(O19="","",VLOOKUP(O19,List16783456791021324[],2,FALSE)))</f>
        <v/>
      </c>
      <c r="BR19" s="647" t="str">
        <f>IF(P19="---","",IF(P19="","",VLOOKUP(P19,List16783456791021324[],2,FALSE)))</f>
        <v/>
      </c>
      <c r="BS19" s="647" t="str">
        <f>IF(Q19="---","",IF(Q19="","",VLOOKUP(Q19,List16783456791021324[],2,FALSE)))</f>
        <v/>
      </c>
      <c r="BT19" s="647" t="str">
        <f>IF(R19="---","",IF(R19="","",VLOOKUP(R19,List16783456791021324[],2,FALSE)))</f>
        <v/>
      </c>
      <c r="BU19" s="453" t="s">
        <v>133</v>
      </c>
      <c r="BV19" s="647" t="str">
        <f>IF(Y19="---","",IF(Y19="","",VLOOKUP(Y19,List16783456791021324[],2,FALSE)))</f>
        <v/>
      </c>
      <c r="BW19" s="647" t="str">
        <f>IF(Z19="---","",IF(Z19="","",VLOOKUP(Z19,List16783456791021324[],2,FALSE)))</f>
        <v/>
      </c>
      <c r="BX19" s="647" t="str">
        <f>IF(AA19="---","",IF(AA19="","",VLOOKUP(AA19,List16783456791021324[],2,FALSE)))</f>
        <v/>
      </c>
      <c r="BY19" s="647" t="str">
        <f>IF(AB19="---","",IF(AB19="","",VLOOKUP(AB19,List16783456791021324[],2,FALSE)))</f>
        <v/>
      </c>
      <c r="BZ19" s="647" t="str">
        <f>IF(AC19="---","",IF(AC19="","",VLOOKUP(AC19,List16783456791021324[],2,FALSE)))</f>
        <v/>
      </c>
      <c r="CA19" s="647" t="str">
        <f>IF(AD19="---","",IF(AD19="","",VLOOKUP(AD19,List16783456791021324[],2,FALSE)))</f>
        <v/>
      </c>
      <c r="CB19" s="647" t="str">
        <f>IF(AE19="---","",IF(AE19="","",VLOOKUP(AE19,List16783456791021324[],2,FALSE)))</f>
        <v/>
      </c>
      <c r="CC19" s="647" t="str">
        <f>IF(AF19="---","",IF(AF19="","",VLOOKUP(AF19,List16783456791021324[],2,FALSE)))</f>
        <v/>
      </c>
      <c r="CD19" s="647" t="str">
        <f>IF(AG19="---","",IF(AG19="","",VLOOKUP(AG19,List16783456791021324[],2,FALSE)))</f>
        <v/>
      </c>
      <c r="CE19" s="647" t="str">
        <f>IF(AH19="---","",IF(AH19="","",VLOOKUP(AH19,List16783456791021324[],2,FALSE)))</f>
        <v/>
      </c>
      <c r="CF19" s="453" t="s">
        <v>133</v>
      </c>
      <c r="CG19" s="647" t="str">
        <f>IFERROR(
    IF(H19="---", "NA",
        IF(Y19="---", "NA",
            IF(BJ19 &gt; BK19,
                IF(BV19 &gt; BJ19, 1.1, 0.1),
                IF(BV19 &gt; BJ19, 1, 0)
            )
        )
    ),
    -1
)</f>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100</v>
      </c>
      <c r="I20" s="456" t="s">
        <v>100</v>
      </c>
      <c r="J20" s="456" t="s">
        <v>100</v>
      </c>
      <c r="K20" s="456" t="s">
        <v>100</v>
      </c>
      <c r="L20" s="456" t="s">
        <v>100</v>
      </c>
      <c r="M20" s="456" t="s">
        <v>100</v>
      </c>
      <c r="N20" s="456" t="s">
        <v>100</v>
      </c>
      <c r="O20" s="456" t="s">
        <v>100</v>
      </c>
      <c r="P20" s="456" t="s">
        <v>100</v>
      </c>
      <c r="Q20" s="456" t="s">
        <v>100</v>
      </c>
      <c r="R20" s="457" t="s">
        <v>100</v>
      </c>
      <c r="S20" s="407"/>
      <c r="T20" s="407"/>
      <c r="U20" s="407"/>
      <c r="V20" s="407"/>
      <c r="W20" s="407"/>
      <c r="X20" s="407"/>
      <c r="Y20" s="450" t="s">
        <v>100</v>
      </c>
      <c r="Z20" s="450" t="s">
        <v>100</v>
      </c>
      <c r="AA20" s="450" t="s">
        <v>100</v>
      </c>
      <c r="AB20" s="450" t="s">
        <v>100</v>
      </c>
      <c r="AC20" s="450" t="s">
        <v>100</v>
      </c>
      <c r="AD20" s="450" t="s">
        <v>100</v>
      </c>
      <c r="AE20" s="450" t="s">
        <v>100</v>
      </c>
      <c r="AF20" s="450" t="s">
        <v>100</v>
      </c>
      <c r="AG20" s="450" t="s">
        <v>100</v>
      </c>
      <c r="AH20" s="450" t="s">
        <v>100</v>
      </c>
      <c r="AK20" s="451" t="str">
        <f>IFERROR(IF(I20="---","",IF(Y20="---","No Target Set",IF(BV20=BK20,"On Target",IF(BV20&gt;BK20,"Behind",IF(BV20&lt;BK20,"On Target"))))),"")</f>
        <v/>
      </c>
      <c r="AL20" s="451" t="str">
        <f>IFERROR(IF(J20="---","",IF(Z20="---","No Target Set",IF(BW20=BL20,"On Target",IF(BW20&gt;BL20,"Behind",IF(BW20&lt;BL20,"On Target"))))),"")</f>
        <v/>
      </c>
      <c r="AM20" s="451" t="str">
        <f>IFERROR(IF(K20="---","",IF(AA20="---","No Target Set",IF(BX20=BM20,"On Target",IF(BX20&gt;BM20,"Behind",IF(BX20&lt;BM20,"On Target"))))),"")</f>
        <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v>
      </c>
      <c r="AY20" s="647" t="e">
        <f>VALUE(IF(AX20="---","",VLOOKUP(AX20,List16783456791021324[],2,FALSE)))</f>
        <v>#VALUE!</v>
      </c>
      <c r="AZ20" s="647" t="str">
        <f>_xlfn.IFNA(LOOKUP(2,1/(H20:Q20&lt;&gt;"---"),X20:AF20),"---")</f>
        <v>---</v>
      </c>
      <c r="BA20" s="647" t="e">
        <f>VALUE(IF(AZ20="---","",VLOOKUP(AZ20,List16783456791021324[],2,FALSE)))</f>
        <v>#VALUE!</v>
      </c>
      <c r="BB20" s="647" t="str">
        <f>_xlfn.IFNA(LOOKUP(2,1/(AK20:AT20&lt;&gt;""),AK20:AT20),"---")</f>
        <v>---</v>
      </c>
      <c r="BC20" s="647" t="str">
        <f>_xlfn.IFNA(LOOKUP(2,1/(H20:R20&lt;&gt;"---"),H$2:R$2),"---")</f>
        <v>---</v>
      </c>
      <c r="BD20" s="407"/>
      <c r="BE20" s="407"/>
      <c r="BF20" s="407"/>
      <c r="BG20" s="407"/>
      <c r="BH20" s="407"/>
      <c r="BI20" s="453" t="s">
        <v>135</v>
      </c>
      <c r="BJ20" s="647" t="str">
        <f>IF(H20="---","",IF(H20="","",VLOOKUP(H20,List16783456791021324[],2,FALSE)))</f>
        <v/>
      </c>
      <c r="BK20" s="647" t="str">
        <f>IF(I20="---","",IF(I20="","",VLOOKUP(I20,List16783456791021324[],2,FALSE)))</f>
        <v/>
      </c>
      <c r="BL20" s="647" t="str">
        <f>IF(J20="---","",IF(J20="","",VLOOKUP(J20,List16783456791021324[],2,FALSE)))</f>
        <v/>
      </c>
      <c r="BM20" s="647" t="str">
        <f>IF(K20="---","",IF(K20="","",VLOOKUP(K20,List16783456791021324[],2,FALSE)))</f>
        <v/>
      </c>
      <c r="BN20" s="647" t="str">
        <f>IF(L20="---","",IF(L20="","",VLOOKUP(L20,List16783456791021324[],2,FALSE)))</f>
        <v/>
      </c>
      <c r="BO20" s="647" t="str">
        <f>IF(M20="---","",IF(M20="","",VLOOKUP(M20,List16783456791021324[],2,FALSE)))</f>
        <v/>
      </c>
      <c r="BP20" s="647" t="str">
        <f>IF(N20="---","",IF(N20="","",VLOOKUP(N20,List16783456791021324[],2,FALSE)))</f>
        <v/>
      </c>
      <c r="BQ20" s="647" t="str">
        <f>IF(O20="---","",IF(O20="","",VLOOKUP(O20,List16783456791021324[],2,FALSE)))</f>
        <v/>
      </c>
      <c r="BR20" s="647" t="str">
        <f>IF(P20="---","",IF(P20="","",VLOOKUP(P20,List16783456791021324[],2,FALSE)))</f>
        <v/>
      </c>
      <c r="BS20" s="647" t="str">
        <f>IF(Q20="---","",IF(Q20="","",VLOOKUP(Q20,List16783456791021324[],2,FALSE)))</f>
        <v/>
      </c>
      <c r="BT20" s="647" t="str">
        <f>IF(R20="---","",IF(R20="","",VLOOKUP(R20,List16783456791021324[],2,FALSE)))</f>
        <v/>
      </c>
      <c r="BU20" s="453" t="s">
        <v>135</v>
      </c>
      <c r="BV20" s="647" t="str">
        <f>IF(Y20="---","",IF(Y20="","",VLOOKUP(Y20,List16783456791021324[],2,FALSE)))</f>
        <v/>
      </c>
      <c r="BW20" s="647" t="str">
        <f>IF(Z20="---","",IF(Z20="","",VLOOKUP(Z20,List16783456791021324[],2,FALSE)))</f>
        <v/>
      </c>
      <c r="BX20" s="647" t="str">
        <f>IF(AA20="---","",IF(AA20="","",VLOOKUP(AA20,List16783456791021324[],2,FALSE)))</f>
        <v/>
      </c>
      <c r="BY20" s="647" t="str">
        <f>IF(AB20="---","",IF(AB20="","",VLOOKUP(AB20,List16783456791021324[],2,FALSE)))</f>
        <v/>
      </c>
      <c r="BZ20" s="647" t="str">
        <f>IF(AC20="---","",IF(AC20="","",VLOOKUP(AC20,List16783456791021324[],2,FALSE)))</f>
        <v/>
      </c>
      <c r="CA20" s="647" t="str">
        <f>IF(AD20="---","",IF(AD20="","",VLOOKUP(AD20,List16783456791021324[],2,FALSE)))</f>
        <v/>
      </c>
      <c r="CB20" s="647" t="str">
        <f>IF(AE20="---","",IF(AE20="","",VLOOKUP(AE20,List16783456791021324[],2,FALSE)))</f>
        <v/>
      </c>
      <c r="CC20" s="647" t="str">
        <f>IF(AF20="---","",IF(AF20="","",VLOOKUP(AF20,List16783456791021324[],2,FALSE)))</f>
        <v/>
      </c>
      <c r="CD20" s="647" t="str">
        <f>IF(AG20="---","",IF(AG20="","",VLOOKUP(AG20,List16783456791021324[],2,FALSE)))</f>
        <v/>
      </c>
      <c r="CE20" s="647" t="str">
        <f>IF(AH20="---","",IF(AH20="","",VLOOKUP(AH20,List16783456791021324[],2,FALSE)))</f>
        <v/>
      </c>
      <c r="CF20" s="453" t="s">
        <v>135</v>
      </c>
      <c r="CG20" s="647" t="str">
        <f>IFERROR(
    IF(H20="---", "NA",
        IF(Y20="---", "NA",
            IF(BJ20 &gt; BK20,
                IF(BV20 &gt; BJ20, 1.1, 0.1),
                IF(BV20 &gt; BJ20, 1, 0)
            )
        )
    ),
    -1
)</f>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NA</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100</v>
      </c>
      <c r="I21" s="456" t="s">
        <v>100</v>
      </c>
      <c r="J21" s="456" t="s">
        <v>100</v>
      </c>
      <c r="K21" s="456" t="s">
        <v>100</v>
      </c>
      <c r="L21" s="456" t="s">
        <v>100</v>
      </c>
      <c r="M21" s="456" t="s">
        <v>100</v>
      </c>
      <c r="N21" s="456" t="s">
        <v>100</v>
      </c>
      <c r="O21" s="456" t="s">
        <v>100</v>
      </c>
      <c r="P21" s="456" t="s">
        <v>100</v>
      </c>
      <c r="Q21" s="456" t="s">
        <v>100</v>
      </c>
      <c r="R21" s="457" t="s">
        <v>100</v>
      </c>
      <c r="S21" s="407"/>
      <c r="T21" s="407"/>
      <c r="U21" s="407"/>
      <c r="V21" s="407"/>
      <c r="W21" s="407"/>
      <c r="X21" s="407"/>
      <c r="Y21" s="450" t="s">
        <v>100</v>
      </c>
      <c r="Z21" s="450" t="s">
        <v>100</v>
      </c>
      <c r="AA21" s="450" t="s">
        <v>100</v>
      </c>
      <c r="AB21" s="450" t="s">
        <v>100</v>
      </c>
      <c r="AC21" s="450" t="s">
        <v>100</v>
      </c>
      <c r="AD21" s="450" t="s">
        <v>100</v>
      </c>
      <c r="AE21" s="450" t="s">
        <v>100</v>
      </c>
      <c r="AF21" s="450" t="s">
        <v>100</v>
      </c>
      <c r="AG21" s="450" t="s">
        <v>100</v>
      </c>
      <c r="AH21" s="450" t="s">
        <v>100</v>
      </c>
      <c r="AK21" s="451" t="str">
        <f>IFERROR(IF(I21="---","",IF(Y21="---","No Target Set",IF(BV21=BK21,"On Target",IF(BV21&gt;BK21,"Behind",IF(BV21&lt;BK21,"On Target"))))),"")</f>
        <v/>
      </c>
      <c r="AL21" s="451" t="str">
        <f>IFERROR(IF(J21="---","",IF(Z21="---","No Target Set",IF(BW21=BL21,"On Target",IF(BW21&gt;BL21,"Behind",IF(BW21&lt;BL21,"On Target"))))),"")</f>
        <v/>
      </c>
      <c r="AM21" s="451" t="str">
        <f>IFERROR(IF(K21="---","",IF(AA21="---","No Target Set",IF(BX21=BM21,"On Target",IF(BX21&gt;BM21,"Behind",IF(BX21&lt;BM21,"On Target"))))),"")</f>
        <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v>
      </c>
      <c r="AY21" s="649" t="e">
        <f>VALUE(IF(AX21="---","",VLOOKUP(AX21,List16783456791021324[],2,FALSE)))</f>
        <v>#VALUE!</v>
      </c>
      <c r="AZ21" s="649" t="str">
        <f>_xlfn.IFNA(LOOKUP(2,1/(H21:Q21&lt;&gt;"---"),X21:AF21),"---")</f>
        <v>---</v>
      </c>
      <c r="BA21" s="649" t="e">
        <f>VALUE(IF(AZ21="---","",VLOOKUP(AZ21,List16783456791021324[],2,FALSE)))</f>
        <v>#VALUE!</v>
      </c>
      <c r="BB21" s="649" t="str">
        <f>_xlfn.IFNA(LOOKUP(2,1/(AK21:AT21&lt;&gt;""),AK21:AT21),"---")</f>
        <v>---</v>
      </c>
      <c r="BC21" s="649" t="str">
        <f>_xlfn.IFNA(LOOKUP(2,1/(H21:R21&lt;&gt;"---"),H$2:R$2),"---")</f>
        <v>---</v>
      </c>
      <c r="BD21" s="407"/>
      <c r="BE21" s="407"/>
      <c r="BF21" s="407"/>
      <c r="BG21" s="407"/>
      <c r="BH21" s="407"/>
      <c r="BI21" s="453" t="s">
        <v>145</v>
      </c>
      <c r="BJ21" s="649" t="str">
        <f>IF(H21="---","",IF(H21="","",VLOOKUP(H21,List16783456791021324[],2,FALSE)))</f>
        <v/>
      </c>
      <c r="BK21" s="649" t="str">
        <f>IF(I21="---","",IF(I21="","",VLOOKUP(I21,List16783456791021324[],2,FALSE)))</f>
        <v/>
      </c>
      <c r="BL21" s="649" t="str">
        <f>IF(J21="---","",IF(J21="","",VLOOKUP(J21,List16783456791021324[],2,FALSE)))</f>
        <v/>
      </c>
      <c r="BM21" s="649" t="str">
        <f>IF(K21="---","",IF(K21="","",VLOOKUP(K21,List16783456791021324[],2,FALSE)))</f>
        <v/>
      </c>
      <c r="BN21" s="649" t="str">
        <f>IF(L21="---","",IF(L21="","",VLOOKUP(L21,List16783456791021324[],2,FALSE)))</f>
        <v/>
      </c>
      <c r="BO21" s="649" t="str">
        <f>IF(M21="---","",IF(M21="","",VLOOKUP(M21,List16783456791021324[],2,FALSE)))</f>
        <v/>
      </c>
      <c r="BP21" s="649" t="str">
        <f>IF(N21="---","",IF(N21="","",VLOOKUP(N21,List16783456791021324[],2,FALSE)))</f>
        <v/>
      </c>
      <c r="BQ21" s="649" t="str">
        <f>IF(O21="---","",IF(O21="","",VLOOKUP(O21,List16783456791021324[],2,FALSE)))</f>
        <v/>
      </c>
      <c r="BR21" s="649" t="str">
        <f>IF(P21="---","",IF(P21="","",VLOOKUP(P21,List16783456791021324[],2,FALSE)))</f>
        <v/>
      </c>
      <c r="BS21" s="649" t="str">
        <f>IF(Q21="---","",IF(Q21="","",VLOOKUP(Q21,List16783456791021324[],2,FALSE)))</f>
        <v/>
      </c>
      <c r="BT21" s="649" t="str">
        <f>IF(R21="---","",IF(R21="","",VLOOKUP(R21,List16783456791021324[],2,FALSE)))</f>
        <v/>
      </c>
      <c r="BU21" s="453" t="s">
        <v>145</v>
      </c>
      <c r="BV21" s="649" t="str">
        <f>IF(Y21="---","",IF(Y21="","",VLOOKUP(Y21,List16783456791021324[],2,FALSE)))</f>
        <v/>
      </c>
      <c r="BW21" s="649" t="str">
        <f>IF(Z21="---","",IF(Z21="","",VLOOKUP(Z21,List16783456791021324[],2,FALSE)))</f>
        <v/>
      </c>
      <c r="BX21" s="649" t="str">
        <f>IF(AA21="---","",IF(AA21="","",VLOOKUP(AA21,List16783456791021324[],2,FALSE)))</f>
        <v/>
      </c>
      <c r="BY21" s="649" t="str">
        <f>IF(AB21="---","",IF(AB21="","",VLOOKUP(AB21,List16783456791021324[],2,FALSE)))</f>
        <v/>
      </c>
      <c r="BZ21" s="649" t="str">
        <f>IF(AC21="---","",IF(AC21="","",VLOOKUP(AC21,List16783456791021324[],2,FALSE)))</f>
        <v/>
      </c>
      <c r="CA21" s="649" t="str">
        <f>IF(AD21="---","",IF(AD21="","",VLOOKUP(AD21,List16783456791021324[],2,FALSE)))</f>
        <v/>
      </c>
      <c r="CB21" s="649" t="str">
        <f>IF(AE21="---","",IF(AE21="","",VLOOKUP(AE21,List16783456791021324[],2,FALSE)))</f>
        <v/>
      </c>
      <c r="CC21" s="649" t="str">
        <f>IF(AF21="---","",IF(AF21="","",VLOOKUP(AF21,List16783456791021324[],2,FALSE)))</f>
        <v/>
      </c>
      <c r="CD21" s="649" t="str">
        <f>IF(AG21="---","",IF(AG21="","",VLOOKUP(AG21,List16783456791021324[],2,FALSE)))</f>
        <v/>
      </c>
      <c r="CE21" s="649" t="str">
        <f>IF(AH21="---","",IF(AH21="","",VLOOKUP(AH21,List16783456791021324[],2,FALSE)))</f>
        <v/>
      </c>
      <c r="CF21" s="453" t="s">
        <v>145</v>
      </c>
      <c r="CG21" s="649" t="str">
        <f>IFERROR(
    IF(H21="---", "NA",
        IF(Y21="---", "NA",
            IF(BJ21 &gt; BK21,
                IF(BV21 &gt; BJ21, 1.1, 0.1),
                IF(BV21 &gt; BJ21, 1, 0)
            )
        )
    ),
    -1
)</f>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100</v>
      </c>
      <c r="I22" s="456" t="s">
        <v>100</v>
      </c>
      <c r="J22" s="456" t="s">
        <v>100</v>
      </c>
      <c r="K22" s="456" t="s">
        <v>100</v>
      </c>
      <c r="L22" s="456" t="s">
        <v>100</v>
      </c>
      <c r="M22" s="456" t="s">
        <v>100</v>
      </c>
      <c r="N22" s="456" t="s">
        <v>100</v>
      </c>
      <c r="O22" s="456" t="s">
        <v>100</v>
      </c>
      <c r="P22" s="456" t="s">
        <v>100</v>
      </c>
      <c r="Q22" s="456" t="s">
        <v>100</v>
      </c>
      <c r="R22" s="457" t="s">
        <v>100</v>
      </c>
      <c r="S22" s="407"/>
      <c r="T22" s="407"/>
      <c r="U22" s="407"/>
      <c r="V22" s="407"/>
      <c r="W22" s="407"/>
      <c r="X22" s="407"/>
      <c r="Y22" s="450" t="s">
        <v>100</v>
      </c>
      <c r="Z22" s="450" t="s">
        <v>100</v>
      </c>
      <c r="AA22" s="450" t="s">
        <v>100</v>
      </c>
      <c r="AB22" s="450" t="s">
        <v>100</v>
      </c>
      <c r="AC22" s="450" t="s">
        <v>100</v>
      </c>
      <c r="AD22" s="450" t="s">
        <v>100</v>
      </c>
      <c r="AE22" s="450" t="s">
        <v>100</v>
      </c>
      <c r="AF22" s="450" t="s">
        <v>100</v>
      </c>
      <c r="AG22" s="450" t="s">
        <v>100</v>
      </c>
      <c r="AH22" s="450" t="s">
        <v>100</v>
      </c>
      <c r="AK22" s="451" t="str">
        <f>IFERROR(IF(I22="---","",IF(Y22="---","No Target Set",IF(BV22=BK22,"On Target",IF(BV22&gt;BK22,"Behind",IF(BV22&lt;BK22,"On Target"))))),"")</f>
        <v/>
      </c>
      <c r="AL22" s="451" t="str">
        <f>IFERROR(IF(J22="---","",IF(Z22="---","No Target Set",IF(BW22=BL22,"On Target",IF(BW22&gt;BL22,"Behind",IF(BW22&lt;BL22,"On Target"))))),"")</f>
        <v/>
      </c>
      <c r="AM22" s="451" t="str">
        <f>IFERROR(IF(K22="---","",IF(AA22="---","No Target Set",IF(BX22=BM22,"On Target",IF(BX22&gt;BM22,"Behind",IF(BX22&lt;BM22,"On Target"))))),"")</f>
        <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v>
      </c>
      <c r="AY22" s="649" t="e">
        <f>VALUE(IF(AX22="---","",VLOOKUP(AX22,List16783456791021324[],2,FALSE)))</f>
        <v>#VALUE!</v>
      </c>
      <c r="AZ22" s="649" t="str">
        <f>_xlfn.IFNA(LOOKUP(2,1/(H22:Q22&lt;&gt;"---"),X22:AF22),"---")</f>
        <v>---</v>
      </c>
      <c r="BA22" s="649" t="e">
        <f>VALUE(IF(AZ22="---","",VLOOKUP(AZ22,List16783456791021324[],2,FALSE)))</f>
        <v>#VALUE!</v>
      </c>
      <c r="BB22" s="649" t="str">
        <f>_xlfn.IFNA(LOOKUP(2,1/(AK22:AT22&lt;&gt;""),AK22:AT22),"---")</f>
        <v>---</v>
      </c>
      <c r="BC22" s="649" t="str">
        <f>_xlfn.IFNA(LOOKUP(2,1/(H22:R22&lt;&gt;"---"),H$2:R$2),"---")</f>
        <v>---</v>
      </c>
      <c r="BD22" s="407"/>
      <c r="BE22" s="407"/>
      <c r="BF22" s="407"/>
      <c r="BG22" s="407"/>
      <c r="BH22" s="407"/>
      <c r="BI22" s="453" t="s">
        <v>147</v>
      </c>
      <c r="BJ22" s="649" t="str">
        <f>IF(H22="---","",IF(H22="","",VLOOKUP(H22,List16783456791021324[],2,FALSE)))</f>
        <v/>
      </c>
      <c r="BK22" s="649" t="str">
        <f>IF(I22="---","",IF(I22="","",VLOOKUP(I22,List16783456791021324[],2,FALSE)))</f>
        <v/>
      </c>
      <c r="BL22" s="649" t="str">
        <f>IF(J22="---","",IF(J22="","",VLOOKUP(J22,List16783456791021324[],2,FALSE)))</f>
        <v/>
      </c>
      <c r="BM22" s="649" t="str">
        <f>IF(K22="---","",IF(K22="","",VLOOKUP(K22,List16783456791021324[],2,FALSE)))</f>
        <v/>
      </c>
      <c r="BN22" s="649" t="str">
        <f>IF(L22="---","",IF(L22="","",VLOOKUP(L22,List16783456791021324[],2,FALSE)))</f>
        <v/>
      </c>
      <c r="BO22" s="649" t="str">
        <f>IF(M22="---","",IF(M22="","",VLOOKUP(M22,List16783456791021324[],2,FALSE)))</f>
        <v/>
      </c>
      <c r="BP22" s="649" t="str">
        <f>IF(N22="---","",IF(N22="","",VLOOKUP(N22,List16783456791021324[],2,FALSE)))</f>
        <v/>
      </c>
      <c r="BQ22" s="649" t="str">
        <f>IF(O22="---","",IF(O22="","",VLOOKUP(O22,List16783456791021324[],2,FALSE)))</f>
        <v/>
      </c>
      <c r="BR22" s="649" t="str">
        <f>IF(P22="---","",IF(P22="","",VLOOKUP(P22,List16783456791021324[],2,FALSE)))</f>
        <v/>
      </c>
      <c r="BS22" s="649" t="str">
        <f>IF(Q22="---","",IF(Q22="","",VLOOKUP(Q22,List16783456791021324[],2,FALSE)))</f>
        <v/>
      </c>
      <c r="BT22" s="649" t="str">
        <f>IF(R22="---","",IF(R22="","",VLOOKUP(R22,List16783456791021324[],2,FALSE)))</f>
        <v/>
      </c>
      <c r="BU22" s="453" t="s">
        <v>147</v>
      </c>
      <c r="BV22" s="649" t="str">
        <f>IF(Y22="---","",IF(Y22="","",VLOOKUP(Y22,List16783456791021324[],2,FALSE)))</f>
        <v/>
      </c>
      <c r="BW22" s="649" t="str">
        <f>IF(Z22="---","",IF(Z22="","",VLOOKUP(Z22,List16783456791021324[],2,FALSE)))</f>
        <v/>
      </c>
      <c r="BX22" s="649" t="str">
        <f>IF(AA22="---","",IF(AA22="","",VLOOKUP(AA22,List16783456791021324[],2,FALSE)))</f>
        <v/>
      </c>
      <c r="BY22" s="649" t="str">
        <f>IF(AB22="---","",IF(AB22="","",VLOOKUP(AB22,List16783456791021324[],2,FALSE)))</f>
        <v/>
      </c>
      <c r="BZ22" s="649" t="str">
        <f>IF(AC22="---","",IF(AC22="","",VLOOKUP(AC22,List16783456791021324[],2,FALSE)))</f>
        <v/>
      </c>
      <c r="CA22" s="649" t="str">
        <f>IF(AD22="---","",IF(AD22="","",VLOOKUP(AD22,List16783456791021324[],2,FALSE)))</f>
        <v/>
      </c>
      <c r="CB22" s="649" t="str">
        <f>IF(AE22="---","",IF(AE22="","",VLOOKUP(AE22,List16783456791021324[],2,FALSE)))</f>
        <v/>
      </c>
      <c r="CC22" s="649" t="str">
        <f>IF(AF22="---","",IF(AF22="","",VLOOKUP(AF22,List16783456791021324[],2,FALSE)))</f>
        <v/>
      </c>
      <c r="CD22" s="649" t="str">
        <f>IF(AG22="---","",IF(AG22="","",VLOOKUP(AG22,List16783456791021324[],2,FALSE)))</f>
        <v/>
      </c>
      <c r="CE22" s="649" t="str">
        <f>IF(AH22="---","",IF(AH22="","",VLOOKUP(AH22,List16783456791021324[],2,FALSE)))</f>
        <v/>
      </c>
      <c r="CF22" s="453" t="s">
        <v>147</v>
      </c>
      <c r="CG22" s="649" t="str">
        <f>IFERROR(
    IF(H22="---", "NA",
        IF(Y22="---", "NA",
            IF(BJ22 &gt; BK22,
                IF(BV22 &gt; BJ22, 1.1, 0.1),
                IF(BV22 &gt; BJ22, 1, 0)
            )
        )
    ),
    -1
)</f>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100</v>
      </c>
      <c r="I23" s="456" t="s">
        <v>100</v>
      </c>
      <c r="J23" s="456" t="s">
        <v>100</v>
      </c>
      <c r="K23" s="456" t="s">
        <v>100</v>
      </c>
      <c r="L23" s="456" t="s">
        <v>100</v>
      </c>
      <c r="M23" s="456" t="s">
        <v>100</v>
      </c>
      <c r="N23" s="456" t="s">
        <v>100</v>
      </c>
      <c r="O23" s="456" t="s">
        <v>100</v>
      </c>
      <c r="P23" s="456" t="s">
        <v>100</v>
      </c>
      <c r="Q23" s="456" t="s">
        <v>100</v>
      </c>
      <c r="R23" s="457" t="s">
        <v>100</v>
      </c>
      <c r="S23" s="407"/>
      <c r="T23" s="407"/>
      <c r="U23" s="407"/>
      <c r="V23" s="407"/>
      <c r="W23" s="407"/>
      <c r="X23" s="407"/>
      <c r="Y23" s="450" t="s">
        <v>100</v>
      </c>
      <c r="Z23" s="450" t="s">
        <v>100</v>
      </c>
      <c r="AA23" s="450" t="s">
        <v>100</v>
      </c>
      <c r="AB23" s="450" t="s">
        <v>100</v>
      </c>
      <c r="AC23" s="450" t="s">
        <v>100</v>
      </c>
      <c r="AD23" s="450" t="s">
        <v>100</v>
      </c>
      <c r="AE23" s="450" t="s">
        <v>100</v>
      </c>
      <c r="AF23" s="450" t="s">
        <v>100</v>
      </c>
      <c r="AG23" s="450" t="s">
        <v>100</v>
      </c>
      <c r="AH23" s="450" t="s">
        <v>100</v>
      </c>
      <c r="AK23" s="451" t="str">
        <f>IFERROR(IF(I23="---","",IF(Y23="---","No Target Set",IF(BV23=BK23,"On Target",IF(BV23&gt;BK23,"Behind",IF(BV23&lt;BK23,"On Target"))))),"")</f>
        <v/>
      </c>
      <c r="AL23" s="451" t="str">
        <f>IFERROR(IF(J23="---","",IF(Z23="---","No Target Set",IF(BW23=BL23,"On Target",IF(BW23&gt;BL23,"Behind",IF(BW23&lt;BL23,"On Target"))))),"")</f>
        <v/>
      </c>
      <c r="AM23" s="451" t="str">
        <f>IFERROR(IF(K23="---","",IF(AA23="---","No Target Set",IF(BX23=BM23,"On Target",IF(BX23&gt;BM23,"Behind",IF(BX23&lt;BM23,"On Target"))))),"")</f>
        <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v>
      </c>
      <c r="AY23" s="649" t="e">
        <f>VALUE(IF(AX23="---","",VLOOKUP(AX23,List16783456791021324[],2,FALSE)))</f>
        <v>#VALUE!</v>
      </c>
      <c r="AZ23" s="649" t="str">
        <f>_xlfn.IFNA(LOOKUP(2,1/(H23:Q23&lt;&gt;"---"),X23:AF23),"---")</f>
        <v>---</v>
      </c>
      <c r="BA23" s="649" t="e">
        <f>VALUE(IF(AZ23="---","",VLOOKUP(AZ23,List16783456791021324[],2,FALSE)))</f>
        <v>#VALUE!</v>
      </c>
      <c r="BB23" s="649" t="str">
        <f>_xlfn.IFNA(LOOKUP(2,1/(AK23:AT23&lt;&gt;""),AK23:AT23),"---")</f>
        <v>---</v>
      </c>
      <c r="BC23" s="649" t="str">
        <f>_xlfn.IFNA(LOOKUP(2,1/(H23:R23&lt;&gt;"---"),H$2:R$2),"---")</f>
        <v>---</v>
      </c>
      <c r="BD23" s="407"/>
      <c r="BE23" s="407"/>
      <c r="BF23" s="407"/>
      <c r="BG23" s="407"/>
      <c r="BH23" s="407"/>
      <c r="BI23" s="453" t="s">
        <v>149</v>
      </c>
      <c r="BJ23" s="649" t="str">
        <f>IF(H23="---","",IF(H23="","",VLOOKUP(H23,List16783456791021324[],2,FALSE)))</f>
        <v/>
      </c>
      <c r="BK23" s="649" t="str">
        <f>IF(I23="---","",IF(I23="","",VLOOKUP(I23,List16783456791021324[],2,FALSE)))</f>
        <v/>
      </c>
      <c r="BL23" s="649" t="str">
        <f>IF(J23="---","",IF(J23="","",VLOOKUP(J23,List16783456791021324[],2,FALSE)))</f>
        <v/>
      </c>
      <c r="BM23" s="649" t="str">
        <f>IF(K23="---","",IF(K23="","",VLOOKUP(K23,List16783456791021324[],2,FALSE)))</f>
        <v/>
      </c>
      <c r="BN23" s="649" t="str">
        <f>IF(L23="---","",IF(L23="","",VLOOKUP(L23,List16783456791021324[],2,FALSE)))</f>
        <v/>
      </c>
      <c r="BO23" s="649" t="str">
        <f>IF(M23="---","",IF(M23="","",VLOOKUP(M23,List16783456791021324[],2,FALSE)))</f>
        <v/>
      </c>
      <c r="BP23" s="649" t="str">
        <f>IF(N23="---","",IF(N23="","",VLOOKUP(N23,List16783456791021324[],2,FALSE)))</f>
        <v/>
      </c>
      <c r="BQ23" s="649" t="str">
        <f>IF(O23="---","",IF(O23="","",VLOOKUP(O23,List16783456791021324[],2,FALSE)))</f>
        <v/>
      </c>
      <c r="BR23" s="649" t="str">
        <f>IF(P23="---","",IF(P23="","",VLOOKUP(P23,List16783456791021324[],2,FALSE)))</f>
        <v/>
      </c>
      <c r="BS23" s="649" t="str">
        <f>IF(Q23="---","",IF(Q23="","",VLOOKUP(Q23,List16783456791021324[],2,FALSE)))</f>
        <v/>
      </c>
      <c r="BT23" s="649" t="str">
        <f>IF(R23="---","",IF(R23="","",VLOOKUP(R23,List16783456791021324[],2,FALSE)))</f>
        <v/>
      </c>
      <c r="BU23" s="453" t="s">
        <v>149</v>
      </c>
      <c r="BV23" s="649" t="str">
        <f>IF(Y23="---","",IF(Y23="","",VLOOKUP(Y23,List16783456791021324[],2,FALSE)))</f>
        <v/>
      </c>
      <c r="BW23" s="649" t="str">
        <f>IF(Z23="---","",IF(Z23="","",VLOOKUP(Z23,List16783456791021324[],2,FALSE)))</f>
        <v/>
      </c>
      <c r="BX23" s="649" t="str">
        <f>IF(AA23="---","",IF(AA23="","",VLOOKUP(AA23,List16783456791021324[],2,FALSE)))</f>
        <v/>
      </c>
      <c r="BY23" s="649" t="str">
        <f>IF(AB23="---","",IF(AB23="","",VLOOKUP(AB23,List16783456791021324[],2,FALSE)))</f>
        <v/>
      </c>
      <c r="BZ23" s="649" t="str">
        <f>IF(AC23="---","",IF(AC23="","",VLOOKUP(AC23,List16783456791021324[],2,FALSE)))</f>
        <v/>
      </c>
      <c r="CA23" s="649" t="str">
        <f>IF(AD23="---","",IF(AD23="","",VLOOKUP(AD23,List16783456791021324[],2,FALSE)))</f>
        <v/>
      </c>
      <c r="CB23" s="649" t="str">
        <f>IF(AE23="---","",IF(AE23="","",VLOOKUP(AE23,List16783456791021324[],2,FALSE)))</f>
        <v/>
      </c>
      <c r="CC23" s="649" t="str">
        <f>IF(AF23="---","",IF(AF23="","",VLOOKUP(AF23,List16783456791021324[],2,FALSE)))</f>
        <v/>
      </c>
      <c r="CD23" s="649" t="str">
        <f>IF(AG23="---","",IF(AG23="","",VLOOKUP(AG23,List16783456791021324[],2,FALSE)))</f>
        <v/>
      </c>
      <c r="CE23" s="649" t="str">
        <f>IF(AH23="---","",IF(AH23="","",VLOOKUP(AH23,List16783456791021324[],2,FALSE)))</f>
        <v/>
      </c>
      <c r="CF23" s="453" t="s">
        <v>149</v>
      </c>
      <c r="CG23" s="649" t="str">
        <f>IFERROR(
    IF(H23="---", "NA",
        IF(Y23="---", "NA",
            IF(BJ23 &gt; BK23,
                IF(BV23 &gt; BJ23, 1.1, 0.1),
                IF(BV23 &gt; BJ23, 1, 0)
            )
        )
    ),
    -1
)</f>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100</v>
      </c>
      <c r="I24" s="456" t="s">
        <v>100</v>
      </c>
      <c r="J24" s="456" t="s">
        <v>100</v>
      </c>
      <c r="K24" s="456" t="s">
        <v>100</v>
      </c>
      <c r="L24" s="456" t="s">
        <v>100</v>
      </c>
      <c r="M24" s="456" t="s">
        <v>100</v>
      </c>
      <c r="N24" s="456" t="s">
        <v>100</v>
      </c>
      <c r="O24" s="456" t="s">
        <v>100</v>
      </c>
      <c r="P24" s="456" t="s">
        <v>100</v>
      </c>
      <c r="Q24" s="456" t="s">
        <v>100</v>
      </c>
      <c r="R24" s="457" t="s">
        <v>100</v>
      </c>
      <c r="S24" s="407"/>
      <c r="T24" s="407"/>
      <c r="U24" s="407"/>
      <c r="V24" s="407"/>
      <c r="W24" s="407"/>
      <c r="X24" s="407"/>
      <c r="Y24" s="450" t="s">
        <v>100</v>
      </c>
      <c r="Z24" s="450" t="s">
        <v>100</v>
      </c>
      <c r="AA24" s="450" t="s">
        <v>100</v>
      </c>
      <c r="AB24" s="450" t="s">
        <v>100</v>
      </c>
      <c r="AC24" s="450" t="s">
        <v>100</v>
      </c>
      <c r="AD24" s="450" t="s">
        <v>100</v>
      </c>
      <c r="AE24" s="450" t="s">
        <v>100</v>
      </c>
      <c r="AF24" s="450" t="s">
        <v>100</v>
      </c>
      <c r="AG24" s="450" t="s">
        <v>100</v>
      </c>
      <c r="AH24" s="450" t="s">
        <v>100</v>
      </c>
      <c r="AK24" s="451" t="str">
        <f>IFERROR(IF(I24="---","",IF(Y24="---","No Target Set",IF(BV24=BK24,"On Target",IF(BV24&gt;BK24,"Behind",IF(BV24&lt;BK24,"On Target"))))),"")</f>
        <v/>
      </c>
      <c r="AL24" s="451" t="str">
        <f>IFERROR(IF(J24="---","",IF(Z24="---","No Target Set",IF(BW24=BL24,"On Target",IF(BW24&gt;BL24,"Behind",IF(BW24&lt;BL24,"On Target"))))),"")</f>
        <v/>
      </c>
      <c r="AM24" s="451" t="str">
        <f>IFERROR(IF(K24="---","",IF(AA24="---","No Target Set",IF(BX24=BM24,"On Target",IF(BX24&gt;BM24,"Behind",IF(BX24&lt;BM24,"On Target"))))),"")</f>
        <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v>
      </c>
      <c r="AY24" s="649" t="e">
        <f>VALUE(IF(AX24="---","",VLOOKUP(AX24,List16783456791021324[],2,FALSE)))</f>
        <v>#VALUE!</v>
      </c>
      <c r="AZ24" s="649" t="str">
        <f>_xlfn.IFNA(LOOKUP(2,1/(H24:Q24&lt;&gt;"---"),X24:AF24),"---")</f>
        <v>---</v>
      </c>
      <c r="BA24" s="649" t="e">
        <f>VALUE(IF(AZ24="---","",VLOOKUP(AZ24,List16783456791021324[],2,FALSE)))</f>
        <v>#VALUE!</v>
      </c>
      <c r="BB24" s="649" t="str">
        <f>_xlfn.IFNA(LOOKUP(2,1/(AK24:AT24&lt;&gt;""),AK24:AT24),"---")</f>
        <v>---</v>
      </c>
      <c r="BC24" s="649" t="str">
        <f>_xlfn.IFNA(LOOKUP(2,1/(H24:R24&lt;&gt;"---"),H$2:R$2),"---")</f>
        <v>---</v>
      </c>
      <c r="BD24" s="407"/>
      <c r="BE24" s="407"/>
      <c r="BF24" s="407"/>
      <c r="BG24" s="407"/>
      <c r="BH24" s="407"/>
      <c r="BI24" s="453" t="s">
        <v>152</v>
      </c>
      <c r="BJ24" s="649" t="str">
        <f>IF(H24="---","",IF(H24="","",VLOOKUP(H24,List16783456791021324[],2,FALSE)))</f>
        <v/>
      </c>
      <c r="BK24" s="649" t="str">
        <f>IF(I24="---","",IF(I24="","",VLOOKUP(I24,List16783456791021324[],2,FALSE)))</f>
        <v/>
      </c>
      <c r="BL24" s="649" t="str">
        <f>IF(J24="---","",IF(J24="","",VLOOKUP(J24,List16783456791021324[],2,FALSE)))</f>
        <v/>
      </c>
      <c r="BM24" s="649" t="str">
        <f>IF(K24="---","",IF(K24="","",VLOOKUP(K24,List16783456791021324[],2,FALSE)))</f>
        <v/>
      </c>
      <c r="BN24" s="649" t="str">
        <f>IF(L24="---","",IF(L24="","",VLOOKUP(L24,List16783456791021324[],2,FALSE)))</f>
        <v/>
      </c>
      <c r="BO24" s="649" t="str">
        <f>IF(M24="---","",IF(M24="","",VLOOKUP(M24,List16783456791021324[],2,FALSE)))</f>
        <v/>
      </c>
      <c r="BP24" s="649" t="str">
        <f>IF(N24="---","",IF(N24="","",VLOOKUP(N24,List16783456791021324[],2,FALSE)))</f>
        <v/>
      </c>
      <c r="BQ24" s="649" t="str">
        <f>IF(O24="---","",IF(O24="","",VLOOKUP(O24,List16783456791021324[],2,FALSE)))</f>
        <v/>
      </c>
      <c r="BR24" s="649" t="str">
        <f>IF(P24="---","",IF(P24="","",VLOOKUP(P24,List16783456791021324[],2,FALSE)))</f>
        <v/>
      </c>
      <c r="BS24" s="649" t="str">
        <f>IF(Q24="---","",IF(Q24="","",VLOOKUP(Q24,List16783456791021324[],2,FALSE)))</f>
        <v/>
      </c>
      <c r="BT24" s="649" t="str">
        <f>IF(R24="---","",IF(R24="","",VLOOKUP(R24,List16783456791021324[],2,FALSE)))</f>
        <v/>
      </c>
      <c r="BU24" s="453" t="s">
        <v>152</v>
      </c>
      <c r="BV24" s="649" t="str">
        <f>IF(Y24="---","",IF(Y24="","",VLOOKUP(Y24,List16783456791021324[],2,FALSE)))</f>
        <v/>
      </c>
      <c r="BW24" s="649" t="str">
        <f>IF(Z24="---","",IF(Z24="","",VLOOKUP(Z24,List16783456791021324[],2,FALSE)))</f>
        <v/>
      </c>
      <c r="BX24" s="649" t="str">
        <f>IF(AA24="---","",IF(AA24="","",VLOOKUP(AA24,List16783456791021324[],2,FALSE)))</f>
        <v/>
      </c>
      <c r="BY24" s="649" t="str">
        <f>IF(AB24="---","",IF(AB24="","",VLOOKUP(AB24,List16783456791021324[],2,FALSE)))</f>
        <v/>
      </c>
      <c r="BZ24" s="649" t="str">
        <f>IF(AC24="---","",IF(AC24="","",VLOOKUP(AC24,List16783456791021324[],2,FALSE)))</f>
        <v/>
      </c>
      <c r="CA24" s="649" t="str">
        <f>IF(AD24="---","",IF(AD24="","",VLOOKUP(AD24,List16783456791021324[],2,FALSE)))</f>
        <v/>
      </c>
      <c r="CB24" s="649" t="str">
        <f>IF(AE24="---","",IF(AE24="","",VLOOKUP(AE24,List16783456791021324[],2,FALSE)))</f>
        <v/>
      </c>
      <c r="CC24" s="649" t="str">
        <f>IF(AF24="---","",IF(AF24="","",VLOOKUP(AF24,List16783456791021324[],2,FALSE)))</f>
        <v/>
      </c>
      <c r="CD24" s="649" t="str">
        <f>IF(AG24="---","",IF(AG24="","",VLOOKUP(AG24,List16783456791021324[],2,FALSE)))</f>
        <v/>
      </c>
      <c r="CE24" s="649" t="str">
        <f>IF(AH24="---","",IF(AH24="","",VLOOKUP(AH24,List16783456791021324[],2,FALSE)))</f>
        <v/>
      </c>
      <c r="CF24" s="453" t="s">
        <v>152</v>
      </c>
      <c r="CG24" s="649" t="str">
        <f>IFERROR(
    IF(H24="---", "NA",
        IF(Y24="---", "NA",
            IF(BJ24 &gt; BK24,
                IF(BV24 &gt; BJ24, 1.1, 0.1),
                IF(BV24 &gt; BJ24, 1, 0)
            )
        )
    ),
    -1
)</f>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100</v>
      </c>
      <c r="I25" s="456" t="s">
        <v>100</v>
      </c>
      <c r="J25" s="456" t="s">
        <v>100</v>
      </c>
      <c r="K25" s="456" t="s">
        <v>100</v>
      </c>
      <c r="L25" s="456" t="s">
        <v>100</v>
      </c>
      <c r="M25" s="456" t="s">
        <v>100</v>
      </c>
      <c r="N25" s="456" t="s">
        <v>100</v>
      </c>
      <c r="O25" s="456" t="s">
        <v>100</v>
      </c>
      <c r="P25" s="456" t="s">
        <v>100</v>
      </c>
      <c r="Q25" s="456" t="s">
        <v>100</v>
      </c>
      <c r="R25" s="457" t="s">
        <v>100</v>
      </c>
      <c r="S25" s="407"/>
      <c r="T25" s="407"/>
      <c r="U25" s="407"/>
      <c r="V25" s="407"/>
      <c r="W25" s="407"/>
      <c r="X25" s="407"/>
      <c r="Y25" s="450" t="s">
        <v>100</v>
      </c>
      <c r="Z25" s="450" t="s">
        <v>100</v>
      </c>
      <c r="AA25" s="450" t="s">
        <v>100</v>
      </c>
      <c r="AB25" s="450" t="s">
        <v>100</v>
      </c>
      <c r="AC25" s="450" t="s">
        <v>100</v>
      </c>
      <c r="AD25" s="450" t="s">
        <v>100</v>
      </c>
      <c r="AE25" s="450" t="s">
        <v>100</v>
      </c>
      <c r="AF25" s="450" t="s">
        <v>100</v>
      </c>
      <c r="AG25" s="450" t="s">
        <v>100</v>
      </c>
      <c r="AH25" s="450" t="s">
        <v>100</v>
      </c>
      <c r="AK25" s="451" t="str">
        <f>IFERROR(IF(I25="---","",IF(Y25="---","No Target Set",IF(BV25=BK25,"On Target",IF(BV25&gt;BK25,"Behind",IF(BV25&lt;BK25,"On Target"))))),"")</f>
        <v/>
      </c>
      <c r="AL25" s="451" t="str">
        <f>IFERROR(IF(J25="---","",IF(Z25="---","No Target Set",IF(BW25=BL25,"On Target",IF(BW25&gt;BL25,"Behind",IF(BW25&lt;BL25,"On Target"))))),"")</f>
        <v/>
      </c>
      <c r="AM25" s="451" t="str">
        <f>IFERROR(IF(K25="---","",IF(AA25="---","No Target Set",IF(BX25=BM25,"On Target",IF(BX25&gt;BM25,"Behind",IF(BX25&lt;BM25,"On Target"))))),"")</f>
        <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v>
      </c>
      <c r="AY25" s="649" t="e">
        <f>VALUE(IF(AX25="---","",VLOOKUP(AX25,List16783456791021324[],2,FALSE)))</f>
        <v>#VALUE!</v>
      </c>
      <c r="AZ25" s="649" t="str">
        <f>_xlfn.IFNA(LOOKUP(2,1/(H25:Q25&lt;&gt;"---"),X25:AF25),"---")</f>
        <v>---</v>
      </c>
      <c r="BA25" s="649" t="e">
        <f>VALUE(IF(AZ25="---","",VLOOKUP(AZ25,List16783456791021324[],2,FALSE)))</f>
        <v>#VALUE!</v>
      </c>
      <c r="BB25" s="649" t="str">
        <f>_xlfn.IFNA(LOOKUP(2,1/(AK25:AT25&lt;&gt;""),AK25:AT25),"---")</f>
        <v>---</v>
      </c>
      <c r="BC25" s="649" t="str">
        <f>_xlfn.IFNA(LOOKUP(2,1/(H25:R25&lt;&gt;"---"),H$2:R$2),"---")</f>
        <v>---</v>
      </c>
      <c r="BD25" s="407"/>
      <c r="BE25" s="407"/>
      <c r="BF25" s="407"/>
      <c r="BG25" s="407"/>
      <c r="BH25" s="407"/>
      <c r="BI25" s="453" t="s">
        <v>154</v>
      </c>
      <c r="BJ25" s="649" t="str">
        <f>IF(H25="---","",IF(H25="","",VLOOKUP(H25,List16783456791021324[],2,FALSE)))</f>
        <v/>
      </c>
      <c r="BK25" s="649" t="str">
        <f>IF(I25="---","",IF(I25="","",VLOOKUP(I25,List16783456791021324[],2,FALSE)))</f>
        <v/>
      </c>
      <c r="BL25" s="649" t="str">
        <f>IF(J25="---","",IF(J25="","",VLOOKUP(J25,List16783456791021324[],2,FALSE)))</f>
        <v/>
      </c>
      <c r="BM25" s="649" t="str">
        <f>IF(K25="---","",IF(K25="","",VLOOKUP(K25,List16783456791021324[],2,FALSE)))</f>
        <v/>
      </c>
      <c r="BN25" s="649" t="str">
        <f>IF(L25="---","",IF(L25="","",VLOOKUP(L25,List16783456791021324[],2,FALSE)))</f>
        <v/>
      </c>
      <c r="BO25" s="649" t="str">
        <f>IF(M25="---","",IF(M25="","",VLOOKUP(M25,List16783456791021324[],2,FALSE)))</f>
        <v/>
      </c>
      <c r="BP25" s="649" t="str">
        <f>IF(N25="---","",IF(N25="","",VLOOKUP(N25,List16783456791021324[],2,FALSE)))</f>
        <v/>
      </c>
      <c r="BQ25" s="649" t="str">
        <f>IF(O25="---","",IF(O25="","",VLOOKUP(O25,List16783456791021324[],2,FALSE)))</f>
        <v/>
      </c>
      <c r="BR25" s="649" t="str">
        <f>IF(P25="---","",IF(P25="","",VLOOKUP(P25,List16783456791021324[],2,FALSE)))</f>
        <v/>
      </c>
      <c r="BS25" s="649" t="str">
        <f>IF(Q25="---","",IF(Q25="","",VLOOKUP(Q25,List16783456791021324[],2,FALSE)))</f>
        <v/>
      </c>
      <c r="BT25" s="649" t="str">
        <f>IF(R25="---","",IF(R25="","",VLOOKUP(R25,List16783456791021324[],2,FALSE)))</f>
        <v/>
      </c>
      <c r="BU25" s="453" t="s">
        <v>154</v>
      </c>
      <c r="BV25" s="649" t="str">
        <f>IF(Y25="---","",IF(Y25="","",VLOOKUP(Y25,List16783456791021324[],2,FALSE)))</f>
        <v/>
      </c>
      <c r="BW25" s="649" t="str">
        <f>IF(Z25="---","",IF(Z25="","",VLOOKUP(Z25,List16783456791021324[],2,FALSE)))</f>
        <v/>
      </c>
      <c r="BX25" s="649" t="str">
        <f>IF(AA25="---","",IF(AA25="","",VLOOKUP(AA25,List16783456791021324[],2,FALSE)))</f>
        <v/>
      </c>
      <c r="BY25" s="649" t="str">
        <f>IF(AB25="---","",IF(AB25="","",VLOOKUP(AB25,List16783456791021324[],2,FALSE)))</f>
        <v/>
      </c>
      <c r="BZ25" s="649" t="str">
        <f>IF(AC25="---","",IF(AC25="","",VLOOKUP(AC25,List16783456791021324[],2,FALSE)))</f>
        <v/>
      </c>
      <c r="CA25" s="649" t="str">
        <f>IF(AD25="---","",IF(AD25="","",VLOOKUP(AD25,List16783456791021324[],2,FALSE)))</f>
        <v/>
      </c>
      <c r="CB25" s="649" t="str">
        <f>IF(AE25="---","",IF(AE25="","",VLOOKUP(AE25,List16783456791021324[],2,FALSE)))</f>
        <v/>
      </c>
      <c r="CC25" s="649" t="str">
        <f>IF(AF25="---","",IF(AF25="","",VLOOKUP(AF25,List16783456791021324[],2,FALSE)))</f>
        <v/>
      </c>
      <c r="CD25" s="649" t="str">
        <f>IF(AG25="---","",IF(AG25="","",VLOOKUP(AG25,List16783456791021324[],2,FALSE)))</f>
        <v/>
      </c>
      <c r="CE25" s="649" t="str">
        <f>IF(AH25="---","",IF(AH25="","",VLOOKUP(AH25,List16783456791021324[],2,FALSE)))</f>
        <v/>
      </c>
      <c r="CF25" s="453" t="s">
        <v>154</v>
      </c>
      <c r="CG25" s="649" t="str">
        <f>IFERROR(
    IF(H25="---", "NA",
        IF(Y25="---", "NA",
            IF(BJ25 &gt; BK25,
                IF(BV25 &gt; BJ25, 1.1, 0.1),
                IF(BV25 &gt; BJ25, 1, 0)
            )
        )
    ),
    -1
)</f>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100</v>
      </c>
      <c r="I26" s="456" t="s">
        <v>100</v>
      </c>
      <c r="J26" s="456" t="s">
        <v>100</v>
      </c>
      <c r="K26" s="456" t="s">
        <v>100</v>
      </c>
      <c r="L26" s="456" t="s">
        <v>100</v>
      </c>
      <c r="M26" s="456" t="s">
        <v>100</v>
      </c>
      <c r="N26" s="456" t="s">
        <v>100</v>
      </c>
      <c r="O26" s="456" t="s">
        <v>100</v>
      </c>
      <c r="P26" s="456" t="s">
        <v>100</v>
      </c>
      <c r="Q26" s="456" t="s">
        <v>100</v>
      </c>
      <c r="R26" s="457" t="s">
        <v>100</v>
      </c>
      <c r="S26" s="407"/>
      <c r="T26" s="407"/>
      <c r="U26" s="407"/>
      <c r="V26" s="407"/>
      <c r="W26" s="407"/>
      <c r="X26" s="407"/>
      <c r="Y26" s="450" t="s">
        <v>100</v>
      </c>
      <c r="Z26" s="450" t="s">
        <v>100</v>
      </c>
      <c r="AA26" s="450" t="s">
        <v>100</v>
      </c>
      <c r="AB26" s="450" t="s">
        <v>100</v>
      </c>
      <c r="AC26" s="450" t="s">
        <v>100</v>
      </c>
      <c r="AD26" s="450" t="s">
        <v>100</v>
      </c>
      <c r="AE26" s="450" t="s">
        <v>100</v>
      </c>
      <c r="AF26" s="450" t="s">
        <v>100</v>
      </c>
      <c r="AG26" s="450" t="s">
        <v>100</v>
      </c>
      <c r="AH26" s="450" t="s">
        <v>100</v>
      </c>
      <c r="AK26" s="451" t="str">
        <f>IFERROR(IF(I26="---","",IF(Y26="---","No Target Set",IF(BV26=BK26,"On Target",IF(BV26&gt;BK26,"Behind",IF(BV26&lt;BK26,"On Target"))))),"")</f>
        <v/>
      </c>
      <c r="AL26" s="451" t="str">
        <f>IFERROR(IF(J26="---","",IF(Z26="---","No Target Set",IF(BW26=BL26,"On Target",IF(BW26&gt;BL26,"Behind",IF(BW26&lt;BL26,"On Target"))))),"")</f>
        <v/>
      </c>
      <c r="AM26" s="451" t="str">
        <f>IFERROR(IF(K26="---","",IF(AA26="---","No Target Set",IF(BX26=BM26,"On Target",IF(BX26&gt;BM26,"Behind",IF(BX26&lt;BM26,"On Target"))))),"")</f>
        <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v>
      </c>
      <c r="AY26" s="649" t="e">
        <f>VALUE(IF(AX26="---","",VLOOKUP(AX26,List16783456791021324[],2,FALSE)))</f>
        <v>#VALUE!</v>
      </c>
      <c r="AZ26" s="649" t="str">
        <f>_xlfn.IFNA(LOOKUP(2,1/(H26:Q26&lt;&gt;"---"),X26:AF26),"---")</f>
        <v>---</v>
      </c>
      <c r="BA26" s="649" t="e">
        <f>VALUE(IF(AZ26="---","",VLOOKUP(AZ26,List16783456791021324[],2,FALSE)))</f>
        <v>#VALUE!</v>
      </c>
      <c r="BB26" s="649" t="str">
        <f>_xlfn.IFNA(LOOKUP(2,1/(AK26:AT26&lt;&gt;""),AK26:AT26),"---")</f>
        <v>---</v>
      </c>
      <c r="BC26" s="649" t="str">
        <f>_xlfn.IFNA(LOOKUP(2,1/(H26:R26&lt;&gt;"---"),H$2:R$2),"---")</f>
        <v>---</v>
      </c>
      <c r="BD26" s="407"/>
      <c r="BE26" s="407"/>
      <c r="BF26" s="407"/>
      <c r="BG26" s="407"/>
      <c r="BH26" s="407"/>
      <c r="BI26" s="453" t="s">
        <v>156</v>
      </c>
      <c r="BJ26" s="649" t="str">
        <f>IF(H26="---","",IF(H26="","",VLOOKUP(H26,List16783456791021324[],2,FALSE)))</f>
        <v/>
      </c>
      <c r="BK26" s="649" t="str">
        <f>IF(I26="---","",IF(I26="","",VLOOKUP(I26,List16783456791021324[],2,FALSE)))</f>
        <v/>
      </c>
      <c r="BL26" s="649" t="str">
        <f>IF(J26="---","",IF(J26="","",VLOOKUP(J26,List16783456791021324[],2,FALSE)))</f>
        <v/>
      </c>
      <c r="BM26" s="649" t="str">
        <f>IF(K26="---","",IF(K26="","",VLOOKUP(K26,List16783456791021324[],2,FALSE)))</f>
        <v/>
      </c>
      <c r="BN26" s="649" t="str">
        <f>IF(L26="---","",IF(L26="","",VLOOKUP(L26,List16783456791021324[],2,FALSE)))</f>
        <v/>
      </c>
      <c r="BO26" s="649" t="str">
        <f>IF(M26="---","",IF(M26="","",VLOOKUP(M26,List16783456791021324[],2,FALSE)))</f>
        <v/>
      </c>
      <c r="BP26" s="649" t="str">
        <f>IF(N26="---","",IF(N26="","",VLOOKUP(N26,List16783456791021324[],2,FALSE)))</f>
        <v/>
      </c>
      <c r="BQ26" s="649" t="str">
        <f>IF(O26="---","",IF(O26="","",VLOOKUP(O26,List16783456791021324[],2,FALSE)))</f>
        <v/>
      </c>
      <c r="BR26" s="649" t="str">
        <f>IF(P26="---","",IF(P26="","",VLOOKUP(P26,List16783456791021324[],2,FALSE)))</f>
        <v/>
      </c>
      <c r="BS26" s="649" t="str">
        <f>IF(Q26="---","",IF(Q26="","",VLOOKUP(Q26,List16783456791021324[],2,FALSE)))</f>
        <v/>
      </c>
      <c r="BT26" s="649" t="str">
        <f>IF(R26="---","",IF(R26="","",VLOOKUP(R26,List16783456791021324[],2,FALSE)))</f>
        <v/>
      </c>
      <c r="BU26" s="453" t="s">
        <v>156</v>
      </c>
      <c r="BV26" s="649" t="str">
        <f>IF(Y26="---","",IF(Y26="","",VLOOKUP(Y26,List16783456791021324[],2,FALSE)))</f>
        <v/>
      </c>
      <c r="BW26" s="649" t="str">
        <f>IF(Z26="---","",IF(Z26="","",VLOOKUP(Z26,List16783456791021324[],2,FALSE)))</f>
        <v/>
      </c>
      <c r="BX26" s="649" t="str">
        <f>IF(AA26="---","",IF(AA26="","",VLOOKUP(AA26,List16783456791021324[],2,FALSE)))</f>
        <v/>
      </c>
      <c r="BY26" s="649" t="str">
        <f>IF(AB26="---","",IF(AB26="","",VLOOKUP(AB26,List16783456791021324[],2,FALSE)))</f>
        <v/>
      </c>
      <c r="BZ26" s="649" t="str">
        <f>IF(AC26="---","",IF(AC26="","",VLOOKUP(AC26,List16783456791021324[],2,FALSE)))</f>
        <v/>
      </c>
      <c r="CA26" s="649" t="str">
        <f>IF(AD26="---","",IF(AD26="","",VLOOKUP(AD26,List16783456791021324[],2,FALSE)))</f>
        <v/>
      </c>
      <c r="CB26" s="649" t="str">
        <f>IF(AE26="---","",IF(AE26="","",VLOOKUP(AE26,List16783456791021324[],2,FALSE)))</f>
        <v/>
      </c>
      <c r="CC26" s="649" t="str">
        <f>IF(AF26="---","",IF(AF26="","",VLOOKUP(AF26,List16783456791021324[],2,FALSE)))</f>
        <v/>
      </c>
      <c r="CD26" s="649" t="str">
        <f>IF(AG26="---","",IF(AG26="","",VLOOKUP(AG26,List16783456791021324[],2,FALSE)))</f>
        <v/>
      </c>
      <c r="CE26" s="649" t="str">
        <f>IF(AH26="---","",IF(AH26="","",VLOOKUP(AH26,List16783456791021324[],2,FALSE)))</f>
        <v/>
      </c>
      <c r="CF26" s="453" t="s">
        <v>156</v>
      </c>
      <c r="CG26" s="649" t="str">
        <f>IFERROR(
    IF(H26="---", "NA",
        IF(Y26="---", "NA",
            IF(BJ26 &gt; BK26,
                IF(BV26 &gt; BJ26, 1.1, 0.1),
                IF(BV26 &gt; BJ26, 1, 0)
            )
        )
    ),
    -1
)</f>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100</v>
      </c>
      <c r="I27" s="462" t="s">
        <v>100</v>
      </c>
      <c r="J27" s="462" t="s">
        <v>100</v>
      </c>
      <c r="K27" s="462" t="s">
        <v>100</v>
      </c>
      <c r="L27" s="462" t="s">
        <v>100</v>
      </c>
      <c r="M27" s="462" t="s">
        <v>100</v>
      </c>
      <c r="N27" s="462" t="s">
        <v>100</v>
      </c>
      <c r="O27" s="462" t="s">
        <v>100</v>
      </c>
      <c r="P27" s="462" t="s">
        <v>100</v>
      </c>
      <c r="Q27" s="462" t="s">
        <v>100</v>
      </c>
      <c r="R27" s="463" t="s">
        <v>100</v>
      </c>
      <c r="S27" s="407"/>
      <c r="T27" s="422"/>
      <c r="U27" s="407"/>
      <c r="V27" s="407"/>
      <c r="W27" s="407"/>
      <c r="X27" s="407"/>
      <c r="Y27" s="450" t="s">
        <v>100</v>
      </c>
      <c r="Z27" s="450" t="s">
        <v>100</v>
      </c>
      <c r="AA27" s="450" t="s">
        <v>100</v>
      </c>
      <c r="AB27" s="450" t="s">
        <v>100</v>
      </c>
      <c r="AC27" s="450" t="s">
        <v>100</v>
      </c>
      <c r="AD27" s="450" t="s">
        <v>100</v>
      </c>
      <c r="AE27" s="450" t="s">
        <v>100</v>
      </c>
      <c r="AF27" s="450" t="s">
        <v>100</v>
      </c>
      <c r="AG27" s="450" t="s">
        <v>100</v>
      </c>
      <c r="AH27" s="450" t="s">
        <v>100</v>
      </c>
      <c r="AK27" s="451" t="str">
        <f>IFERROR(IF(I27="---","",IF(Y27="---","No Target Set",IF(BV27=BK27,"On Target",IF(BV27&gt;BK27,"Behind",IF(BV27&lt;BK27,"On Target"))))),"")</f>
        <v/>
      </c>
      <c r="AL27" s="451" t="str">
        <f>IFERROR(IF(J27="---","",IF(Z27="---","No Target Set",IF(BW27=BL27,"On Target",IF(BW27&gt;BL27,"Behind",IF(BW27&lt;BL27,"On Target"))))),"")</f>
        <v/>
      </c>
      <c r="AM27" s="451" t="str">
        <f>IFERROR(IF(K27="---","",IF(AA27="---","No Target Set",IF(BX27=BM27,"On Target",IF(BX27&gt;BM27,"Behind",IF(BX27&lt;BM27,"On Target"))))),"")</f>
        <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v>
      </c>
      <c r="AY27" s="649" t="e">
        <f>VALUE(IF(AX27="---","",VLOOKUP(AX27,List16783456791021324[],2,FALSE)))</f>
        <v>#VALUE!</v>
      </c>
      <c r="AZ27" s="649" t="str">
        <f>_xlfn.IFNA(LOOKUP(2,1/(H27:Q27&lt;&gt;"---"),X27:AF27),"---")</f>
        <v>---</v>
      </c>
      <c r="BA27" s="649" t="e">
        <f>VALUE(IF(AZ27="---","",VLOOKUP(AZ27,List16783456791021324[],2,FALSE)))</f>
        <v>#VALUE!</v>
      </c>
      <c r="BB27" s="649" t="str">
        <f>_xlfn.IFNA(LOOKUP(2,1/(AK27:AT27&lt;&gt;""),AK27:AT27),"---")</f>
        <v>---</v>
      </c>
      <c r="BC27" s="649" t="str">
        <f>_xlfn.IFNA(LOOKUP(2,1/(H27:R27&lt;&gt;"---"),H$2:R$2),"---")</f>
        <v>---</v>
      </c>
      <c r="BD27" s="407"/>
      <c r="BE27" s="407"/>
      <c r="BF27" s="407"/>
      <c r="BG27" s="407"/>
      <c r="BH27" s="407"/>
      <c r="BI27" s="453" t="s">
        <v>158</v>
      </c>
      <c r="BJ27" s="649" t="str">
        <f>IF(H27="---","",IF(H27="","",VLOOKUP(H27,List16783456791021324[],2,FALSE)))</f>
        <v/>
      </c>
      <c r="BK27" s="649" t="str">
        <f>IF(I27="---","",IF(I27="","",VLOOKUP(I27,List16783456791021324[],2,FALSE)))</f>
        <v/>
      </c>
      <c r="BL27" s="649" t="str">
        <f>IF(J27="---","",IF(J27="","",VLOOKUP(J27,List16783456791021324[],2,FALSE)))</f>
        <v/>
      </c>
      <c r="BM27" s="649" t="str">
        <f>IF(K27="---","",IF(K27="","",VLOOKUP(K27,List16783456791021324[],2,FALSE)))</f>
        <v/>
      </c>
      <c r="BN27" s="649" t="str">
        <f>IF(L27="---","",IF(L27="","",VLOOKUP(L27,List16783456791021324[],2,FALSE)))</f>
        <v/>
      </c>
      <c r="BO27" s="649" t="str">
        <f>IF(M27="---","",IF(M27="","",VLOOKUP(M27,List16783456791021324[],2,FALSE)))</f>
        <v/>
      </c>
      <c r="BP27" s="649" t="str">
        <f>IF(N27="---","",IF(N27="","",VLOOKUP(N27,List16783456791021324[],2,FALSE)))</f>
        <v/>
      </c>
      <c r="BQ27" s="649" t="str">
        <f>IF(O27="---","",IF(O27="","",VLOOKUP(O27,List16783456791021324[],2,FALSE)))</f>
        <v/>
      </c>
      <c r="BR27" s="649" t="str">
        <f>IF(P27="---","",IF(P27="","",VLOOKUP(P27,List16783456791021324[],2,FALSE)))</f>
        <v/>
      </c>
      <c r="BS27" s="649" t="str">
        <f>IF(Q27="---","",IF(Q27="","",VLOOKUP(Q27,List16783456791021324[],2,FALSE)))</f>
        <v/>
      </c>
      <c r="BT27" s="649" t="str">
        <f>IF(R27="---","",IF(R27="","",VLOOKUP(R27,List16783456791021324[],2,FALSE)))</f>
        <v/>
      </c>
      <c r="BU27" s="453" t="s">
        <v>158</v>
      </c>
      <c r="BV27" s="649" t="str">
        <f>IF(Y27="---","",IF(Y27="","",VLOOKUP(Y27,List16783456791021324[],2,FALSE)))</f>
        <v/>
      </c>
      <c r="BW27" s="649" t="str">
        <f>IF(Z27="---","",IF(Z27="","",VLOOKUP(Z27,List16783456791021324[],2,FALSE)))</f>
        <v/>
      </c>
      <c r="BX27" s="649" t="str">
        <f>IF(AA27="---","",IF(AA27="","",VLOOKUP(AA27,List16783456791021324[],2,FALSE)))</f>
        <v/>
      </c>
      <c r="BY27" s="649" t="str">
        <f>IF(AB27="---","",IF(AB27="","",VLOOKUP(AB27,List16783456791021324[],2,FALSE)))</f>
        <v/>
      </c>
      <c r="BZ27" s="649" t="str">
        <f>IF(AC27="---","",IF(AC27="","",VLOOKUP(AC27,List16783456791021324[],2,FALSE)))</f>
        <v/>
      </c>
      <c r="CA27" s="649" t="str">
        <f>IF(AD27="---","",IF(AD27="","",VLOOKUP(AD27,List16783456791021324[],2,FALSE)))</f>
        <v/>
      </c>
      <c r="CB27" s="649" t="str">
        <f>IF(AE27="---","",IF(AE27="","",VLOOKUP(AE27,List16783456791021324[],2,FALSE)))</f>
        <v/>
      </c>
      <c r="CC27" s="649" t="str">
        <f>IF(AF27="---","",IF(AF27="","",VLOOKUP(AF27,List16783456791021324[],2,FALSE)))</f>
        <v/>
      </c>
      <c r="CD27" s="649" t="str">
        <f>IF(AG27="---","",IF(AG27="","",VLOOKUP(AG27,List16783456791021324[],2,FALSE)))</f>
        <v/>
      </c>
      <c r="CE27" s="649" t="str">
        <f>IF(AH27="---","",IF(AH27="","",VLOOKUP(AH27,List16783456791021324[],2,FALSE)))</f>
        <v/>
      </c>
      <c r="CF27" s="453" t="s">
        <v>158</v>
      </c>
      <c r="CG27" s="649" t="str">
        <f>IFERROR(
    IF(H27="---", "NA",
        IF(Y27="---", "NA",
            IF(BJ27 &gt; BK27,
                IF(BV27 &gt; BJ27, 1.1, 0.1),
                IF(BV27 &gt; BJ27, 1, 0)
            )
        )
    ),
    -1
)</f>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NA</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t="str">
        <f>IF(COUNTIF(Year0Range,BE5)+COUNTIF(Year0Range,BE4)+COUNTIF(Year0Range,"*60")&gt;0,COUNTIF(Year0Range,BE4),"")</f>
        <v/>
      </c>
      <c r="I28" s="406" t="str">
        <f>IF(COUNTIF(Year1Range,BE5)+COUNTIF(Year1Range,BE4)+COUNTIF(Year1Range,"*60")&gt;0,COUNTIF(Year1Range,BE4),"")</f>
        <v/>
      </c>
      <c r="J28" s="406" t="str">
        <f>IF(COUNTIF(Year2Range,BE5)+COUNTIF(Year2Range,BE4)+COUNTIF(Year2Range,"*60")&gt;0,COUNTIF(Year2Range,BE4),"")</f>
        <v/>
      </c>
      <c r="K28" s="406" t="str">
        <f>IF(COUNTIF(Year3Range,BE5)+COUNTIF(Year3Range,BE4)+COUNTIF(Year3Range,"*60")&gt;0,COUNTIF(Year3Range,BE4),"")</f>
        <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t="str">
        <f>IF(COUNTIF(Year1Expected,$BE$5)+COUNTIF(Year1Expected,$BE$4)+COUNTIF(Year1Expected,"*60")&gt;0,COUNTIF(Year1Expected,$BE$4),"")</f>
        <v/>
      </c>
      <c r="Z28" s="406" t="str">
        <f>IF(COUNTIF(Year2Expected,$BE$5)+COUNTIF(Year2Expected,$BE$4)+COUNTIF(Year2Expected,"*60")&gt;0,COUNTIF(Year2Expected,$BE$4),"")</f>
        <v/>
      </c>
      <c r="AA28" s="406" t="str">
        <f>IF(COUNTIF(Year3Expected,$BE$5)+COUNTIF(Year3Expected,$BE$4)+COUNTIF(Year3Expected,"*60")&gt;0,COUNTIF(Year3Expected,$BE$4),"")</f>
        <v/>
      </c>
      <c r="AB28" s="406" t="str">
        <f>IF(COUNTIF(Year4Expected,$BE$5)+COUNTIF(Year4Expected,$BE$4)+COUNTIF(Year4Expected,"*60")&gt;0,COUNTIF(Year4Expected,$BE$4),"")</f>
        <v/>
      </c>
      <c r="AC28" s="406"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e">
        <f>LOOKUP(2,1/(H31:R31&lt;&gt;""),H$2:R$2)</f>
        <v>#N/A</v>
      </c>
      <c r="AY28" s="407"/>
      <c r="AZ28" s="407" t="e">
        <f>AX28</f>
        <v>#N/A</v>
      </c>
      <c r="BA28" s="407"/>
      <c r="BB28" s="407"/>
      <c r="BC28" s="407"/>
      <c r="BD28" s="407"/>
      <c r="BE28" s="407"/>
      <c r="BF28" s="407"/>
      <c r="BG28" s="407"/>
      <c r="BH28" s="407"/>
      <c r="BI28" s="453" t="s">
        <v>160</v>
      </c>
      <c r="BJ28" s="658">
        <f>COUNTIF(BJ3:BJ27,1)</f>
        <v>0</v>
      </c>
      <c r="BK28" s="658">
        <f>COUNTIF(BK3:BK27,1)</f>
        <v>0</v>
      </c>
      <c r="BL28" s="658">
        <f>COUNTIF(BL3:BL27,1)</f>
        <v>0</v>
      </c>
      <c r="BM28" s="658">
        <f>COUNTIF(BM3:BM27,1)</f>
        <v>0</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0</v>
      </c>
      <c r="BW28" s="659">
        <f>COUNTIF(BW3:BW27,1)</f>
        <v>0</v>
      </c>
      <c r="BX28" s="659">
        <f>COUNTIF(BX3:BX27,1)</f>
        <v>0</v>
      </c>
      <c r="BY28" s="659">
        <f>COUNTIF(BY3:BY27,1)</f>
        <v>0</v>
      </c>
      <c r="BZ28" s="659">
        <f>COUNTIF(BZ3:BZ27,1)</f>
        <v>0</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0</v>
      </c>
      <c r="CI28" s="454">
        <f>COUNTIF(CI3:CI27,1.1)+COUNTIF(CI3:CI27,1)</f>
        <v>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0</v>
      </c>
      <c r="CT28" s="662">
        <f>COUNTIF(CT3:CT27,"Achieved")</f>
        <v>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t="str">
        <f>IF(COUNTIF(Year0Range,BE5)+COUNTIF(Year0Range,BE4)+COUNTIF(Year0Range,"*60")&gt;0,COUNTIF(Year0Range,BE5),"")</f>
        <v/>
      </c>
      <c r="I29" s="401" t="str">
        <f>IF(COUNTIF(Year1Range,BE5)+COUNTIF(Year1Range,BE4)+COUNTIF(Year1Range,"*60")&gt;0,COUNTIF(Year1Range,BE5),"")</f>
        <v/>
      </c>
      <c r="J29" s="401" t="str">
        <f>IF(COUNTIF(Year2Range,BE5)+COUNTIF(Year2Range,BE4)+COUNTIF(Year2Range,"*60")&gt;0,COUNTIF(Year2Range,BE5),"")</f>
        <v/>
      </c>
      <c r="K29" s="401" t="str">
        <f>IF(COUNTIF(Year3Range,BE5)+COUNTIF(Year3Range,BE4)+COUNTIF(Year3Range,"*60")&gt;0,COUNTIF(Year3Range,BE5),"")</f>
        <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t="str">
        <f>IF(COUNTIF(Year1Expected,$BE$5)+COUNTIF(Year1Expected,$BE$4)+COUNTIF(Year1Expected,"*60")&gt;0,COUNTIF(Year1Expected,$BE$5),"")</f>
        <v/>
      </c>
      <c r="Z29" s="406" t="str">
        <f>IF(COUNTIF(Year2Expected,$BE$5)+COUNTIF(Year2Expected,$BE$4)+COUNTIF(Year2Expected,"*60")&gt;0,COUNTIF(Year2Expected,$BE$5),"")</f>
        <v/>
      </c>
      <c r="AA29" s="406" t="str">
        <f>IF(COUNTIF(Year3Expected,$BE$5)+COUNTIF(Year3Expected,$BE$4)+COUNTIF(Year3Expected,"*60")&gt;0,COUNTIF(Year3Expected,$BE$5),"")</f>
        <v/>
      </c>
      <c r="AB29" s="406" t="str">
        <f>IF(COUNTIF(Year4Expected,$BE$5)+COUNTIF(Year4Expected,$BE$4)+COUNTIF(Year4Expected,"*60")&gt;0,COUNTIF(Year4Expected,$BE$5),"")</f>
        <v/>
      </c>
      <c r="AC29" s="406"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0</v>
      </c>
      <c r="BK29" s="658">
        <f>COUNTIF(BK3:BK27,0.5)</f>
        <v>0</v>
      </c>
      <c r="BL29" s="658">
        <f>COUNTIF(BL3:BL27,0.5)</f>
        <v>0</v>
      </c>
      <c r="BM29" s="658">
        <f>COUNTIF(BM3:BM27,0.5)</f>
        <v>0</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0</v>
      </c>
      <c r="BW29" s="659">
        <f>COUNTIF(BW3:BW27,0.5)</f>
        <v>0</v>
      </c>
      <c r="BX29" s="659">
        <f>COUNTIF(BX3:BX27,0.5)</f>
        <v>0</v>
      </c>
      <c r="BY29" s="659">
        <f>COUNTIF(BY3:BY27,0.5)</f>
        <v>0</v>
      </c>
      <c r="BZ29" s="659">
        <f>COUNTIF(BZ3:BZ27,0.5)</f>
        <v>0</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
      </c>
      <c r="CI29" s="454" t="str" cm="1">
        <f t="array" ref="CI29">_xlfn.TEXTJOIN(", ", TRUE, IF((CI3:CI27=1.1) + (CI3:CI27=1), $CF$3:$CF$27, ""))</f>
        <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0</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t="str">
        <f>IF(COUNTIF(Year0Range,BE5)+COUNTIF(Year0Range,BE4)+COUNTIF(Year0Range,"*60")&gt;0,COUNTIF(Year0Range,"*60"),"")</f>
        <v/>
      </c>
      <c r="I30" s="401" t="str">
        <f>IF(COUNTIF(Year1Range,BE5)+COUNTIF(Year1Range,BE4)+COUNTIF(Year1Range,"*60")&gt;0,COUNTIF(Year1Range,"*60"),"")</f>
        <v/>
      </c>
      <c r="J30" s="401" t="str">
        <f>IF(COUNTIF(Year2Range,BE5)+COUNTIF(Year2Range,BE4)+COUNTIF(Year2Range,"*60")&gt;0,COUNTIF(Year2Range,"*60"),"")</f>
        <v/>
      </c>
      <c r="K30" s="401" t="str">
        <f>IF(COUNTIF(Year3Range,BE5)+COUNTIF(Year3Range,BE4)+COUNTIF(Year3Range,"*60")&gt;0,COUNTIF(Year3Range,"*60"),"")</f>
        <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t="str">
        <f>IF(COUNTIF(Year1Expected,BE5)+COUNTIF(Year1Expected,BE4)+COUNTIF(Year1Expected,"*60")&gt;0,COUNTIF(Year1Expected,"*60"),"")</f>
        <v/>
      </c>
      <c r="Z30" s="406" t="str">
        <f>IF(COUNTIF(Year2Expected,BF5)+COUNTIF(Year2Expected,BF4)+COUNTIF(Year2Expected,"*60")&gt;0,COUNTIF(Year2Expected,"*60"),"")</f>
        <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0</v>
      </c>
      <c r="BK30" s="658">
        <f>COUNTIF(BK3:BK27,0)</f>
        <v>0</v>
      </c>
      <c r="BL30" s="658">
        <f>COUNTIF(BL3:BL27,0)</f>
        <v>0</v>
      </c>
      <c r="BM30" s="658">
        <f>COUNTIF(BM3:BM27,0)</f>
        <v>0</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0</v>
      </c>
      <c r="BW30" s="659">
        <f>COUNTIF(BW3:BW27,0)</f>
        <v>0</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0</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t="str">
        <f>IF(ISERROR(AVERAGE(BJ21:BJ27,BJ9:BJ20, BJ3:BJ8)),"",AVERAGE(BJ21:BJ27,BJ9:BJ20, BJ3:BJ8))</f>
        <v/>
      </c>
      <c r="I31" s="468" t="str">
        <f>IF(ISERROR(AVERAGE(BK21:BK27,BK9:BK20, BK3:BK8)),"",AVERAGE(BK21:BK27,BK9:BK20, BK3:BK8))</f>
        <v/>
      </c>
      <c r="J31" s="468" t="str">
        <f>IF(ISERROR(AVERAGE(BL21:BL27,BL9:BL20, BL3:BL8)),"",AVERAGE(BL21:BL27,BL9:BL20, BL3:BL8))</f>
        <v/>
      </c>
      <c r="K31" s="468" t="str">
        <f>IF(ISERROR(AVERAGE(BM21:BM27,BM9:BM20, BM3:BM8)),"",AVERAGE(BM21:BM27,BM9:BM20, BM3:BM8))</f>
        <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t="str">
        <f>IF(ISERROR(AVERAGE(BV21:BV27,BV9:BV20, BV3:BV8)),"",AVERAGE(BV21:BV27,BV9:BV20, BV3:BV8))</f>
        <v/>
      </c>
      <c r="Z31" s="468" t="str">
        <f>IF(ISERROR(AVERAGE(BW21:BW27,BW9:BW20, BW3:BW8)),"",AVERAGE(BW21:BW27,BW9:BW20, BW3:BW8))</f>
        <v/>
      </c>
      <c r="AA31" s="468" t="str">
        <f>IF(ISERROR(AVERAGE(BX21:BX27,BX9:BX20, BX3:BX8)),"",AVERAGE(BX21:BX27,BX9:BX20, BX3:BX8))</f>
        <v/>
      </c>
      <c r="AB31" s="468" t="str">
        <f>IF(ISERROR(AVERAGE(BY21:BY27,BY9:BY20, BY3:BY8)),"",AVERAGE(BY21:BY27,BY9:BY20, BY3:BY8))</f>
        <v/>
      </c>
      <c r="AC31" s="468" t="str">
        <f>IF(ISERROR(AVERAGE(BZ21:BZ27,BZ9:BZ20, BZ3:BZ8)),"",AVERAGE(BZ21:BZ27,BZ9:BZ20, BZ3:BZ8))</f>
        <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
      </c>
      <c r="CI31" s="454" t="str" cm="1">
        <f t="array" ref="CI31">_xlfn.TEXTJOIN(", ", TRUE, IF(CT3:CT27="Achieved", $CF$3:$CF$27, ""))</f>
        <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t="str">
        <f>IF(SUM(CS28:CS29)=0,"",CS28/SUM(CS28:CS29))</f>
        <v/>
      </c>
      <c r="CT31" s="664" t="str">
        <f>IF(SUM(CT28:CT29)=0,"",CT28/SUM(CT28:CT29))</f>
        <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
      </c>
      <c r="J32" s="406" t="str">
        <f>IF(J31="","",_xlfn.CONCAT(CH28," / ",CS28))</f>
        <v/>
      </c>
      <c r="K32" s="406" t="str">
        <f>IF(K31="","",_xlfn.CONCAT(CI28," / ",CT28))</f>
        <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0</v>
      </c>
      <c r="AY32" s="422">
        <f>VALUE(COUNTIF(AY3:AY8,BF5))</f>
        <v>0</v>
      </c>
      <c r="AZ32" s="422">
        <f>VALUE(COUNTIF(AY3:AY8,0))</f>
        <v>0</v>
      </c>
      <c r="BA32" s="422" t="e">
        <f>AVERAGEIF(AY3:AY8,"&gt;=0")</f>
        <v>#DIV/0!</v>
      </c>
      <c r="BB32" s="469"/>
      <c r="BC32" s="469"/>
      <c r="BD32" s="469"/>
      <c r="BE32" s="469"/>
      <c r="BG32" s="408"/>
      <c r="BH32" s="408"/>
      <c r="BI32" s="453" t="s">
        <v>165</v>
      </c>
      <c r="BJ32" s="665" t="str">
        <f>IF(ISERROR(AVERAGE(BJ21:BJ27,BJ9:BJ20,BJ3:BJ8)),"",(AVERAGE(BJ21:BJ27,BJ9:BJ20,BJ3:BJ8)))</f>
        <v/>
      </c>
      <c r="BK32" s="665" t="str">
        <f>IF(ISERROR(AVERAGE(BK21:BK27,BK9:BK20,BK3:BK8)),"",(AVERAGE(BK21:BK27,BK9:BK20,BK3:BK8)))</f>
        <v/>
      </c>
      <c r="BL32" s="665" t="str">
        <f>IF(ISERROR(AVERAGE(BL21:BL27,BL9:BL20,BL3:BL8)),"",(AVERAGE(BL21:BL27,BL9:BL20,BL3:BL8)))</f>
        <v/>
      </c>
      <c r="BM32" s="665" t="str">
        <f>IF(ISERROR(AVERAGE(BM21:BM27,BM9:BM20,BM3:BM8)),"",(AVERAGE(BM21:BM27,BM9:BM20,BM3:BM8)))</f>
        <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t="str">
        <f>IF(ISERROR(AVERAGE(BV21:BV27,BV9:BV20,BV3:BV8)),"",(AVERAGE(BV21:BV27,BV9:BV20,BV3:BV8)))</f>
        <v/>
      </c>
      <c r="BW32" s="665" t="str">
        <f>IF(ISERROR(AVERAGE(BW21:BW27,BW9:BW20,BW3:BW8)),"",(AVERAGE(BW21:BW27,BW9:BW20,BW3:BW8)))</f>
        <v/>
      </c>
      <c r="BX32" s="665" t="str">
        <f>IF(ISERROR(AVERAGE(BX21:BX27,BX9:BX20,BX3:BX8)),"",(AVERAGE(BX21:BX27,BX9:BX20,BX3:BX8)))</f>
        <v/>
      </c>
      <c r="BY32" s="665" t="str">
        <f>IF(ISERROR(AVERAGE(BY21:BY27,BY9:BY20,BY3:BY8)),"",(AVERAGE(BY21:BY27,BY9:BY20,BY3:BY8)))</f>
        <v/>
      </c>
      <c r="BZ32" s="665" t="str">
        <f>IF(ISERROR(AVERAGE(BZ21:BZ27,BZ9:BZ20,BZ3:BZ8)),"",(AVERAGE(BZ21:BZ27,BZ9:BZ20,BZ3:BZ8)))</f>
        <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
      </c>
      <c r="J33" s="470" t="str">
        <f>IF(J31="","",IF(J34="Yes",CS32,"N/A"))</f>
        <v/>
      </c>
      <c r="K33" s="470" t="str">
        <f>IF(K31="","",IF(K34="Yes",CT32,"N/A"))</f>
        <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0</v>
      </c>
      <c r="AY33" s="422">
        <f>VALUE(COUNTIF(AY9:AY20,BF5))</f>
        <v>0</v>
      </c>
      <c r="AZ33" s="422">
        <f>VALUE(COUNTIF(AY9:AY20,0))</f>
        <v>0</v>
      </c>
      <c r="BA33" s="422" t="e">
        <f>AVERAGEIF(AY9:AY20,"&gt;=0")</f>
        <v>#DIV/0!</v>
      </c>
      <c r="BI33" s="453" t="s">
        <v>167</v>
      </c>
      <c r="BJ33" s="648" t="str">
        <f>IF(ISERROR(AVERAGE(BJ3:BJ8)),"",(AVERAGE(BJ3:BJ8)))</f>
        <v/>
      </c>
      <c r="BK33" s="648" t="str">
        <f>IF(ISERROR(AVERAGE(BK3:BK8)),"",(AVERAGE(BK3:BK8)))</f>
        <v/>
      </c>
      <c r="BL33" s="648" t="str">
        <f>IF(ISERROR(AVERAGE(BL3:BL8)),"",(AVERAGE(BL3:BL8)))</f>
        <v/>
      </c>
      <c r="BM33" s="648" t="str">
        <f>IF(ISERROR(AVERAGE(BM3:BM8)),"",(AVERAGE(BM3:BM8)))</f>
        <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t="str">
        <f>IF(ISERROR(AVERAGE(BV3:BV8)),"",(AVERAGE(BV3:BV8)))</f>
        <v/>
      </c>
      <c r="BW33" s="648" t="str">
        <f>IF(ISERROR(AVERAGE(BW3:BW8)),"",(AVERAGE(BW3:BW8)))</f>
        <v/>
      </c>
      <c r="BX33" s="648" t="str">
        <f>IF(ISERROR(AVERAGE(BX3:BX8)),"",(AVERAGE(BX3:BX8)))</f>
        <v/>
      </c>
      <c r="BY33" s="648" t="str">
        <f>IF(ISERROR(AVERAGE(BY3:BY8)),"",(AVERAGE(BY3:BY8)))</f>
        <v/>
      </c>
      <c r="BZ33" s="648" t="str">
        <f>IF(ISERROR(AVERAGE(BZ3:BZ8)),"",(AVERAGE(BZ3:BZ8)))</f>
        <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No</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0</v>
      </c>
      <c r="AY34" s="422">
        <f>COUNTIF(AY21:AY27,BF5)</f>
        <v>0</v>
      </c>
      <c r="AZ34" s="422">
        <f>VALUE(COUNTIF(AY21:AY27,0))</f>
        <v>0</v>
      </c>
      <c r="BA34" s="422" t="e">
        <f>AVERAGEIF(AY21:AY27,"&gt;=0")</f>
        <v>#DIV/0!</v>
      </c>
      <c r="BI34" s="453" t="s">
        <v>170</v>
      </c>
      <c r="BJ34" s="666" t="str">
        <f>IF(ISERROR(AVERAGE(BJ9:BJ20)),"",(AVERAGE(BJ9:BJ20)))</f>
        <v/>
      </c>
      <c r="BK34" s="666" t="str">
        <f>IF(ISERROR(AVERAGE(BK9:BK20)),"",(AVERAGE(BK9:BK20)))</f>
        <v/>
      </c>
      <c r="BL34" s="666" t="str">
        <f>IF(ISERROR(AVERAGE(BL9:BL20)),"",(AVERAGE(BL9:BL20)))</f>
        <v/>
      </c>
      <c r="BM34" s="666" t="str">
        <f>IF(ISERROR(AVERAGE(BM9:BM20)),"",(AVERAGE(BM9:BM20)))</f>
        <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t="str">
        <f>IF(ISERROR(AVERAGE(BV9:BV20)),"",(AVERAGE(BV9:BV20)))</f>
        <v/>
      </c>
      <c r="BW34" s="666" t="str">
        <f>IF(ISERROR(AVERAGE(BW9:BW20)),"",(AVERAGE(BW9:BW20)))</f>
        <v/>
      </c>
      <c r="BX34" s="666" t="str">
        <f>IF(ISERROR(AVERAGE(BX9:BX20)),"",(AVERAGE(BX9:BX20)))</f>
        <v/>
      </c>
      <c r="BY34" s="666" t="str">
        <f>IF(ISERROR(AVERAGE(BY9:BY20)),"",(AVERAGE(BY9:BY20)))</f>
        <v/>
      </c>
      <c r="BZ34" s="666" t="str">
        <f>IF(ISERROR(AVERAGE(BZ9:BZ20)),"",(AVERAGE(BZ9:BZ20)))</f>
        <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0</v>
      </c>
      <c r="AY35" s="422">
        <f>VALUE(SUM(AY32:AY34))</f>
        <v>0</v>
      </c>
      <c r="AZ35" s="422">
        <f>VALUE(SUM(AZ32:AZ34))</f>
        <v>0</v>
      </c>
      <c r="BA35" s="422" t="e">
        <f>AVERAGEIF(AY3:AY27,"&gt;=0")</f>
        <v>#DIV/0!</v>
      </c>
      <c r="BI35" s="453" t="s">
        <v>172</v>
      </c>
      <c r="BJ35" s="667" t="str">
        <f>IF(ISERROR(AVERAGE(BJ21:BJ27)),"",(AVERAGE(BJ21:BJ27)))</f>
        <v/>
      </c>
      <c r="BK35" s="667" t="str">
        <f>IF(ISERROR(AVERAGE(BK21:BK27)),"",(AVERAGE(BK21:BK27)))</f>
        <v/>
      </c>
      <c r="BL35" s="667" t="str">
        <f>IF(ISERROR(AVERAGE(BL21:BL27)),"",(AVERAGE(BL21:BL27)))</f>
        <v/>
      </c>
      <c r="BM35" s="667" t="str">
        <f>IF(ISERROR(AVERAGE(BM21:BM27)),"",(AVERAGE(BM21:BM27)))</f>
        <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t="str">
        <f>IF(ISERROR(AVERAGE(BV21:BV27)),"",(AVERAGE(BV21:BV27)))</f>
        <v/>
      </c>
      <c r="BW35" s="667" t="str">
        <f>IF(ISERROR(AVERAGE(BW21:BW27)),"",(AVERAGE(BW21:BW27)))</f>
        <v/>
      </c>
      <c r="BX35" s="667" t="str">
        <f>IF(ISERROR(AVERAGE(BX21:BX27)),"",(AVERAGE(BX21:BX27)))</f>
        <v/>
      </c>
      <c r="BY35" s="667" t="str">
        <f>IF(ISERROR(AVERAGE(BY21:BY27)),"",(AVERAGE(BY21:BY27)))</f>
        <v/>
      </c>
      <c r="BZ35" s="667" t="str">
        <f>IF(ISERROR(AVERAGE(BZ21:BZ27)),"",(AVERAGE(BZ21:BZ27)))</f>
        <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t="str">
        <f>IF(ISERROR(AVERAGE(AY21:AY27,AY9:AY20,AY3:AY8)),"",(AVERAGE(AY21:AY27,AY9:AY20,AY3:AY8)))</f>
        <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0</v>
      </c>
      <c r="AY38" s="422">
        <f>COUNTIF(BA3:BA8,BF5)</f>
        <v>0</v>
      </c>
      <c r="AZ38" s="422">
        <f>COUNTIF(BA3:BA8,0)</f>
        <v>0</v>
      </c>
      <c r="BA38" s="422" t="e">
        <f>AVERAGEIF(BA3:BA8,"&gt;=0")</f>
        <v>#DIV/0!</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
      </c>
      <c r="D39" s="607"/>
      <c r="E39" s="607"/>
      <c r="F39" s="607"/>
      <c r="G39" s="607" t="str">
        <f>CH31</f>
        <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0</v>
      </c>
      <c r="AY39" s="422">
        <f>COUNTIF(BA9:BA20,BF5)</f>
        <v>0</v>
      </c>
      <c r="AZ39" s="422">
        <f>COUNTIF(BA9:BA20,0)</f>
        <v>0</v>
      </c>
      <c r="BA39" s="422" t="e">
        <f>AVERAGEIF(BA9:BA20,"&gt;=0")</f>
        <v>#DIV/0!</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
      </c>
      <c r="D40" s="607"/>
      <c r="E40" s="607"/>
      <c r="F40" s="607"/>
      <c r="G40" s="607" t="str">
        <f>CI31</f>
        <v/>
      </c>
      <c r="H40" s="607"/>
      <c r="I40" s="607"/>
      <c r="J40" s="607"/>
      <c r="K40" s="607" t="str">
        <f>CI30</f>
        <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0</v>
      </c>
      <c r="AY40" s="422">
        <f>COUNTIF(BA21:BA27,BF5)</f>
        <v>0</v>
      </c>
      <c r="AZ40" s="422">
        <f>COUNTIF(BA21:BA27,0)</f>
        <v>0</v>
      </c>
      <c r="BA40" s="422" t="e">
        <f>AVERAGEIF(BA21:BA27,"&gt;=0")</f>
        <v>#DIV/0!</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0</v>
      </c>
      <c r="AY41" s="422">
        <f>SUM(AY38:AY40)</f>
        <v>0</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t="str">
        <f>IF(ISERROR(AVERAGE(BA21:BA27,BA9:BA20,BA3:BA8)),"",(AVERAGE(BA21:BA27,BA9:BA20,BA3:BA8)))</f>
        <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t="e">
        <f>IF(AX35=0,NA(),AX35)</f>
        <v>#N/A</v>
      </c>
      <c r="E59" s="509"/>
      <c r="F59" s="509" t="e">
        <f>IF(AX32=0,NA(),AX32)</f>
        <v>#N/A</v>
      </c>
      <c r="G59" s="509"/>
      <c r="H59" s="509" t="e">
        <f>IF(AX33=0,NA(),AX33)</f>
        <v>#N/A</v>
      </c>
      <c r="I59" s="509"/>
      <c r="J59" s="509" t="e">
        <f>IF(AX34=0,NA(),AX34)</f>
        <v>#N/A</v>
      </c>
      <c r="K59" s="509"/>
      <c r="BK59" s="408"/>
      <c r="CB59" s="407"/>
    </row>
    <row r="60" spans="1:92" ht="16" x14ac:dyDescent="0.35">
      <c r="B60" s="510" t="str">
        <f>BE5</f>
        <v>60-79</v>
      </c>
      <c r="C60" s="511"/>
      <c r="D60" s="509" t="e">
        <f>IF(AY35=0,NA(),AY35)</f>
        <v>#N/A</v>
      </c>
      <c r="E60" s="509"/>
      <c r="F60" s="509" t="e">
        <f>IF(AY32=0,NA(),AY32)</f>
        <v>#N/A</v>
      </c>
      <c r="G60" s="509"/>
      <c r="H60" s="509" t="e">
        <f>IF(AY33=0,NA(),AY33)</f>
        <v>#N/A</v>
      </c>
      <c r="I60" s="509"/>
      <c r="J60" s="509" t="e">
        <f>IF(AY34=0,NA(),AY34)</f>
        <v>#N/A</v>
      </c>
      <c r="K60" s="509"/>
      <c r="AQ60" s="408"/>
      <c r="BK60" s="408"/>
      <c r="CB60" s="407"/>
    </row>
    <row r="61" spans="1:92" ht="16" x14ac:dyDescent="0.35">
      <c r="B61" s="512" t="str">
        <f>BE6</f>
        <v>&lt;60</v>
      </c>
      <c r="C61" s="513"/>
      <c r="D61" s="509" t="e">
        <f>IF(AZ35=0,NA(),AZ35)</f>
        <v>#N/A</v>
      </c>
      <c r="E61" s="509"/>
      <c r="F61" s="509" t="e">
        <f>IF(AZ32=0,NA(),AZ32)</f>
        <v>#N/A</v>
      </c>
      <c r="G61" s="509"/>
      <c r="H61" s="509" t="e">
        <f>IF(AZ33=0,NA(),AZ33)</f>
        <v>#N/A</v>
      </c>
      <c r="I61" s="509"/>
      <c r="J61" s="509" t="e">
        <f>IF(AZ34=0,NA(),AZ34)</f>
        <v>#N/A</v>
      </c>
      <c r="K61" s="509"/>
      <c r="AQ61" s="408"/>
      <c r="BK61" s="408"/>
      <c r="CB61" s="407"/>
    </row>
    <row r="62" spans="1:92" s="408" customFormat="1" ht="16.5" thickBot="1" x14ac:dyDescent="0.4">
      <c r="B62" s="514" t="s">
        <v>190</v>
      </c>
      <c r="C62" s="515"/>
      <c r="D62" s="516" t="str">
        <f>IFERROR(BA35,"n/a")</f>
        <v>n/a</v>
      </c>
      <c r="E62" s="517"/>
      <c r="F62" s="516" t="str">
        <f>IFERROR(BA32,"n/a")</f>
        <v>n/a</v>
      </c>
      <c r="G62" s="517"/>
      <c r="H62" s="516" t="str">
        <f>IFERROR(BA33,"n/a")</f>
        <v>n/a</v>
      </c>
      <c r="I62" s="517"/>
      <c r="J62" s="516" t="str">
        <f>IFERROR(BA34,"n/a")</f>
        <v>n/a</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t="str">
        <f>_xlfn.IFNA(S102,"")</f>
        <v/>
      </c>
      <c r="G90" s="534" t="str">
        <f>_xlfn.IFNA(S103,"")</f>
        <v/>
      </c>
      <c r="H90" s="534" t="str">
        <f>_xlfn.IFNA(S104,"")</f>
        <v/>
      </c>
      <c r="I90" s="534" t="str">
        <f>_xlfn.IFNA(S105,"")</f>
        <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t="str">
        <f>_xlfn.IFNA(R103,"")</f>
        <v/>
      </c>
      <c r="H91" s="539" t="str">
        <f>_xlfn.IFNA(R104,"")</f>
        <v/>
      </c>
      <c r="I91" s="539" t="str">
        <f>_xlfn.IFNA(R105,"")</f>
        <v/>
      </c>
      <c r="J91" s="539" t="str">
        <f>_xlfn.IFNA(R106,"")</f>
        <v/>
      </c>
      <c r="K91" s="539" t="str">
        <f>_xlfn.IFNA(R107,"")</f>
        <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t="str">
        <f>_xlfn.IFNA(U102,"")</f>
        <v/>
      </c>
      <c r="G92" s="534" t="str">
        <f>_xlfn.IFNA(U103,"")</f>
        <v/>
      </c>
      <c r="H92" s="534" t="str">
        <f>_xlfn.IFNA(U104,"")</f>
        <v/>
      </c>
      <c r="I92" s="534" t="str">
        <f>_xlfn.IFNA(U105,"")</f>
        <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t="str">
        <f>_xlfn.IFNA(T103,"")</f>
        <v/>
      </c>
      <c r="H93" s="539" t="str">
        <f>_xlfn.IFNA(T104,"")</f>
        <v/>
      </c>
      <c r="I93" s="539" t="str">
        <f>_xlfn.IFNA(T105,"")</f>
        <v/>
      </c>
      <c r="J93" s="539" t="str">
        <f>_xlfn.IFNA(T106,"")</f>
        <v/>
      </c>
      <c r="K93" s="539" t="str">
        <f>_xlfn.IFNA(T107,"")</f>
        <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t="str">
        <f>_xlfn.IFNA(W102,"")</f>
        <v/>
      </c>
      <c r="G94" s="534" t="str">
        <f>_xlfn.IFNA(W103,"")</f>
        <v/>
      </c>
      <c r="H94" s="534" t="str">
        <f>_xlfn.IFNA(W104,"")</f>
        <v/>
      </c>
      <c r="I94" s="534" t="str">
        <f>_xlfn.IFNA(W105,"")</f>
        <v/>
      </c>
      <c r="J94" s="534" t="str">
        <f>_xlfn.IFNA(W106,"")</f>
        <v/>
      </c>
      <c r="K94" s="534" t="str">
        <f>_xlfn.IFNA(W107,"")</f>
        <v/>
      </c>
      <c r="AA94" s="407"/>
      <c r="AM94" s="408"/>
      <c r="AN94" s="408"/>
    </row>
    <row r="95" spans="2:91" ht="17.75" customHeight="1" x14ac:dyDescent="0.35">
      <c r="B95" s="535"/>
      <c r="C95" s="532"/>
      <c r="D95" s="541"/>
      <c r="E95" s="538" t="s">
        <v>70</v>
      </c>
      <c r="F95" s="538"/>
      <c r="G95" s="539" t="str">
        <f>_xlfn.IFNA(V103,"")</f>
        <v/>
      </c>
      <c r="H95" s="539" t="str">
        <f>_xlfn.IFNA(V104,"")</f>
        <v/>
      </c>
      <c r="I95" s="539" t="str">
        <f>_xlfn.IFNA(V105,"")</f>
        <v/>
      </c>
      <c r="J95" s="539" t="str">
        <f>_xlfn.IFNA(V106,"")</f>
        <v/>
      </c>
      <c r="K95" s="539" t="str">
        <f>_xlfn.IFNA(V107,"")</f>
        <v/>
      </c>
      <c r="AA95" s="407"/>
      <c r="AM95" s="408"/>
      <c r="AN95" s="408"/>
    </row>
    <row r="96" spans="2:91" ht="17.75" customHeight="1" x14ac:dyDescent="0.35">
      <c r="B96" s="542" t="s">
        <v>197</v>
      </c>
      <c r="C96" s="543"/>
      <c r="D96" s="544"/>
      <c r="E96" s="545" t="s">
        <v>194</v>
      </c>
      <c r="F96" s="534" t="str">
        <f>_xlfn.IFNA(Q102,"")</f>
        <v/>
      </c>
      <c r="G96" s="534" t="str">
        <f>_xlfn.IFNA(Q103,"")</f>
        <v/>
      </c>
      <c r="H96" s="534" t="str">
        <f>_xlfn.IFNA(Q104,"")</f>
        <v/>
      </c>
      <c r="I96" s="534" t="str">
        <f>_xlfn.IFNA(Q105,"")</f>
        <v/>
      </c>
      <c r="J96" s="534" t="str">
        <f>_xlfn.IFNA(Q106,"")</f>
        <v/>
      </c>
      <c r="K96" s="534" t="str">
        <f>_xlfn.IFNA(Q107,"")</f>
        <v/>
      </c>
      <c r="AA96" s="407"/>
      <c r="AM96" s="408"/>
      <c r="AN96" s="408"/>
    </row>
    <row r="97" spans="2:91" ht="17.75" customHeight="1" x14ac:dyDescent="0.35">
      <c r="B97" s="546"/>
      <c r="C97" s="547"/>
      <c r="D97" s="543"/>
      <c r="E97" s="548" t="s">
        <v>70</v>
      </c>
      <c r="F97" s="538"/>
      <c r="G97" s="549" t="str">
        <f>_xlfn.IFNA(P103,"")</f>
        <v/>
      </c>
      <c r="H97" s="549" t="str">
        <f>_xlfn.IFNA(P104,"")</f>
        <v/>
      </c>
      <c r="I97" s="549" t="str">
        <f>_xlfn.IFNA(P105,"")</f>
        <v/>
      </c>
      <c r="J97" s="549" t="str">
        <f>_xlfn.IFNA(P106,"")</f>
        <v/>
      </c>
      <c r="K97" s="549" t="str">
        <f>_xlfn.IFNA(P107,"")</f>
        <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t="e">
        <f>IF(BJ32="",NA(),BJ32)</f>
        <v>#N/A</v>
      </c>
      <c r="R102" s="555"/>
      <c r="S102" s="554" t="e">
        <f>IF(BJ33="",NA(),BJ33)</f>
        <v>#N/A</v>
      </c>
      <c r="T102" s="555"/>
      <c r="U102" s="554" t="e">
        <f>IF(BJ34="",NA(),BJ34)</f>
        <v>#N/A</v>
      </c>
      <c r="V102" s="555"/>
      <c r="W102" s="554" t="e">
        <f>IF(BJ35="",NA(),BJ35)</f>
        <v>#N/A</v>
      </c>
    </row>
    <row r="103" spans="2:91" x14ac:dyDescent="0.35">
      <c r="O103" s="551" t="s">
        <v>77</v>
      </c>
      <c r="P103" s="556" t="e">
        <f>IF(BV32="",NA(),BV32)</f>
        <v>#N/A</v>
      </c>
      <c r="Q103" s="554" t="e">
        <f>IF(BK32="",NA(),BK32)</f>
        <v>#N/A</v>
      </c>
      <c r="R103" s="556" t="e">
        <f>IF(BV33="",NA(),BV33)</f>
        <v>#N/A</v>
      </c>
      <c r="S103" s="554" t="e">
        <f>IF(BK33="",NA(),BK33)</f>
        <v>#N/A</v>
      </c>
      <c r="T103" s="556" t="e">
        <f>IF(BV34="",NA(),BV34)</f>
        <v>#N/A</v>
      </c>
      <c r="U103" s="554" t="e">
        <f>IF(BK34="",NA(),BK34)</f>
        <v>#N/A</v>
      </c>
      <c r="V103" s="556" t="e">
        <f>IF(BV35="",NA(),BV35)</f>
        <v>#N/A</v>
      </c>
      <c r="W103" s="554" t="e">
        <f>IF(BK35="",NA(),BK35)</f>
        <v>#N/A</v>
      </c>
    </row>
    <row r="104" spans="2:91" x14ac:dyDescent="0.35">
      <c r="O104" s="551" t="s">
        <v>78</v>
      </c>
      <c r="P104" s="556" t="e">
        <f>IF(BW32="",NA(),BW32)</f>
        <v>#N/A</v>
      </c>
      <c r="Q104" s="554" t="e">
        <f>IF(BL32="",NA(),BL32)</f>
        <v>#N/A</v>
      </c>
      <c r="R104" s="556" t="e">
        <f>IF(BW33="",NA(),BW33)</f>
        <v>#N/A</v>
      </c>
      <c r="S104" s="554" t="e">
        <f>IF(BL33="",NA(),BL33)</f>
        <v>#N/A</v>
      </c>
      <c r="T104" s="556" t="e">
        <f>IF(BW34="",NA(),BW34)</f>
        <v>#N/A</v>
      </c>
      <c r="U104" s="554" t="e">
        <f>IF(BL34="",NA(),BL34)</f>
        <v>#N/A</v>
      </c>
      <c r="V104" s="556" t="e">
        <f>IF(BW35="",NA(),BW35)</f>
        <v>#N/A</v>
      </c>
      <c r="W104" s="554" t="e">
        <f>IF(BL35="",NA(),BL35)</f>
        <v>#N/A</v>
      </c>
    </row>
    <row r="105" spans="2:91" x14ac:dyDescent="0.35">
      <c r="O105" s="551" t="s">
        <v>79</v>
      </c>
      <c r="P105" s="556" t="e">
        <f>IF(BX32="",NA(),BX32)</f>
        <v>#N/A</v>
      </c>
      <c r="Q105" s="554" t="e">
        <f>IF(BM32="",NA(),BM32)</f>
        <v>#N/A</v>
      </c>
      <c r="R105" s="557" t="e">
        <f>IF(BX33="",NA(),BX33)</f>
        <v>#N/A</v>
      </c>
      <c r="S105" s="554" t="e">
        <f>IF(BM33="",NA(),BM33)</f>
        <v>#N/A</v>
      </c>
      <c r="T105" s="557" t="e">
        <f>IF(BX34="",NA(),BX34)</f>
        <v>#N/A</v>
      </c>
      <c r="U105" s="554" t="e">
        <f>IF(BM34="",NA(),BM34)</f>
        <v>#N/A</v>
      </c>
      <c r="V105" s="557" t="e">
        <f>IF(BX35="",NA(),BX35)</f>
        <v>#N/A</v>
      </c>
      <c r="W105" s="554" t="e">
        <f>IF(BM35="",NA(),BM35)</f>
        <v>#N/A</v>
      </c>
    </row>
    <row r="106" spans="2:91" x14ac:dyDescent="0.35">
      <c r="O106" s="551" t="s">
        <v>80</v>
      </c>
      <c r="P106" s="556" t="e">
        <f>IF(BY32="",NA(),BY32)</f>
        <v>#N/A</v>
      </c>
      <c r="Q106" s="554" t="e">
        <f>IF(BN32="",NA(),BN32)</f>
        <v>#N/A</v>
      </c>
      <c r="R106" s="557" t="e">
        <f>IF(BY33="",NA(),BY33)</f>
        <v>#N/A</v>
      </c>
      <c r="S106" s="554" t="e">
        <f>IF(BN33="",NA(),BN33)</f>
        <v>#N/A</v>
      </c>
      <c r="T106" s="557" t="e">
        <f>IF(BY34="",NA(),BY34)</f>
        <v>#N/A</v>
      </c>
      <c r="U106" s="554" t="e">
        <f>IF(BN34="",NA(),BN34)</f>
        <v>#N/A</v>
      </c>
      <c r="V106" s="557" t="e">
        <f>IF(BY35="",NA(),BY35)</f>
        <v>#N/A</v>
      </c>
      <c r="W106" s="554" t="e">
        <f>IF(BN35="",NA(),BN35)</f>
        <v>#N/A</v>
      </c>
    </row>
    <row r="107" spans="2:91" x14ac:dyDescent="0.35">
      <c r="O107" s="551" t="s">
        <v>81</v>
      </c>
      <c r="P107" s="556" t="e">
        <f>IF(BZ32="",NA(),BZ32)</f>
        <v>#N/A</v>
      </c>
      <c r="Q107" s="554" t="e">
        <f>IF(BO32="",NA(),BO32)</f>
        <v>#N/A</v>
      </c>
      <c r="R107" s="557" t="e">
        <f>IF(BZ33="",NA(),BZ33)</f>
        <v>#N/A</v>
      </c>
      <c r="S107" s="554" t="e">
        <f>IF(BO33="",NA(),BO33)</f>
        <v>#N/A</v>
      </c>
      <c r="T107" s="557" t="e">
        <f>IF(BZ34="",NA(),BZ34)</f>
        <v>#N/A</v>
      </c>
      <c r="U107" s="554" t="e">
        <f>IF(BO34="",NA(),BO34)</f>
        <v>#N/A</v>
      </c>
      <c r="V107" s="557" t="e">
        <f>IF(BZ35="",NA(),BZ35)</f>
        <v>#N/A</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v>
      </c>
      <c r="I127" s="570" t="str">
        <f>AX3</f>
        <v>---</v>
      </c>
      <c r="J127" s="570" t="str">
        <f>BB3</f>
        <v>---</v>
      </c>
      <c r="K127" s="570" t="str">
        <f>RIGHT(BC3,6)</f>
        <v>---</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v>
      </c>
      <c r="I128" s="570" t="str">
        <f>AX4</f>
        <v>---</v>
      </c>
      <c r="J128" s="570" t="str">
        <f>BB4</f>
        <v>---</v>
      </c>
      <c r="K128" s="570" t="str">
        <f>RIGHT(BC4,6)</f>
        <v>---</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v>
      </c>
      <c r="I129" s="570" t="str">
        <f>AX5</f>
        <v>---</v>
      </c>
      <c r="J129" s="570" t="str">
        <f>BB5</f>
        <v>---</v>
      </c>
      <c r="K129" s="570" t="str">
        <f>RIGHT(BC5,6)</f>
        <v>---</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v>
      </c>
      <c r="I130" s="570" t="str">
        <f>AX6</f>
        <v>---</v>
      </c>
      <c r="J130" s="570" t="str">
        <f>BB6</f>
        <v>---</v>
      </c>
      <c r="K130" s="570" t="str">
        <f>RIGHT(BC6,6)</f>
        <v>---</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v>
      </c>
      <c r="I131" s="570" t="str">
        <f>AX7</f>
        <v>---</v>
      </c>
      <c r="J131" s="570" t="str">
        <f>BB7</f>
        <v>---</v>
      </c>
      <c r="K131" s="570" t="str">
        <f>RIGHT(BC7,6)</f>
        <v>---</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v>
      </c>
      <c r="I132" s="570" t="str">
        <f>AX8</f>
        <v>---</v>
      </c>
      <c r="J132" s="570" t="str">
        <f>BB8</f>
        <v>---</v>
      </c>
      <c r="K132" s="570" t="str">
        <f>RIGHT(BC8,6)</f>
        <v>---</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v>
      </c>
      <c r="I133" s="570" t="str">
        <f>AX9</f>
        <v>---</v>
      </c>
      <c r="J133" s="570" t="str">
        <f>BB9</f>
        <v>---</v>
      </c>
      <c r="K133" s="570" t="str">
        <f>RIGHT(BC9,6)</f>
        <v>---</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v>
      </c>
      <c r="I134" s="570" t="str">
        <f>AX10</f>
        <v>---</v>
      </c>
      <c r="J134" s="570" t="str">
        <f>BB10</f>
        <v>---</v>
      </c>
      <c r="K134" s="570" t="str">
        <f>RIGHT(BC10,6)</f>
        <v>---</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v>
      </c>
      <c r="I135" s="570" t="str">
        <f>AX11</f>
        <v>---</v>
      </c>
      <c r="J135" s="570" t="str">
        <f>BB11</f>
        <v>---</v>
      </c>
      <c r="K135" s="570" t="str">
        <f>RIGHT(BC11,6)</f>
        <v>---</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v>
      </c>
      <c r="I136" s="570" t="str">
        <f>AX12</f>
        <v>---</v>
      </c>
      <c r="J136" s="570" t="str">
        <f>BB12</f>
        <v>---</v>
      </c>
      <c r="K136" s="570" t="str">
        <f>RIGHT(BC12,6)</f>
        <v>---</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v>
      </c>
      <c r="I137" s="570" t="str">
        <f>AX13</f>
        <v>---</v>
      </c>
      <c r="J137" s="570" t="str">
        <f>BB13</f>
        <v>---</v>
      </c>
      <c r="K137" s="570" t="str">
        <f>RIGHT(BC13,6)</f>
        <v>---</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v>
      </c>
      <c r="I138" s="570" t="str">
        <f>AX14</f>
        <v>---</v>
      </c>
      <c r="J138" s="570" t="str">
        <f>BB14</f>
        <v>---</v>
      </c>
      <c r="K138" s="570" t="str">
        <f>RIGHT(BC14,6)</f>
        <v>---</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v>
      </c>
      <c r="I139" s="570" t="str">
        <f>AX15</f>
        <v>---</v>
      </c>
      <c r="J139" s="570" t="str">
        <f>BB15</f>
        <v>---</v>
      </c>
      <c r="K139" s="570" t="str">
        <f>RIGHT(BC15,6)</f>
        <v>---</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v>
      </c>
      <c r="I140" s="570" t="str">
        <f>AX16</f>
        <v>---</v>
      </c>
      <c r="J140" s="570" t="str">
        <f>BB16</f>
        <v>---</v>
      </c>
      <c r="K140" s="570" t="str">
        <f>RIGHT(BC16,6)</f>
        <v>---</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v>
      </c>
      <c r="I141" s="570" t="str">
        <f>AX17</f>
        <v>---</v>
      </c>
      <c r="J141" s="570" t="str">
        <f>BB17</f>
        <v>---</v>
      </c>
      <c r="K141" s="570" t="str">
        <f>RIGHT(BC17,6)</f>
        <v>---</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v>
      </c>
      <c r="I142" s="570" t="str">
        <f>AX18</f>
        <v>---</v>
      </c>
      <c r="J142" s="570" t="str">
        <f>BB18</f>
        <v>---</v>
      </c>
      <c r="K142" s="570" t="str">
        <f>RIGHT(BC18,6)</f>
        <v>---</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v>
      </c>
      <c r="I143" s="570" t="str">
        <f>AX19</f>
        <v>---</v>
      </c>
      <c r="J143" s="570" t="str">
        <f>BB19</f>
        <v>---</v>
      </c>
      <c r="K143" s="570" t="str">
        <f>RIGHT(BC19,6)</f>
        <v>---</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v>
      </c>
      <c r="I144" s="570" t="str">
        <f>AX20</f>
        <v>---</v>
      </c>
      <c r="J144" s="570" t="str">
        <f>BB20</f>
        <v>---</v>
      </c>
      <c r="K144" s="570" t="str">
        <f>RIGHT(BC20,6)</f>
        <v>---</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v>
      </c>
      <c r="I145" s="570" t="str">
        <f>AX21</f>
        <v>---</v>
      </c>
      <c r="J145" s="570" t="str">
        <f>BB21</f>
        <v>---</v>
      </c>
      <c r="K145" s="570" t="str">
        <f>RIGHT(BC21,6)</f>
        <v>---</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v>
      </c>
      <c r="I146" s="570" t="str">
        <f>AX22</f>
        <v>---</v>
      </c>
      <c r="J146" s="570" t="str">
        <f>BB22</f>
        <v>---</v>
      </c>
      <c r="K146" s="570" t="str">
        <f>RIGHT(BC22,6)</f>
        <v>---</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v>
      </c>
      <c r="I147" s="570" t="str">
        <f>AX23</f>
        <v>---</v>
      </c>
      <c r="J147" s="570" t="str">
        <f>BB23</f>
        <v>---</v>
      </c>
      <c r="K147" s="570" t="str">
        <f>RIGHT(BC23,6)</f>
        <v>---</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v>
      </c>
      <c r="I148" s="570" t="str">
        <f>AX24</f>
        <v>---</v>
      </c>
      <c r="J148" s="570" t="str">
        <f>BB24</f>
        <v>---</v>
      </c>
      <c r="K148" s="570" t="str">
        <f>RIGHT(BC24,6)</f>
        <v>---</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v>
      </c>
      <c r="I149" s="570" t="str">
        <f>AX25</f>
        <v>---</v>
      </c>
      <c r="J149" s="570" t="str">
        <f>BB25</f>
        <v>---</v>
      </c>
      <c r="K149" s="570" t="str">
        <f>RIGHT(BC25,6)</f>
        <v>---</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v>
      </c>
      <c r="I150" s="570" t="str">
        <f>AX26</f>
        <v>---</v>
      </c>
      <c r="J150" s="570" t="str">
        <f>BB26</f>
        <v>---</v>
      </c>
      <c r="K150" s="570" t="str">
        <f>RIGHT(BC26,6)</f>
        <v>---</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v>
      </c>
      <c r="I151" s="570" t="str">
        <f>AX27</f>
        <v>---</v>
      </c>
      <c r="J151" s="570" t="str">
        <f>BB27</f>
        <v>---</v>
      </c>
      <c r="K151" s="570" t="str">
        <f>RIGHT(BC27,6)</f>
        <v>---</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0</v>
      </c>
      <c r="I152" s="586">
        <f>AX35</f>
        <v>0</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0</v>
      </c>
      <c r="I153" s="586">
        <f>AY35</f>
        <v>0</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0</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t="str">
        <f>BA42</f>
        <v/>
      </c>
      <c r="I155" s="593" t="str">
        <f>BA36</f>
        <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84" priority="11">
      <formula>ISERROR(D59)</formula>
    </cfRule>
  </conditionalFormatting>
  <conditionalFormatting sqref="H127:I151">
    <cfRule type="containsText" dxfId="83" priority="1" operator="containsText" text="error">
      <formula>NOT(ISERROR(SEARCH("error",H127)))</formula>
    </cfRule>
  </conditionalFormatting>
  <conditionalFormatting sqref="H3:R27">
    <cfRule type="containsText" dxfId="82" priority="5" operator="containsText" text="*80">
      <formula>NOT(ISERROR(SEARCH("*80",H3)))</formula>
    </cfRule>
    <cfRule type="containsText" dxfId="81" priority="6" operator="containsText" text="60-79">
      <formula>NOT(ISERROR(SEARCH("60-79",H3)))</formula>
    </cfRule>
    <cfRule type="containsText" dxfId="80" priority="7" operator="containsText" text="&lt;60">
      <formula>NOT(ISERROR(SEARCH("&lt;60",H3)))</formula>
    </cfRule>
  </conditionalFormatting>
  <conditionalFormatting sqref="I127:K151 H127:H155">
    <cfRule type="containsText" dxfId="79" priority="2" operator="containsText" text="80">
      <formula>NOT(ISERROR(SEARCH("80",H127)))</formula>
    </cfRule>
    <cfRule type="containsText" dxfId="78" priority="3" operator="containsText" text="60-79">
      <formula>NOT(ISERROR(SEARCH("60-79",H127)))</formula>
    </cfRule>
    <cfRule type="containsText" dxfId="77" priority="4" operator="containsText" text="&lt;60">
      <formula>NOT(ISERROR(SEARCH("&lt;60",H127)))</formula>
    </cfRule>
  </conditionalFormatting>
  <conditionalFormatting sqref="Y3:AH27 AK3:AT27 AV3:AV27">
    <cfRule type="containsText" dxfId="76" priority="8" operator="containsText" text="*80">
      <formula>NOT(ISERROR(SEARCH("*80",Y3)))</formula>
    </cfRule>
    <cfRule type="containsText" dxfId="75" priority="9" operator="containsText" text="60-79">
      <formula>NOT(ISERROR(SEARCH("60-79",Y3)))</formula>
    </cfRule>
    <cfRule type="containsText" dxfId="74" priority="10" operator="containsText" text="&lt;60">
      <formula>NOT(ISERROR(SEARCH("&lt;60",Y3)))</formula>
    </cfRule>
  </conditionalFormatting>
  <dataValidations count="3">
    <dataValidation allowBlank="1" showInputMessage="1" showErrorMessage="1" errorTitle="Error in entry" error="Please use list items only." sqref="BL53:BV74 BJ51:BT51 BJ28:BT32 BV28:CE32 AK3:AT31 AU129:BE153" xr:uid="{8C36CD94-81AB-47A0-8BB3-607634A2ECFA}"/>
    <dataValidation type="list" allowBlank="1" showInputMessage="1" showErrorMessage="1" errorTitle="Error in entry" error="Please use list items only." sqref="Y3:AH27 H3:R27" xr:uid="{F6A62880-174A-4349-93F0-8D6CA8D9EDA9}">
      <formula1>ValidDepts</formula1>
    </dataValidation>
    <dataValidation type="list" allowBlank="1" showInputMessage="1" showErrorMessage="1" sqref="I34:R34" xr:uid="{6BAE1A92-0E50-40B5-8123-237DC96C8EB0}">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308B-1D8A-4BE8-9C5D-6E2113E125D5}">
  <sheetPr>
    <pageSetUpPr fitToPage="1"/>
  </sheetPr>
  <dimension ref="A1:XFC189"/>
  <sheetViews>
    <sheetView showGridLines="0" topLeftCell="A12" zoomScale="70" zoomScaleNormal="70" zoomScaleSheetLayoutView="80" zoomScalePageLayoutView="25" workbookViewId="0"/>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0" style="407" hidden="1" customWidth="1"/>
    <col min="64" max="84" width="0" style="408" hidden="1" customWidth="1"/>
    <col min="85" max="85" width="0" style="407" hidden="1" customWidth="1"/>
    <col min="86" max="86" width="0" style="408" hidden="1" customWidth="1"/>
    <col min="87" max="87" width="0" style="407" hidden="1" customWidth="1"/>
    <col min="88" max="88" width="0" style="408" hidden="1" customWidth="1"/>
    <col min="89" max="89" width="0" style="407" hidden="1" customWidth="1"/>
    <col min="90" max="90" width="0" style="408" hidden="1" customWidth="1"/>
    <col min="91" max="91" width="0" style="407" hidden="1" customWidth="1"/>
    <col min="92" max="92" width="0" style="408" hidden="1" customWidth="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100</v>
      </c>
      <c r="I3" s="448" t="s">
        <v>100</v>
      </c>
      <c r="J3" s="448" t="s">
        <v>100</v>
      </c>
      <c r="K3" s="448" t="s">
        <v>100</v>
      </c>
      <c r="L3" s="448" t="s">
        <v>100</v>
      </c>
      <c r="M3" s="448" t="s">
        <v>100</v>
      </c>
      <c r="N3" s="448" t="s">
        <v>100</v>
      </c>
      <c r="O3" s="448" t="s">
        <v>100</v>
      </c>
      <c r="P3" s="448" t="s">
        <v>100</v>
      </c>
      <c r="Q3" s="448" t="s">
        <v>100</v>
      </c>
      <c r="R3" s="449" t="s">
        <v>100</v>
      </c>
      <c r="Y3" s="450" t="s">
        <v>100</v>
      </c>
      <c r="Z3" s="450" t="s">
        <v>100</v>
      </c>
      <c r="AA3" s="450" t="s">
        <v>100</v>
      </c>
      <c r="AB3" s="450" t="s">
        <v>100</v>
      </c>
      <c r="AC3" s="450" t="s">
        <v>100</v>
      </c>
      <c r="AD3" s="450" t="s">
        <v>100</v>
      </c>
      <c r="AE3" s="450" t="s">
        <v>100</v>
      </c>
      <c r="AF3" s="450" t="s">
        <v>100</v>
      </c>
      <c r="AG3" s="450" t="s">
        <v>100</v>
      </c>
      <c r="AH3" s="450" t="s">
        <v>100</v>
      </c>
      <c r="AK3" s="451" t="str">
        <f>IFERROR(IF(I3="---","",IF(Y3="---","No Target Set",IF(BV3=BK3,"On Target",IF(BV3&gt;BK3,"Behind",IF(BV3&lt;BK3,"On Target"))))),"")</f>
        <v/>
      </c>
      <c r="AL3" s="451" t="str">
        <f>IFERROR(IF(J3="---","",IF(Z3="---","No Target Set",IF(BW3=BL3,"On Target",IF(BW3&gt;BL3,"Behind",IF(BW3&lt;BL3,"On Target"))))),"")</f>
        <v/>
      </c>
      <c r="AM3" s="451" t="str">
        <f>IFERROR(IF(K3="---","",IF(AA3="---","No Target Set",IF(BX3=BM3,"On Target",IF(BX3&gt;BM3,"Behind",IF(BX3&lt;BM3,"On Target"))))),"")</f>
        <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v>
      </c>
      <c r="AY3" s="648" t="e">
        <f>VALUE(IF(AX3="---","",VLOOKUP(AX3,List167834567910213245[],2,FALSE)))</f>
        <v>#VALUE!</v>
      </c>
      <c r="AZ3" s="648" t="str">
        <f>_xlfn.IFNA(LOOKUP(2,1/(H3:Q3&lt;&gt;"---"),X3:AF3),"---")</f>
        <v>---</v>
      </c>
      <c r="BA3" s="648" t="e">
        <f>VALUE(IF(AZ3="---","",VLOOKUP(AZ3,List167834567910213245[],2,FALSE)))</f>
        <v>#VALUE!</v>
      </c>
      <c r="BB3" s="648" t="str">
        <f>_xlfn.IFNA(LOOKUP(2,1/(AK3:AT3&lt;&gt;""),AK3:AT3),"---")</f>
        <v>---</v>
      </c>
      <c r="BC3" s="648" t="str">
        <f>_xlfn.IFNA(LOOKUP(2,1/(H3:R3&lt;&gt;"---"),H$2:R$2),"---")</f>
        <v>---</v>
      </c>
      <c r="BE3" s="603" t="s">
        <v>100</v>
      </c>
      <c r="BI3" s="453" t="s">
        <v>102</v>
      </c>
      <c r="BJ3" s="648" t="str">
        <f>IF(H3="---","",IF(H3="","",VLOOKUP(H3,List167834567910213245[],2,FALSE)))</f>
        <v/>
      </c>
      <c r="BK3" s="648" t="str">
        <f>IF(I3="---","",IF(I3="","",VLOOKUP(I3,List167834567910213245[],2,FALSE)))</f>
        <v/>
      </c>
      <c r="BL3" s="648" t="str">
        <f>IF(J3="---","",IF(J3="","",VLOOKUP(J3,List167834567910213245[],2,FALSE)))</f>
        <v/>
      </c>
      <c r="BM3" s="648" t="str">
        <f>IF(K3="---","",IF(K3="","",VLOOKUP(K3,List167834567910213245[],2,FALSE)))</f>
        <v/>
      </c>
      <c r="BN3" s="648" t="str">
        <f>IF(L3="---","",IF(L3="","",VLOOKUP(L3,List167834567910213245[],2,FALSE)))</f>
        <v/>
      </c>
      <c r="BO3" s="648" t="str">
        <f>IF(M3="---","",IF(M3="","",VLOOKUP(M3,List167834567910213245[],2,FALSE)))</f>
        <v/>
      </c>
      <c r="BP3" s="648" t="str">
        <f>IF(N3="---","",IF(N3="","",VLOOKUP(N3,List167834567910213245[],2,FALSE)))</f>
        <v/>
      </c>
      <c r="BQ3" s="648" t="str">
        <f>IF(O3="---","",IF(O3="","",VLOOKUP(O3,List167834567910213245[],2,FALSE)))</f>
        <v/>
      </c>
      <c r="BR3" s="648" t="str">
        <f>IF(P3="---","",IF(P3="","",VLOOKUP(P3,List167834567910213245[],2,FALSE)))</f>
        <v/>
      </c>
      <c r="BS3" s="648" t="str">
        <f>IF(Q3="---","",IF(Q3="","",VLOOKUP(Q3,List167834567910213245[],2,FALSE)))</f>
        <v/>
      </c>
      <c r="BT3" s="648" t="str">
        <f>IF(R3="---","",IF(R3="","",VLOOKUP(R3,List167834567910213245[],2,FALSE)))</f>
        <v/>
      </c>
      <c r="BU3" s="453" t="s">
        <v>102</v>
      </c>
      <c r="BV3" s="648" t="str">
        <f>IF(Y3="---","",IF(Y3="","",VLOOKUP(Y3,List167834567910213245[],2,FALSE)))</f>
        <v/>
      </c>
      <c r="BW3" s="648" t="str">
        <f>IF(Z3="---","",IF(Z3="","",VLOOKUP(Z3,List167834567910213245[],2,FALSE)))</f>
        <v/>
      </c>
      <c r="BX3" s="648" t="str">
        <f>IF(AA3="---","",IF(AA3="","",VLOOKUP(AA3,List167834567910213245[],2,FALSE)))</f>
        <v/>
      </c>
      <c r="BY3" s="648" t="str">
        <f>IF(AB3="---","",IF(AB3="","",VLOOKUP(AB3,List167834567910213245[],2,FALSE)))</f>
        <v/>
      </c>
      <c r="BZ3" s="648" t="str">
        <f>IF(AC3="---","",IF(AC3="","",VLOOKUP(AC3,List167834567910213245[],2,FALSE)))</f>
        <v/>
      </c>
      <c r="CA3" s="648" t="str">
        <f>IF(AD3="---","",IF(AD3="","",VLOOKUP(AD3,List167834567910213245[],2,FALSE)))</f>
        <v/>
      </c>
      <c r="CB3" s="648" t="str">
        <f>IF(AE3="---","",IF(AE3="","",VLOOKUP(AE3,List167834567910213245[],2,FALSE)))</f>
        <v/>
      </c>
      <c r="CC3" s="648" t="str">
        <f>IF(AF3="---","",IF(AF3="","",VLOOKUP(AF3,List167834567910213245[],2,FALSE)))</f>
        <v/>
      </c>
      <c r="CD3" s="648" t="str">
        <f>IF(AG3="---","",IF(AG3="","",VLOOKUP(AG3,List167834567910213245[],2,FALSE)))</f>
        <v/>
      </c>
      <c r="CE3" s="648" t="str">
        <f>IF(AH3="---","",IF(AH3="","",VLOOKUP(AH3,List167834567910213245[],2,FALSE)))</f>
        <v/>
      </c>
      <c r="CF3" s="453"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NA</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100</v>
      </c>
      <c r="I4" s="456" t="s">
        <v>100</v>
      </c>
      <c r="J4" s="456" t="s">
        <v>100</v>
      </c>
      <c r="K4" s="456" t="s">
        <v>100</v>
      </c>
      <c r="L4" s="456" t="s">
        <v>100</v>
      </c>
      <c r="M4" s="456" t="s">
        <v>100</v>
      </c>
      <c r="N4" s="456" t="s">
        <v>100</v>
      </c>
      <c r="O4" s="456" t="s">
        <v>100</v>
      </c>
      <c r="P4" s="456" t="s">
        <v>100</v>
      </c>
      <c r="Q4" s="456" t="s">
        <v>100</v>
      </c>
      <c r="R4" s="457" t="s">
        <v>100</v>
      </c>
      <c r="Y4" s="450" t="s">
        <v>100</v>
      </c>
      <c r="Z4" s="450" t="s">
        <v>100</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
      </c>
      <c r="AL4" s="451" t="str">
        <f>IFERROR(IF(J4="---","",IF(Z4="---","No Target Set",IF(BW4=BL4,"On Target",IF(BW4&gt;BL4,"Behind",IF(BW4&lt;BL4,"On Target"))))),"")</f>
        <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v>
      </c>
      <c r="AY4" s="648" t="e">
        <f>VALUE(IF(AX4="---","",VLOOKUP(AX4,List167834567910213245[],2,FALSE)))</f>
        <v>#VALUE!</v>
      </c>
      <c r="AZ4" s="648" t="str">
        <f>_xlfn.IFNA(LOOKUP(2,1/(H4:Q4&lt;&gt;"---"),X4:AF4),"---")</f>
        <v>---</v>
      </c>
      <c r="BA4" s="648" t="e">
        <f>VALUE(IF(AZ4="---","",VLOOKUP(AZ4,List167834567910213245[],2,FALSE)))</f>
        <v>#VALUE!</v>
      </c>
      <c r="BB4" s="648" t="str">
        <f>_xlfn.IFNA(LOOKUP(2,1/(AK4:AT4&lt;&gt;""),AK4:AT4),"---")</f>
        <v>---</v>
      </c>
      <c r="BC4" s="648" t="str">
        <f>_xlfn.IFNA(LOOKUP(2,1/(H4:R4&lt;&gt;"---"),H$2:R$2),"---")</f>
        <v>---</v>
      </c>
      <c r="BE4" s="458" t="s">
        <v>101</v>
      </c>
      <c r="BF4" s="407">
        <v>1</v>
      </c>
      <c r="BI4" s="453" t="s">
        <v>104</v>
      </c>
      <c r="BJ4" s="648" t="str">
        <f>IF(H4="---","",IF(H4="","",VLOOKUP(H4,List167834567910213245[],2,FALSE)))</f>
        <v/>
      </c>
      <c r="BK4" s="648" t="str">
        <f>IF(I4="---","",IF(I4="","",VLOOKUP(I4,List167834567910213245[],2,FALSE)))</f>
        <v/>
      </c>
      <c r="BL4" s="648" t="str">
        <f>IF(J4="---","",IF(J4="","",VLOOKUP(J4,List167834567910213245[],2,FALSE)))</f>
        <v/>
      </c>
      <c r="BM4" s="648" t="str">
        <f>IF(K4="---","",IF(K4="","",VLOOKUP(K4,List167834567910213245[],2,FALSE)))</f>
        <v/>
      </c>
      <c r="BN4" s="648" t="str">
        <f>IF(L4="---","",IF(L4="","",VLOOKUP(L4,List167834567910213245[],2,FALSE)))</f>
        <v/>
      </c>
      <c r="BO4" s="648" t="str">
        <f>IF(M4="---","",IF(M4="","",VLOOKUP(M4,List167834567910213245[],2,FALSE)))</f>
        <v/>
      </c>
      <c r="BP4" s="648" t="str">
        <f>IF(N4="---","",IF(N4="","",VLOOKUP(N4,List167834567910213245[],2,FALSE)))</f>
        <v/>
      </c>
      <c r="BQ4" s="648" t="str">
        <f>IF(O4="---","",IF(O4="","",VLOOKUP(O4,List167834567910213245[],2,FALSE)))</f>
        <v/>
      </c>
      <c r="BR4" s="648" t="str">
        <f>IF(P4="---","",IF(P4="","",VLOOKUP(P4,List167834567910213245[],2,FALSE)))</f>
        <v/>
      </c>
      <c r="BS4" s="648" t="str">
        <f>IF(Q4="---","",IF(Q4="","",VLOOKUP(Q4,List167834567910213245[],2,FALSE)))</f>
        <v/>
      </c>
      <c r="BT4" s="648" t="str">
        <f>IF(R4="---","",IF(R4="","",VLOOKUP(R4,List167834567910213245[],2,FALSE)))</f>
        <v/>
      </c>
      <c r="BU4" s="453" t="s">
        <v>104</v>
      </c>
      <c r="BV4" s="648" t="str">
        <f>IF(Y4="---","",IF(Y4="","",VLOOKUP(Y4,List167834567910213245[],2,FALSE)))</f>
        <v/>
      </c>
      <c r="BW4" s="648" t="str">
        <f>IF(Z4="---","",IF(Z4="","",VLOOKUP(Z4,List167834567910213245[],2,FALSE)))</f>
        <v/>
      </c>
      <c r="BX4" s="648" t="str">
        <f>IF(AA4="---","",IF(AA4="","",VLOOKUP(AA4,List167834567910213245[],2,FALSE)))</f>
        <v/>
      </c>
      <c r="BY4" s="648" t="str">
        <f>IF(AB4="---","",IF(AB4="","",VLOOKUP(AB4,List167834567910213245[],2,FALSE)))</f>
        <v/>
      </c>
      <c r="BZ4" s="648" t="str">
        <f>IF(AC4="---","",IF(AC4="","",VLOOKUP(AC4,List167834567910213245[],2,FALSE)))</f>
        <v/>
      </c>
      <c r="CA4" s="648" t="str">
        <f>IF(AD4="---","",IF(AD4="","",VLOOKUP(AD4,List167834567910213245[],2,FALSE)))</f>
        <v/>
      </c>
      <c r="CB4" s="648" t="str">
        <f>IF(AE4="---","",IF(AE4="","",VLOOKUP(AE4,List167834567910213245[],2,FALSE)))</f>
        <v/>
      </c>
      <c r="CC4" s="648" t="str">
        <f>IF(AF4="---","",IF(AF4="","",VLOOKUP(AF4,List167834567910213245[],2,FALSE)))</f>
        <v/>
      </c>
      <c r="CD4" s="648" t="str">
        <f>IF(AG4="---","",IF(AG4="","",VLOOKUP(AG4,List167834567910213245[],2,FALSE)))</f>
        <v/>
      </c>
      <c r="CE4" s="648" t="str">
        <f>IF(AH4="---","",IF(AH4="","",VLOOKUP(AH4,List167834567910213245[],2,FALSE)))</f>
        <v/>
      </c>
      <c r="CF4" s="453" t="s">
        <v>104</v>
      </c>
      <c r="CG4" s="648" t="str">
        <f>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100</v>
      </c>
      <c r="I5" s="456" t="s">
        <v>100</v>
      </c>
      <c r="J5" s="456" t="s">
        <v>100</v>
      </c>
      <c r="K5" s="456" t="s">
        <v>100</v>
      </c>
      <c r="L5" s="456" t="s">
        <v>100</v>
      </c>
      <c r="M5" s="456" t="s">
        <v>100</v>
      </c>
      <c r="N5" s="456" t="s">
        <v>100</v>
      </c>
      <c r="O5" s="456" t="s">
        <v>100</v>
      </c>
      <c r="P5" s="456" t="s">
        <v>100</v>
      </c>
      <c r="Q5" s="456" t="s">
        <v>100</v>
      </c>
      <c r="R5" s="457" t="s">
        <v>100</v>
      </c>
      <c r="Y5" s="450" t="s">
        <v>100</v>
      </c>
      <c r="Z5" s="450" t="s">
        <v>100</v>
      </c>
      <c r="AA5" s="450" t="s">
        <v>100</v>
      </c>
      <c r="AB5" s="450" t="s">
        <v>100</v>
      </c>
      <c r="AC5" s="450" t="s">
        <v>100</v>
      </c>
      <c r="AD5" s="450" t="s">
        <v>100</v>
      </c>
      <c r="AE5" s="450" t="s">
        <v>100</v>
      </c>
      <c r="AF5" s="450" t="s">
        <v>100</v>
      </c>
      <c r="AG5" s="450" t="s">
        <v>100</v>
      </c>
      <c r="AH5" s="450" t="s">
        <v>100</v>
      </c>
      <c r="AK5" s="451" t="str">
        <f>IFERROR(IF(I5="---","",IF(Y5="---","No Target Set",IF(BV5=BK5,"On Target",IF(BV5&gt;BK5,"Behind",IF(BV5&lt;BK5,"On Target"))))),"")</f>
        <v/>
      </c>
      <c r="AL5" s="451" t="str">
        <f>IFERROR(IF(J5="---","",IF(Z5="---","No Target Set",IF(BW5=BL5,"On Target",IF(BW5&gt;BL5,"Behind",IF(BW5&lt;BL5,"On Target"))))),"")</f>
        <v/>
      </c>
      <c r="AM5" s="451" t="str">
        <f>IFERROR(IF(K5="---","",IF(AA5="---","No Target Set",IF(BX5=BM5,"On Target",IF(BX5&gt;BM5,"Behind",IF(BX5&lt;BM5,"On Target"))))),"")</f>
        <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v>
      </c>
      <c r="AY5" s="648" t="e">
        <f>VALUE(IF(AX5="---","",VLOOKUP(AX5,List167834567910213245[],2,FALSE)))</f>
        <v>#VALUE!</v>
      </c>
      <c r="AZ5" s="648" t="str">
        <f>_xlfn.IFNA(LOOKUP(2,1/(H5:Q5&lt;&gt;"---"),X5:AF5),"---")</f>
        <v>---</v>
      </c>
      <c r="BA5" s="648" t="e">
        <f>VALUE(IF(AZ5="---","",VLOOKUP(AZ5,List167834567910213245[],2,FALSE)))</f>
        <v>#VALUE!</v>
      </c>
      <c r="BB5" s="648" t="str">
        <f>_xlfn.IFNA(LOOKUP(2,1/(AK5:AT5&lt;&gt;""),AK5:AT5),"---")</f>
        <v>---</v>
      </c>
      <c r="BC5" s="648" t="str">
        <f>_xlfn.IFNA(LOOKUP(2,1/(H5:R5&lt;&gt;"---"),H$2:R$2),"---")</f>
        <v>---</v>
      </c>
      <c r="BE5" s="459" t="s">
        <v>99</v>
      </c>
      <c r="BF5" s="407">
        <v>0.5</v>
      </c>
      <c r="BI5" s="453" t="s">
        <v>108</v>
      </c>
      <c r="BJ5" s="648" t="str">
        <f>IF(H5="---","",IF(H5="","",VLOOKUP(H5,List167834567910213245[],2,FALSE)))</f>
        <v/>
      </c>
      <c r="BK5" s="648" t="str">
        <f>IF(I5="---","",IF(I5="","",VLOOKUP(I5,List167834567910213245[],2,FALSE)))</f>
        <v/>
      </c>
      <c r="BL5" s="648" t="str">
        <f>IF(J5="---","",IF(J5="","",VLOOKUP(J5,List167834567910213245[],2,FALSE)))</f>
        <v/>
      </c>
      <c r="BM5" s="648" t="str">
        <f>IF(K5="---","",IF(K5="","",VLOOKUP(K5,List167834567910213245[],2,FALSE)))</f>
        <v/>
      </c>
      <c r="BN5" s="648" t="str">
        <f>IF(L5="---","",IF(L5="","",VLOOKUP(L5,List167834567910213245[],2,FALSE)))</f>
        <v/>
      </c>
      <c r="BO5" s="648" t="str">
        <f>IF(M5="---","",IF(M5="","",VLOOKUP(M5,List167834567910213245[],2,FALSE)))</f>
        <v/>
      </c>
      <c r="BP5" s="648" t="str">
        <f>IF(N5="---","",IF(N5="","",VLOOKUP(N5,List167834567910213245[],2,FALSE)))</f>
        <v/>
      </c>
      <c r="BQ5" s="648" t="str">
        <f>IF(O5="---","",IF(O5="","",VLOOKUP(O5,List167834567910213245[],2,FALSE)))</f>
        <v/>
      </c>
      <c r="BR5" s="648" t="str">
        <f>IF(P5="---","",IF(P5="","",VLOOKUP(P5,List167834567910213245[],2,FALSE)))</f>
        <v/>
      </c>
      <c r="BS5" s="648" t="str">
        <f>IF(Q5="---","",IF(Q5="","",VLOOKUP(Q5,List167834567910213245[],2,FALSE)))</f>
        <v/>
      </c>
      <c r="BT5" s="648" t="str">
        <f>IF(R5="---","",IF(R5="","",VLOOKUP(R5,List167834567910213245[],2,FALSE)))</f>
        <v/>
      </c>
      <c r="BU5" s="453" t="s">
        <v>108</v>
      </c>
      <c r="BV5" s="648" t="str">
        <f>IF(Y5="---","",IF(Y5="","",VLOOKUP(Y5,List167834567910213245[],2,FALSE)))</f>
        <v/>
      </c>
      <c r="BW5" s="648" t="str">
        <f>IF(Z5="---","",IF(Z5="","",VLOOKUP(Z5,List167834567910213245[],2,FALSE)))</f>
        <v/>
      </c>
      <c r="BX5" s="648" t="str">
        <f>IF(AA5="---","",IF(AA5="","",VLOOKUP(AA5,List167834567910213245[],2,FALSE)))</f>
        <v/>
      </c>
      <c r="BY5" s="648" t="str">
        <f>IF(AB5="---","",IF(AB5="","",VLOOKUP(AB5,List167834567910213245[],2,FALSE)))</f>
        <v/>
      </c>
      <c r="BZ5" s="648" t="str">
        <f>IF(AC5="---","",IF(AC5="","",VLOOKUP(AC5,List167834567910213245[],2,FALSE)))</f>
        <v/>
      </c>
      <c r="CA5" s="648" t="str">
        <f>IF(AD5="---","",IF(AD5="","",VLOOKUP(AD5,List167834567910213245[],2,FALSE)))</f>
        <v/>
      </c>
      <c r="CB5" s="648" t="str">
        <f>IF(AE5="---","",IF(AE5="","",VLOOKUP(AE5,List167834567910213245[],2,FALSE)))</f>
        <v/>
      </c>
      <c r="CC5" s="648" t="str">
        <f>IF(AF5="---","",IF(AF5="","",VLOOKUP(AF5,List167834567910213245[],2,FALSE)))</f>
        <v/>
      </c>
      <c r="CD5" s="648" t="str">
        <f>IF(AG5="---","",IF(AG5="","",VLOOKUP(AG5,List167834567910213245[],2,FALSE)))</f>
        <v/>
      </c>
      <c r="CE5" s="648" t="str">
        <f>IF(AH5="---","",IF(AH5="","",VLOOKUP(AH5,List167834567910213245[],2,FALSE)))</f>
        <v/>
      </c>
      <c r="CF5" s="453" t="s">
        <v>108</v>
      </c>
      <c r="CG5" s="648" t="str">
        <f>IFERROR(
    IF(H5="---", "NA",
        IF(Y5="---", "NA",
            IF(BJ5 &gt; BK5,
                IF(BV5 &gt; BJ5, 1.1, 0.1),
                IF(BV5 &gt; BJ5, 1, 0)
            )
        )
    ),
    -1
)</f>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NA</v>
      </c>
      <c r="CT5" s="648" t="str">
        <f>IF(AND(OR(CI5=1, CI5=1.1),BM5&gt;=BX5),"Achieved",IF(AND(OR(CI5=1, CI5=1.1),BM5&lt;BX5),"Not Achieved","NA"))</f>
        <v>NA</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100</v>
      </c>
      <c r="I6" s="456" t="s">
        <v>100</v>
      </c>
      <c r="J6" s="456" t="s">
        <v>100</v>
      </c>
      <c r="K6" s="456" t="s">
        <v>100</v>
      </c>
      <c r="L6" s="456" t="s">
        <v>100</v>
      </c>
      <c r="M6" s="456" t="s">
        <v>100</v>
      </c>
      <c r="N6" s="456" t="s">
        <v>100</v>
      </c>
      <c r="O6" s="456" t="s">
        <v>100</v>
      </c>
      <c r="P6" s="456" t="s">
        <v>100</v>
      </c>
      <c r="Q6" s="456" t="s">
        <v>100</v>
      </c>
      <c r="R6" s="457" t="s">
        <v>100</v>
      </c>
      <c r="Y6" s="450" t="s">
        <v>100</v>
      </c>
      <c r="Z6" s="450" t="s">
        <v>100</v>
      </c>
      <c r="AA6" s="450" t="s">
        <v>100</v>
      </c>
      <c r="AB6" s="450" t="s">
        <v>100</v>
      </c>
      <c r="AC6" s="450" t="s">
        <v>100</v>
      </c>
      <c r="AD6" s="450" t="s">
        <v>100</v>
      </c>
      <c r="AE6" s="450" t="s">
        <v>100</v>
      </c>
      <c r="AF6" s="450" t="s">
        <v>100</v>
      </c>
      <c r="AG6" s="450" t="s">
        <v>100</v>
      </c>
      <c r="AH6" s="450" t="s">
        <v>100</v>
      </c>
      <c r="AK6" s="451" t="str">
        <f>IFERROR(IF(I6="---","",IF(Y6="---","No Target Set",IF(BV6=BK6,"On Target",IF(BV6&gt;BK6,"Behind",IF(BV6&lt;BK6,"On Target"))))),"")</f>
        <v/>
      </c>
      <c r="AL6" s="451" t="str">
        <f>IFERROR(IF(J6="---","",IF(Z6="---","No Target Set",IF(BW6=BL6,"On Target",IF(BW6&gt;BL6,"Behind",IF(BW6&lt;BL6,"On Target"))))),"")</f>
        <v/>
      </c>
      <c r="AM6" s="451" t="str">
        <f>IFERROR(IF(K6="---","",IF(AA6="---","No Target Set",IF(BX6=BM6,"On Target",IF(BX6&gt;BM6,"Behind",IF(BX6&lt;BM6,"On Target"))))),"")</f>
        <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v>
      </c>
      <c r="AY6" s="648" t="e">
        <f>VALUE(IF(AX6="---","",VLOOKUP(AX6,List167834567910213245[],2,FALSE)))</f>
        <v>#VALUE!</v>
      </c>
      <c r="AZ6" s="648" t="str">
        <f>_xlfn.IFNA(LOOKUP(2,1/(H6:Q6&lt;&gt;"---"),X6:AF6),"---")</f>
        <v>---</v>
      </c>
      <c r="BA6" s="648" t="e">
        <f>VALUE(IF(AZ6="---","",VLOOKUP(AZ6,List167834567910213245[],2,FALSE)))</f>
        <v>#VALUE!</v>
      </c>
      <c r="BB6" s="648" t="str">
        <f>_xlfn.IFNA(LOOKUP(2,1/(AK6:AT6&lt;&gt;""),AK6:AT6),"---")</f>
        <v>---</v>
      </c>
      <c r="BC6" s="648" t="str">
        <f>_xlfn.IFNA(LOOKUP(2,1/(H6:R6&lt;&gt;"---"),H$2:R$2),"---")</f>
        <v>---</v>
      </c>
      <c r="BE6" s="460" t="s">
        <v>107</v>
      </c>
      <c r="BF6" s="407">
        <v>0</v>
      </c>
      <c r="BI6" s="453" t="s">
        <v>110</v>
      </c>
      <c r="BJ6" s="648" t="str">
        <f>IF(H6="---","",IF(H6="","",VLOOKUP(H6,List167834567910213245[],2,FALSE)))</f>
        <v/>
      </c>
      <c r="BK6" s="648" t="str">
        <f>IF(I6="---","",IF(I6="","",VLOOKUP(I6,List167834567910213245[],2,FALSE)))</f>
        <v/>
      </c>
      <c r="BL6" s="648" t="str">
        <f>IF(J6="---","",IF(J6="","",VLOOKUP(J6,List167834567910213245[],2,FALSE)))</f>
        <v/>
      </c>
      <c r="BM6" s="648" t="str">
        <f>IF(K6="---","",IF(K6="","",VLOOKUP(K6,List167834567910213245[],2,FALSE)))</f>
        <v/>
      </c>
      <c r="BN6" s="648" t="str">
        <f>IF(L6="---","",IF(L6="","",VLOOKUP(L6,List167834567910213245[],2,FALSE)))</f>
        <v/>
      </c>
      <c r="BO6" s="648" t="str">
        <f>IF(M6="---","",IF(M6="","",VLOOKUP(M6,List167834567910213245[],2,FALSE)))</f>
        <v/>
      </c>
      <c r="BP6" s="648" t="str">
        <f>IF(N6="---","",IF(N6="","",VLOOKUP(N6,List167834567910213245[],2,FALSE)))</f>
        <v/>
      </c>
      <c r="BQ6" s="648" t="str">
        <f>IF(O6="---","",IF(O6="","",VLOOKUP(O6,List167834567910213245[],2,FALSE)))</f>
        <v/>
      </c>
      <c r="BR6" s="648" t="str">
        <f>IF(P6="---","",IF(P6="","",VLOOKUP(P6,List167834567910213245[],2,FALSE)))</f>
        <v/>
      </c>
      <c r="BS6" s="648" t="str">
        <f>IF(Q6="---","",IF(Q6="","",VLOOKUP(Q6,List167834567910213245[],2,FALSE)))</f>
        <v/>
      </c>
      <c r="BT6" s="648" t="str">
        <f>IF(R6="---","",IF(R6="","",VLOOKUP(R6,List167834567910213245[],2,FALSE)))</f>
        <v/>
      </c>
      <c r="BU6" s="453" t="s">
        <v>110</v>
      </c>
      <c r="BV6" s="648" t="str">
        <f>IF(Y6="---","",IF(Y6="","",VLOOKUP(Y6,List167834567910213245[],2,FALSE)))</f>
        <v/>
      </c>
      <c r="BW6" s="648" t="str">
        <f>IF(Z6="---","",IF(Z6="","",VLOOKUP(Z6,List167834567910213245[],2,FALSE)))</f>
        <v/>
      </c>
      <c r="BX6" s="648" t="str">
        <f>IF(AA6="---","",IF(AA6="","",VLOOKUP(AA6,List167834567910213245[],2,FALSE)))</f>
        <v/>
      </c>
      <c r="BY6" s="648" t="str">
        <f>IF(AB6="---","",IF(AB6="","",VLOOKUP(AB6,List167834567910213245[],2,FALSE)))</f>
        <v/>
      </c>
      <c r="BZ6" s="648" t="str">
        <f>IF(AC6="---","",IF(AC6="","",VLOOKUP(AC6,List167834567910213245[],2,FALSE)))</f>
        <v/>
      </c>
      <c r="CA6" s="648" t="str">
        <f>IF(AD6="---","",IF(AD6="","",VLOOKUP(AD6,List167834567910213245[],2,FALSE)))</f>
        <v/>
      </c>
      <c r="CB6" s="648" t="str">
        <f>IF(AE6="---","",IF(AE6="","",VLOOKUP(AE6,List167834567910213245[],2,FALSE)))</f>
        <v/>
      </c>
      <c r="CC6" s="648" t="str">
        <f>IF(AF6="---","",IF(AF6="","",VLOOKUP(AF6,List167834567910213245[],2,FALSE)))</f>
        <v/>
      </c>
      <c r="CD6" s="648" t="str">
        <f>IF(AG6="---","",IF(AG6="","",VLOOKUP(AG6,List167834567910213245[],2,FALSE)))</f>
        <v/>
      </c>
      <c r="CE6" s="648" t="str">
        <f>IF(AH6="---","",IF(AH6="","",VLOOKUP(AH6,List167834567910213245[],2,FALSE)))</f>
        <v/>
      </c>
      <c r="CF6" s="453" t="s">
        <v>110</v>
      </c>
      <c r="CG6" s="648" t="str">
        <f>IFERROR(
    IF(H6="---", "NA",
        IF(Y6="---", "NA",
            IF(BJ6 &gt; BK6,
                IF(BV6 &gt; BJ6, 1.1, 0.1),
                IF(BV6 &gt; BJ6, 1, 0)
            )
        )
    ),
    -1
)</f>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NA</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100</v>
      </c>
      <c r="I7" s="456" t="s">
        <v>100</v>
      </c>
      <c r="J7" s="456" t="s">
        <v>100</v>
      </c>
      <c r="K7" s="456" t="s">
        <v>100</v>
      </c>
      <c r="L7" s="456" t="s">
        <v>100</v>
      </c>
      <c r="M7" s="456" t="s">
        <v>100</v>
      </c>
      <c r="N7" s="456" t="s">
        <v>100</v>
      </c>
      <c r="O7" s="456" t="s">
        <v>100</v>
      </c>
      <c r="P7" s="456" t="s">
        <v>100</v>
      </c>
      <c r="Q7" s="456" t="s">
        <v>100</v>
      </c>
      <c r="R7" s="457" t="s">
        <v>100</v>
      </c>
      <c r="Y7" s="450" t="s">
        <v>100</v>
      </c>
      <c r="Z7" s="450" t="s">
        <v>100</v>
      </c>
      <c r="AA7" s="450" t="s">
        <v>100</v>
      </c>
      <c r="AB7" s="450" t="s">
        <v>100</v>
      </c>
      <c r="AC7" s="450" t="s">
        <v>100</v>
      </c>
      <c r="AD7" s="450" t="s">
        <v>100</v>
      </c>
      <c r="AE7" s="450" t="s">
        <v>100</v>
      </c>
      <c r="AF7" s="450" t="s">
        <v>100</v>
      </c>
      <c r="AG7" s="450" t="s">
        <v>100</v>
      </c>
      <c r="AH7" s="450" t="s">
        <v>100</v>
      </c>
      <c r="AK7" s="451" t="str">
        <f>IFERROR(IF(I7="---","",IF(Y7="---","No Target Set",IF(BV7=BK7,"On Target",IF(BV7&gt;BK7,"Behind",IF(BV7&lt;BK7,"On Target"))))),"")</f>
        <v/>
      </c>
      <c r="AL7" s="451" t="str">
        <f>IFERROR(IF(J7="---","",IF(Z7="---","No Target Set",IF(BW7=BL7,"On Target",IF(BW7&gt;BL7,"Behind",IF(BW7&lt;BL7,"On Target"))))),"")</f>
        <v/>
      </c>
      <c r="AM7" s="451" t="str">
        <f>IFERROR(IF(K7="---","",IF(AA7="---","No Target Set",IF(BX7=BM7,"On Target",IF(BX7&gt;BM7,"Behind",IF(BX7&lt;BM7,"On Target"))))),"")</f>
        <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v>
      </c>
      <c r="AY7" s="648" t="e">
        <f>VALUE(IF(AX7="---","",VLOOKUP(AX7,List167834567910213245[],2,FALSE)))</f>
        <v>#VALUE!</v>
      </c>
      <c r="AZ7" s="648" t="str">
        <f>_xlfn.IFNA(LOOKUP(2,1/(H7:Q7&lt;&gt;"---"),X7:AF7),"---")</f>
        <v>---</v>
      </c>
      <c r="BA7" s="648" t="e">
        <f>VALUE(IF(AZ7="---","",VLOOKUP(AZ7,List167834567910213245[],2,FALSE)))</f>
        <v>#VALUE!</v>
      </c>
      <c r="BB7" s="648" t="str">
        <f>_xlfn.IFNA(LOOKUP(2,1/(AK7:AT7&lt;&gt;""),AK7:AT7),"---")</f>
        <v>---</v>
      </c>
      <c r="BC7" s="648" t="str">
        <f>_xlfn.IFNA(LOOKUP(2,1/(H7:R7&lt;&gt;"---"),H$2:R$2),"---")</f>
        <v>---</v>
      </c>
      <c r="BI7" s="453" t="s">
        <v>112</v>
      </c>
      <c r="BJ7" s="648" t="str">
        <f>IF(H7="---","",IF(H7="","",VLOOKUP(H7,List167834567910213245[],2,FALSE)))</f>
        <v/>
      </c>
      <c r="BK7" s="648" t="str">
        <f>IF(I7="---","",IF(I7="","",VLOOKUP(I7,List167834567910213245[],2,FALSE)))</f>
        <v/>
      </c>
      <c r="BL7" s="648" t="str">
        <f>IF(J7="---","",IF(J7="","",VLOOKUP(J7,List167834567910213245[],2,FALSE)))</f>
        <v/>
      </c>
      <c r="BM7" s="648" t="str">
        <f>IF(K7="---","",IF(K7="","",VLOOKUP(K7,List167834567910213245[],2,FALSE)))</f>
        <v/>
      </c>
      <c r="BN7" s="648" t="str">
        <f>IF(L7="---","",IF(L7="","",VLOOKUP(L7,List167834567910213245[],2,FALSE)))</f>
        <v/>
      </c>
      <c r="BO7" s="648" t="str">
        <f>IF(M7="---","",IF(M7="","",VLOOKUP(M7,List167834567910213245[],2,FALSE)))</f>
        <v/>
      </c>
      <c r="BP7" s="648" t="str">
        <f>IF(N7="---","",IF(N7="","",VLOOKUP(N7,List167834567910213245[],2,FALSE)))</f>
        <v/>
      </c>
      <c r="BQ7" s="648" t="str">
        <f>IF(O7="---","",IF(O7="","",VLOOKUP(O7,List167834567910213245[],2,FALSE)))</f>
        <v/>
      </c>
      <c r="BR7" s="648" t="str">
        <f>IF(P7="---","",IF(P7="","",VLOOKUP(P7,List167834567910213245[],2,FALSE)))</f>
        <v/>
      </c>
      <c r="BS7" s="648" t="str">
        <f>IF(Q7="---","",IF(Q7="","",VLOOKUP(Q7,List167834567910213245[],2,FALSE)))</f>
        <v/>
      </c>
      <c r="BT7" s="648" t="str">
        <f>IF(R7="---","",IF(R7="","",VLOOKUP(R7,List167834567910213245[],2,FALSE)))</f>
        <v/>
      </c>
      <c r="BU7" s="453" t="s">
        <v>112</v>
      </c>
      <c r="BV7" s="648" t="str">
        <f>IF(Y7="---","",IF(Y7="","",VLOOKUP(Y7,List167834567910213245[],2,FALSE)))</f>
        <v/>
      </c>
      <c r="BW7" s="648" t="str">
        <f>IF(Z7="---","",IF(Z7="","",VLOOKUP(Z7,List167834567910213245[],2,FALSE)))</f>
        <v/>
      </c>
      <c r="BX7" s="648" t="str">
        <f>IF(AA7="---","",IF(AA7="","",VLOOKUP(AA7,List167834567910213245[],2,FALSE)))</f>
        <v/>
      </c>
      <c r="BY7" s="648" t="str">
        <f>IF(AB7="---","",IF(AB7="","",VLOOKUP(AB7,List167834567910213245[],2,FALSE)))</f>
        <v/>
      </c>
      <c r="BZ7" s="648" t="str">
        <f>IF(AC7="---","",IF(AC7="","",VLOOKUP(AC7,List167834567910213245[],2,FALSE)))</f>
        <v/>
      </c>
      <c r="CA7" s="648" t="str">
        <f>IF(AD7="---","",IF(AD7="","",VLOOKUP(AD7,List167834567910213245[],2,FALSE)))</f>
        <v/>
      </c>
      <c r="CB7" s="648" t="str">
        <f>IF(AE7="---","",IF(AE7="","",VLOOKUP(AE7,List167834567910213245[],2,FALSE)))</f>
        <v/>
      </c>
      <c r="CC7" s="648" t="str">
        <f>IF(AF7="---","",IF(AF7="","",VLOOKUP(AF7,List167834567910213245[],2,FALSE)))</f>
        <v/>
      </c>
      <c r="CD7" s="648" t="str">
        <f>IF(AG7="---","",IF(AG7="","",VLOOKUP(AG7,List167834567910213245[],2,FALSE)))</f>
        <v/>
      </c>
      <c r="CE7" s="648" t="str">
        <f>IF(AH7="---","",IF(AH7="","",VLOOKUP(AH7,List167834567910213245[],2,FALSE)))</f>
        <v/>
      </c>
      <c r="CF7" s="453" t="s">
        <v>112</v>
      </c>
      <c r="CG7" s="648" t="str">
        <f>IFERROR(
    IF(H7="---", "NA",
        IF(Y7="---", "NA",
            IF(BJ7 &gt; BK7,
                IF(BV7 &gt; BJ7, 1.1, 0.1),
                IF(BV7 &gt; BJ7, 1, 0)
            )
        )
    ),
    -1
)</f>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NA</v>
      </c>
      <c r="CT7" s="648" t="str">
        <f>IF(AND(OR(CI7=1, CI7=1.1),BM7&gt;=BX7),"Achieved",IF(AND(OR(CI7=1, CI7=1.1),BM7&lt;BX7),"Not Achieved","NA"))</f>
        <v>NA</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100</v>
      </c>
      <c r="I8" s="456" t="s">
        <v>100</v>
      </c>
      <c r="J8" s="456" t="s">
        <v>100</v>
      </c>
      <c r="K8" s="456" t="s">
        <v>100</v>
      </c>
      <c r="L8" s="456" t="s">
        <v>100</v>
      </c>
      <c r="M8" s="456" t="s">
        <v>100</v>
      </c>
      <c r="N8" s="456" t="s">
        <v>100</v>
      </c>
      <c r="O8" s="456" t="s">
        <v>100</v>
      </c>
      <c r="P8" s="456" t="s">
        <v>100</v>
      </c>
      <c r="Q8" s="456" t="s">
        <v>100</v>
      </c>
      <c r="R8" s="457" t="s">
        <v>100</v>
      </c>
      <c r="Y8" s="450" t="s">
        <v>100</v>
      </c>
      <c r="Z8" s="450" t="s">
        <v>100</v>
      </c>
      <c r="AA8" s="450" t="s">
        <v>100</v>
      </c>
      <c r="AB8" s="450" t="s">
        <v>100</v>
      </c>
      <c r="AC8" s="450" t="s">
        <v>100</v>
      </c>
      <c r="AD8" s="450" t="s">
        <v>100</v>
      </c>
      <c r="AE8" s="450" t="s">
        <v>100</v>
      </c>
      <c r="AF8" s="450" t="s">
        <v>100</v>
      </c>
      <c r="AG8" s="450" t="s">
        <v>100</v>
      </c>
      <c r="AH8" s="450" t="s">
        <v>100</v>
      </c>
      <c r="AK8" s="451" t="str">
        <f>IFERROR(IF(I8="---","",IF(Y8="---","No Target Set",IF(BV8=BK8,"On Target",IF(BV8&gt;BK8,"Behind",IF(BV8&lt;BK8,"On Target"))))),"")</f>
        <v/>
      </c>
      <c r="AL8" s="451" t="str">
        <f>IFERROR(IF(J8="---","",IF(Z8="---","No Target Set",IF(BW8=BL8,"On Target",IF(BW8&gt;BL8,"Behind",IF(BW8&lt;BL8,"On Target"))))),"")</f>
        <v/>
      </c>
      <c r="AM8" s="451" t="str">
        <f>IFERROR(IF(K8="---","",IF(AA8="---","No Target Set",IF(BX8=BM8,"On Target",IF(BX8&gt;BM8,"Behind",IF(BX8&lt;BM8,"On Target"))))),"")</f>
        <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v>
      </c>
      <c r="AY8" s="648" t="e">
        <f>VALUE(IF(AX8="---","",VLOOKUP(AX8,List167834567910213245[],2,FALSE)))</f>
        <v>#VALUE!</v>
      </c>
      <c r="AZ8" s="648" t="str">
        <f>_xlfn.IFNA(LOOKUP(2,1/(H8:Q8&lt;&gt;"---"),X8:AF8),"---")</f>
        <v>---</v>
      </c>
      <c r="BA8" s="648" t="e">
        <f>VALUE(IF(AZ8="---","",VLOOKUP(AZ8,List167834567910213245[],2,FALSE)))</f>
        <v>#VALUE!</v>
      </c>
      <c r="BB8" s="648" t="str">
        <f>_xlfn.IFNA(LOOKUP(2,1/(AK8:AT8&lt;&gt;""),AK8:AT8),"---")</f>
        <v>---</v>
      </c>
      <c r="BC8" s="648" t="str">
        <f>_xlfn.IFNA(LOOKUP(2,1/(H8:R8&lt;&gt;"---"),H$2:R$2),"---")</f>
        <v>---</v>
      </c>
      <c r="BE8" s="407" t="s">
        <v>286</v>
      </c>
      <c r="BI8" s="453" t="s">
        <v>114</v>
      </c>
      <c r="BJ8" s="648" t="str">
        <f>IF(H8="---","",IF(H8="","",VLOOKUP(H8,List167834567910213245[],2,FALSE)))</f>
        <v/>
      </c>
      <c r="BK8" s="648" t="str">
        <f>IF(I8="---","",IF(I8="","",VLOOKUP(I8,List167834567910213245[],2,FALSE)))</f>
        <v/>
      </c>
      <c r="BL8" s="648" t="str">
        <f>IF(J8="---","",IF(J8="","",VLOOKUP(J8,List167834567910213245[],2,FALSE)))</f>
        <v/>
      </c>
      <c r="BM8" s="648" t="str">
        <f>IF(K8="---","",IF(K8="","",VLOOKUP(K8,List167834567910213245[],2,FALSE)))</f>
        <v/>
      </c>
      <c r="BN8" s="648" t="str">
        <f>IF(L8="---","",IF(L8="","",VLOOKUP(L8,List167834567910213245[],2,FALSE)))</f>
        <v/>
      </c>
      <c r="BO8" s="648" t="str">
        <f>IF(M8="---","",IF(M8="","",VLOOKUP(M8,List167834567910213245[],2,FALSE)))</f>
        <v/>
      </c>
      <c r="BP8" s="648" t="str">
        <f>IF(N8="---","",IF(N8="","",VLOOKUP(N8,List167834567910213245[],2,FALSE)))</f>
        <v/>
      </c>
      <c r="BQ8" s="648" t="str">
        <f>IF(O8="---","",IF(O8="","",VLOOKUP(O8,List167834567910213245[],2,FALSE)))</f>
        <v/>
      </c>
      <c r="BR8" s="648" t="str">
        <f>IF(P8="---","",IF(P8="","",VLOOKUP(P8,List167834567910213245[],2,FALSE)))</f>
        <v/>
      </c>
      <c r="BS8" s="648" t="str">
        <f>IF(Q8="---","",IF(Q8="","",VLOOKUP(Q8,List167834567910213245[],2,FALSE)))</f>
        <v/>
      </c>
      <c r="BT8" s="648" t="str">
        <f>IF(R8="---","",IF(R8="","",VLOOKUP(R8,List167834567910213245[],2,FALSE)))</f>
        <v/>
      </c>
      <c r="BU8" s="453" t="s">
        <v>114</v>
      </c>
      <c r="BV8" s="648" t="str">
        <f>IF(Y8="---","",IF(Y8="","",VLOOKUP(Y8,List167834567910213245[],2,FALSE)))</f>
        <v/>
      </c>
      <c r="BW8" s="648" t="str">
        <f>IF(Z8="---","",IF(Z8="","",VLOOKUP(Z8,List167834567910213245[],2,FALSE)))</f>
        <v/>
      </c>
      <c r="BX8" s="648" t="str">
        <f>IF(AA8="---","",IF(AA8="","",VLOOKUP(AA8,List167834567910213245[],2,FALSE)))</f>
        <v/>
      </c>
      <c r="BY8" s="648" t="str">
        <f>IF(AB8="---","",IF(AB8="","",VLOOKUP(AB8,List167834567910213245[],2,FALSE)))</f>
        <v/>
      </c>
      <c r="BZ8" s="648" t="str">
        <f>IF(AC8="---","",IF(AC8="","",VLOOKUP(AC8,List167834567910213245[],2,FALSE)))</f>
        <v/>
      </c>
      <c r="CA8" s="648" t="str">
        <f>IF(AD8="---","",IF(AD8="","",VLOOKUP(AD8,List167834567910213245[],2,FALSE)))</f>
        <v/>
      </c>
      <c r="CB8" s="648" t="str">
        <f>IF(AE8="---","",IF(AE8="","",VLOOKUP(AE8,List167834567910213245[],2,FALSE)))</f>
        <v/>
      </c>
      <c r="CC8" s="648" t="str">
        <f>IF(AF8="---","",IF(AF8="","",VLOOKUP(AF8,List167834567910213245[],2,FALSE)))</f>
        <v/>
      </c>
      <c r="CD8" s="648" t="str">
        <f>IF(AG8="---","",IF(AG8="","",VLOOKUP(AG8,List167834567910213245[],2,FALSE)))</f>
        <v/>
      </c>
      <c r="CE8" s="648" t="str">
        <f>IF(AH8="---","",IF(AH8="","",VLOOKUP(AH8,List167834567910213245[],2,FALSE)))</f>
        <v/>
      </c>
      <c r="CF8" s="453" t="s">
        <v>114</v>
      </c>
      <c r="CG8" s="648" t="str">
        <f>IFERROR(
    IF(H8="---", "NA",
        IF(Y8="---", "NA",
            IF(BJ8 &gt; BK8,
                IF(BV8 &gt; BJ8, 1.1, 0.1),
                IF(BV8 &gt; BJ8, 1, 0)
            )
        )
    ),
    -1
)</f>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NA</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100</v>
      </c>
      <c r="I9" s="456" t="s">
        <v>100</v>
      </c>
      <c r="J9" s="456" t="s">
        <v>100</v>
      </c>
      <c r="K9" s="456" t="s">
        <v>100</v>
      </c>
      <c r="L9" s="456" t="s">
        <v>100</v>
      </c>
      <c r="M9" s="456" t="s">
        <v>100</v>
      </c>
      <c r="N9" s="456" t="s">
        <v>100</v>
      </c>
      <c r="O9" s="456" t="s">
        <v>100</v>
      </c>
      <c r="P9" s="456" t="s">
        <v>100</v>
      </c>
      <c r="Q9" s="456" t="s">
        <v>100</v>
      </c>
      <c r="R9" s="457" t="s">
        <v>100</v>
      </c>
      <c r="Y9" s="450" t="s">
        <v>100</v>
      </c>
      <c r="Z9" s="450" t="s">
        <v>100</v>
      </c>
      <c r="AA9" s="450" t="s">
        <v>100</v>
      </c>
      <c r="AB9" s="450" t="s">
        <v>100</v>
      </c>
      <c r="AC9" s="450" t="s">
        <v>100</v>
      </c>
      <c r="AD9" s="450" t="s">
        <v>100</v>
      </c>
      <c r="AE9" s="450" t="s">
        <v>100</v>
      </c>
      <c r="AF9" s="450" t="s">
        <v>100</v>
      </c>
      <c r="AG9" s="450" t="s">
        <v>100</v>
      </c>
      <c r="AH9" s="450" t="s">
        <v>100</v>
      </c>
      <c r="AK9" s="451" t="str">
        <f>IFERROR(IF(I9="---","",IF(Y9="---","No Target Set",IF(BV9=BK9,"On Target",IF(BV9&gt;BK9,"Behind",IF(BV9&lt;BK9,"On Target"))))),"")</f>
        <v/>
      </c>
      <c r="AL9" s="451" t="str">
        <f>IFERROR(IF(J9="---","",IF(Z9="---","No Target Set",IF(BW9=BL9,"On Target",IF(BW9&gt;BL9,"Behind",IF(BW9&lt;BL9,"On Target"))))),"")</f>
        <v/>
      </c>
      <c r="AM9" s="451" t="str">
        <f>IFERROR(IF(K9="---","",IF(AA9="---","No Target Set",IF(BX9=BM9,"On Target",IF(BX9&gt;BM9,"Behind",IF(BX9&lt;BM9,"On Target"))))),"")</f>
        <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v>
      </c>
      <c r="AY9" s="647" t="e">
        <f>VALUE(IF(AX9="---","",VLOOKUP(AX9,List167834567910213245[],2,FALSE)))</f>
        <v>#VALUE!</v>
      </c>
      <c r="AZ9" s="647" t="str">
        <f>_xlfn.IFNA(LOOKUP(2,1/(H9:Q9&lt;&gt;"---"),X9:AF9),"---")</f>
        <v>---</v>
      </c>
      <c r="BA9" s="647" t="e">
        <f>VALUE(IF(AZ9="---","",VLOOKUP(AZ9,List167834567910213245[],2,FALSE)))</f>
        <v>#VALUE!</v>
      </c>
      <c r="BB9" s="647" t="str">
        <f>_xlfn.IFNA(LOOKUP(2,1/(AK9:AT9&lt;&gt;""),AK9:AT9),"---")</f>
        <v>---</v>
      </c>
      <c r="BC9" s="647" t="str">
        <f>_xlfn.IFNA(LOOKUP(2,1/(H9:R9&lt;&gt;"---"),H$2:R$2),"---")</f>
        <v>---</v>
      </c>
      <c r="BE9" s="603" t="s">
        <v>100</v>
      </c>
      <c r="BI9" s="453" t="s">
        <v>282</v>
      </c>
      <c r="BJ9" s="647" t="str">
        <f>IF(H9="---","",IF(H9="","",VLOOKUP(H9,List167834567910213245[],2,FALSE)))</f>
        <v/>
      </c>
      <c r="BK9" s="647" t="str">
        <f>IF(I9="---","",IF(I9="","",VLOOKUP(I9,List167834567910213245[],2,FALSE)))</f>
        <v/>
      </c>
      <c r="BL9" s="647" t="str">
        <f>IF(J9="---","",IF(J9="","",VLOOKUP(J9,List167834567910213245[],2,FALSE)))</f>
        <v/>
      </c>
      <c r="BM9" s="647" t="str">
        <f>IF(K9="---","",IF(K9="","",VLOOKUP(K9,List167834567910213245[],2,FALSE)))</f>
        <v/>
      </c>
      <c r="BN9" s="647" t="str">
        <f>IF(L9="---","",IF(L9="","",VLOOKUP(L9,List167834567910213245[],2,FALSE)))</f>
        <v/>
      </c>
      <c r="BO9" s="647" t="str">
        <f>IF(M9="---","",IF(M9="","",VLOOKUP(M9,List167834567910213245[],2,FALSE)))</f>
        <v/>
      </c>
      <c r="BP9" s="647" t="str">
        <f>IF(N9="---","",IF(N9="","",VLOOKUP(N9,List167834567910213245[],2,FALSE)))</f>
        <v/>
      </c>
      <c r="BQ9" s="647" t="str">
        <f>IF(O9="---","",IF(O9="","",VLOOKUP(O9,List167834567910213245[],2,FALSE)))</f>
        <v/>
      </c>
      <c r="BR9" s="647" t="str">
        <f>IF(P9="---","",IF(P9="","",VLOOKUP(P9,List167834567910213245[],2,FALSE)))</f>
        <v/>
      </c>
      <c r="BS9" s="647" t="str">
        <f>IF(Q9="---","",IF(Q9="","",VLOOKUP(Q9,List167834567910213245[],2,FALSE)))</f>
        <v/>
      </c>
      <c r="BT9" s="647" t="str">
        <f>IF(R9="---","",IF(R9="","",VLOOKUP(R9,List167834567910213245[],2,FALSE)))</f>
        <v/>
      </c>
      <c r="BU9" s="453" t="s">
        <v>282</v>
      </c>
      <c r="BV9" s="647" t="str">
        <f>IF(Y9="---","",IF(Y9="","",VLOOKUP(Y9,List167834567910213245[],2,FALSE)))</f>
        <v/>
      </c>
      <c r="BW9" s="647" t="str">
        <f>IF(Z9="---","",IF(Z9="","",VLOOKUP(Z9,List167834567910213245[],2,FALSE)))</f>
        <v/>
      </c>
      <c r="BX9" s="647" t="str">
        <f>IF(AA9="---","",IF(AA9="","",VLOOKUP(AA9,List167834567910213245[],2,FALSE)))</f>
        <v/>
      </c>
      <c r="BY9" s="647" t="str">
        <f>IF(AB9="---","",IF(AB9="","",VLOOKUP(AB9,List167834567910213245[],2,FALSE)))</f>
        <v/>
      </c>
      <c r="BZ9" s="647" t="str">
        <f>IF(AC9="---","",IF(AC9="","",VLOOKUP(AC9,List167834567910213245[],2,FALSE)))</f>
        <v/>
      </c>
      <c r="CA9" s="647" t="str">
        <f>IF(AD9="---","",IF(AD9="","",VLOOKUP(AD9,List167834567910213245[],2,FALSE)))</f>
        <v/>
      </c>
      <c r="CB9" s="647" t="str">
        <f>IF(AE9="---","",IF(AE9="","",VLOOKUP(AE9,List167834567910213245[],2,FALSE)))</f>
        <v/>
      </c>
      <c r="CC9" s="647" t="str">
        <f>IF(AF9="---","",IF(AF9="","",VLOOKUP(AF9,List167834567910213245[],2,FALSE)))</f>
        <v/>
      </c>
      <c r="CD9" s="647" t="str">
        <f>IF(AG9="---","",IF(AG9="","",VLOOKUP(AG9,List167834567910213245[],2,FALSE)))</f>
        <v/>
      </c>
      <c r="CE9" s="647" t="str">
        <f>IF(AH9="---","",IF(AH9="","",VLOOKUP(AH9,List167834567910213245[],2,FALSE)))</f>
        <v/>
      </c>
      <c r="CF9" s="453" t="s">
        <v>282</v>
      </c>
      <c r="CG9" s="647" t="str">
        <f>IFERROR(
    IF(H9="---", "NA",
        IF(Y9="---", "NA",
            IF(BJ9 &gt; BK9,
                IF(BV9 &gt; BJ9, 1.1, 0.1),
                IF(BV9 &gt; BJ9, 1, 0)
            )
        )
    ),
    -1
)</f>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NA</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100</v>
      </c>
      <c r="I10" s="456" t="s">
        <v>100</v>
      </c>
      <c r="J10" s="456" t="s">
        <v>100</v>
      </c>
      <c r="K10" s="456" t="s">
        <v>100</v>
      </c>
      <c r="L10" s="456" t="s">
        <v>100</v>
      </c>
      <c r="M10" s="456" t="s">
        <v>100</v>
      </c>
      <c r="N10" s="456" t="s">
        <v>100</v>
      </c>
      <c r="O10" s="456" t="s">
        <v>100</v>
      </c>
      <c r="P10" s="456" t="s">
        <v>100</v>
      </c>
      <c r="Q10" s="456" t="s">
        <v>100</v>
      </c>
      <c r="R10" s="457" t="s">
        <v>100</v>
      </c>
      <c r="Y10" s="450" t="s">
        <v>100</v>
      </c>
      <c r="Z10" s="450" t="s">
        <v>100</v>
      </c>
      <c r="AA10" s="450" t="s">
        <v>100</v>
      </c>
      <c r="AB10" s="450" t="s">
        <v>100</v>
      </c>
      <c r="AC10" s="450" t="s">
        <v>100</v>
      </c>
      <c r="AD10" s="450" t="s">
        <v>100</v>
      </c>
      <c r="AE10" s="450" t="s">
        <v>100</v>
      </c>
      <c r="AF10" s="450" t="s">
        <v>100</v>
      </c>
      <c r="AG10" s="450" t="s">
        <v>100</v>
      </c>
      <c r="AH10" s="450" t="s">
        <v>100</v>
      </c>
      <c r="AK10" s="451" t="str">
        <f>IFERROR(IF(I10="---","",IF(Y10="---","No Target Set",IF(BV10=BK10,"On Target",IF(BV10&gt;BK10,"Behind",IF(BV10&lt;BK10,"On Target"))))),"")</f>
        <v/>
      </c>
      <c r="AL10" s="451" t="str">
        <f>IFERROR(IF(J10="---","",IF(Z10="---","No Target Set",IF(BW10=BL10,"On Target",IF(BW10&gt;BL10,"Behind",IF(BW10&lt;BL10,"On Target"))))),"")</f>
        <v/>
      </c>
      <c r="AM10" s="451" t="str">
        <f>IFERROR(IF(K10="---","",IF(AA10="---","No Target Set",IF(BX10=BM10,"On Target",IF(BX10&gt;BM10,"Behind",IF(BX10&lt;BM10,"On Target"))))),"")</f>
        <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v>
      </c>
      <c r="AY10" s="647" t="e">
        <f>VALUE(IF(AX10="---","",VLOOKUP(AX10,List167834567910213245[],2,FALSE)))</f>
        <v>#VALUE!</v>
      </c>
      <c r="AZ10" s="647" t="str">
        <f>_xlfn.IFNA(LOOKUP(2,1/(H10:Q10&lt;&gt;"---"),X10:AF10),"---")</f>
        <v>---</v>
      </c>
      <c r="BA10" s="647" t="e">
        <f>VALUE(IF(AZ10="---","",VLOOKUP(AZ10,List167834567910213245[],2,FALSE)))</f>
        <v>#VALUE!</v>
      </c>
      <c r="BB10" s="647" t="str">
        <f>_xlfn.IFNA(LOOKUP(2,1/(AK10:AT10&lt;&gt;""),AK10:AT10),"---")</f>
        <v>---</v>
      </c>
      <c r="BC10" s="647" t="str">
        <f>_xlfn.IFNA(LOOKUP(2,1/(H10:R10&lt;&gt;"---"),H$2:R$2),"---")</f>
        <v>---</v>
      </c>
      <c r="BE10" s="407" t="s">
        <v>272</v>
      </c>
      <c r="BI10" s="453" t="s">
        <v>283</v>
      </c>
      <c r="BJ10" s="647" t="str">
        <f>IF(H10="---","",IF(H10="","",VLOOKUP(H10,List167834567910213245[],2,FALSE)))</f>
        <v/>
      </c>
      <c r="BK10" s="647" t="str">
        <f>IF(I10="---","",IF(I10="","",VLOOKUP(I10,List167834567910213245[],2,FALSE)))</f>
        <v/>
      </c>
      <c r="BL10" s="647" t="str">
        <f>IF(J10="---","",IF(J10="","",VLOOKUP(J10,List167834567910213245[],2,FALSE)))</f>
        <v/>
      </c>
      <c r="BM10" s="647" t="str">
        <f>IF(K10="---","",IF(K10="","",VLOOKUP(K10,List167834567910213245[],2,FALSE)))</f>
        <v/>
      </c>
      <c r="BN10" s="647" t="str">
        <f>IF(L10="---","",IF(L10="","",VLOOKUP(L10,List167834567910213245[],2,FALSE)))</f>
        <v/>
      </c>
      <c r="BO10" s="647" t="str">
        <f>IF(M10="---","",IF(M10="","",VLOOKUP(M10,List167834567910213245[],2,FALSE)))</f>
        <v/>
      </c>
      <c r="BP10" s="647" t="str">
        <f>IF(N10="---","",IF(N10="","",VLOOKUP(N10,List167834567910213245[],2,FALSE)))</f>
        <v/>
      </c>
      <c r="BQ10" s="647" t="str">
        <f>IF(O10="---","",IF(O10="","",VLOOKUP(O10,List167834567910213245[],2,FALSE)))</f>
        <v/>
      </c>
      <c r="BR10" s="647" t="str">
        <f>IF(P10="---","",IF(P10="","",VLOOKUP(P10,List167834567910213245[],2,FALSE)))</f>
        <v/>
      </c>
      <c r="BS10" s="647" t="str">
        <f>IF(Q10="---","",IF(Q10="","",VLOOKUP(Q10,List167834567910213245[],2,FALSE)))</f>
        <v/>
      </c>
      <c r="BT10" s="647" t="str">
        <f>IF(R10="---","",IF(R10="","",VLOOKUP(R10,List167834567910213245[],2,FALSE)))</f>
        <v/>
      </c>
      <c r="BU10" s="453" t="s">
        <v>283</v>
      </c>
      <c r="BV10" s="647" t="str">
        <f>IF(Y10="---","",IF(Y10="","",VLOOKUP(Y10,List167834567910213245[],2,FALSE)))</f>
        <v/>
      </c>
      <c r="BW10" s="647" t="str">
        <f>IF(Z10="---","",IF(Z10="","",VLOOKUP(Z10,List167834567910213245[],2,FALSE)))</f>
        <v/>
      </c>
      <c r="BX10" s="647" t="str">
        <f>IF(AA10="---","",IF(AA10="","",VLOOKUP(AA10,List167834567910213245[],2,FALSE)))</f>
        <v/>
      </c>
      <c r="BY10" s="647" t="str">
        <f>IF(AB10="---","",IF(AB10="","",VLOOKUP(AB10,List167834567910213245[],2,FALSE)))</f>
        <v/>
      </c>
      <c r="BZ10" s="647" t="str">
        <f>IF(AC10="---","",IF(AC10="","",VLOOKUP(AC10,List167834567910213245[],2,FALSE)))</f>
        <v/>
      </c>
      <c r="CA10" s="647" t="str">
        <f>IF(AD10="---","",IF(AD10="","",VLOOKUP(AD10,List167834567910213245[],2,FALSE)))</f>
        <v/>
      </c>
      <c r="CB10" s="647" t="str">
        <f>IF(AE10="---","",IF(AE10="","",VLOOKUP(AE10,List167834567910213245[],2,FALSE)))</f>
        <v/>
      </c>
      <c r="CC10" s="647" t="str">
        <f>IF(AF10="---","",IF(AF10="","",VLOOKUP(AF10,List167834567910213245[],2,FALSE)))</f>
        <v/>
      </c>
      <c r="CD10" s="647" t="str">
        <f>IF(AG10="---","",IF(AG10="","",VLOOKUP(AG10,List167834567910213245[],2,FALSE)))</f>
        <v/>
      </c>
      <c r="CE10" s="647" t="str">
        <f>IF(AH10="---","",IF(AH10="","",VLOOKUP(AH10,List167834567910213245[],2,FALSE)))</f>
        <v/>
      </c>
      <c r="CF10" s="453" t="s">
        <v>283</v>
      </c>
      <c r="CG10" s="647" t="str">
        <f>IFERROR(
    IF(H10="---", "NA",
        IF(Y10="---", "NA",
            IF(BJ10 &gt; BK10,
                IF(BV10 &gt; BJ10, 1.1, 0.1),
                IF(BV10 &gt; BJ10, 1, 0)
            )
        )
    ),
    -1
)</f>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NA</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100</v>
      </c>
      <c r="I11" s="456" t="s">
        <v>100</v>
      </c>
      <c r="J11" s="456" t="s">
        <v>100</v>
      </c>
      <c r="K11" s="456" t="s">
        <v>100</v>
      </c>
      <c r="L11" s="456" t="s">
        <v>100</v>
      </c>
      <c r="M11" s="456" t="s">
        <v>100</v>
      </c>
      <c r="N11" s="456" t="s">
        <v>100</v>
      </c>
      <c r="O11" s="456" t="s">
        <v>100</v>
      </c>
      <c r="P11" s="456" t="s">
        <v>100</v>
      </c>
      <c r="Q11" s="456" t="s">
        <v>100</v>
      </c>
      <c r="R11" s="457" t="s">
        <v>100</v>
      </c>
      <c r="Y11" s="450" t="s">
        <v>100</v>
      </c>
      <c r="Z11" s="450" t="s">
        <v>100</v>
      </c>
      <c r="AA11" s="450" t="s">
        <v>100</v>
      </c>
      <c r="AB11" s="450" t="s">
        <v>100</v>
      </c>
      <c r="AC11" s="450" t="s">
        <v>100</v>
      </c>
      <c r="AD11" s="450" t="s">
        <v>100</v>
      </c>
      <c r="AE11" s="450" t="s">
        <v>100</v>
      </c>
      <c r="AF11" s="450" t="s">
        <v>100</v>
      </c>
      <c r="AG11" s="450" t="s">
        <v>100</v>
      </c>
      <c r="AH11" s="450" t="s">
        <v>100</v>
      </c>
      <c r="AK11" s="451" t="str">
        <f>IFERROR(IF(I11="---","",IF(Y11="---","No Target Set",IF(BV11=BK11,"On Target",IF(BV11&gt;BK11,"Behind",IF(BV11&lt;BK11,"On Target"))))),"")</f>
        <v/>
      </c>
      <c r="AL11" s="451" t="str">
        <f>IFERROR(IF(J11="---","",IF(Z11="---","No Target Set",IF(BW11=BL11,"On Target",IF(BW11&gt;BL11,"Behind",IF(BW11&lt;BL11,"On Target"))))),"")</f>
        <v/>
      </c>
      <c r="AM11" s="451" t="str">
        <f>IFERROR(IF(K11="---","",IF(AA11="---","No Target Set",IF(BX11=BM11,"On Target",IF(BX11&gt;BM11,"Behind",IF(BX11&lt;BM11,"On Target"))))),"")</f>
        <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v>
      </c>
      <c r="AY11" s="647" t="e">
        <f>VALUE(IF(AX11="---","",VLOOKUP(AX11,List167834567910213245[],2,FALSE)))</f>
        <v>#VALUE!</v>
      </c>
      <c r="AZ11" s="647" t="str">
        <f>_xlfn.IFNA(LOOKUP(2,1/(H11:Q11&lt;&gt;"---"),X11:AF11),"---")</f>
        <v>---</v>
      </c>
      <c r="BA11" s="647" t="e">
        <f>VALUE(IF(AZ11="---","",VLOOKUP(AZ11,List167834567910213245[],2,FALSE)))</f>
        <v>#VALUE!</v>
      </c>
      <c r="BB11" s="647" t="str">
        <f>_xlfn.IFNA(LOOKUP(2,1/(AK11:AT11&lt;&gt;""),AK11:AT11),"---")</f>
        <v>---</v>
      </c>
      <c r="BC11" s="647" t="str">
        <f>_xlfn.IFNA(LOOKUP(2,1/(H11:R11&lt;&gt;"---"),H$2:R$2),"---")</f>
        <v>---</v>
      </c>
      <c r="BE11" s="407" t="s">
        <v>273</v>
      </c>
      <c r="BI11" s="453" t="s">
        <v>284</v>
      </c>
      <c r="BJ11" s="647" t="str">
        <f>IF(H11="---","",IF(H11="","",VLOOKUP(H11,List167834567910213245[],2,FALSE)))</f>
        <v/>
      </c>
      <c r="BK11" s="647" t="str">
        <f>IF(I11="---","",IF(I11="","",VLOOKUP(I11,List167834567910213245[],2,FALSE)))</f>
        <v/>
      </c>
      <c r="BL11" s="647" t="str">
        <f>IF(J11="---","",IF(J11="","",VLOOKUP(J11,List167834567910213245[],2,FALSE)))</f>
        <v/>
      </c>
      <c r="BM11" s="647" t="str">
        <f>IF(K11="---","",IF(K11="","",VLOOKUP(K11,List167834567910213245[],2,FALSE)))</f>
        <v/>
      </c>
      <c r="BN11" s="647" t="str">
        <f>IF(L11="---","",IF(L11="","",VLOOKUP(L11,List167834567910213245[],2,FALSE)))</f>
        <v/>
      </c>
      <c r="BO11" s="647" t="str">
        <f>IF(M11="---","",IF(M11="","",VLOOKUP(M11,List167834567910213245[],2,FALSE)))</f>
        <v/>
      </c>
      <c r="BP11" s="647" t="str">
        <f>IF(N11="---","",IF(N11="","",VLOOKUP(N11,List167834567910213245[],2,FALSE)))</f>
        <v/>
      </c>
      <c r="BQ11" s="647" t="str">
        <f>IF(O11="---","",IF(O11="","",VLOOKUP(O11,List167834567910213245[],2,FALSE)))</f>
        <v/>
      </c>
      <c r="BR11" s="647" t="str">
        <f>IF(P11="---","",IF(P11="","",VLOOKUP(P11,List167834567910213245[],2,FALSE)))</f>
        <v/>
      </c>
      <c r="BS11" s="647" t="str">
        <f>IF(Q11="---","",IF(Q11="","",VLOOKUP(Q11,List167834567910213245[],2,FALSE)))</f>
        <v/>
      </c>
      <c r="BT11" s="647" t="str">
        <f>IF(R11="---","",IF(R11="","",VLOOKUP(R11,List167834567910213245[],2,FALSE)))</f>
        <v/>
      </c>
      <c r="BU11" s="453" t="s">
        <v>284</v>
      </c>
      <c r="BV11" s="647" t="str">
        <f>IF(Y11="---","",IF(Y11="","",VLOOKUP(Y11,List167834567910213245[],2,FALSE)))</f>
        <v/>
      </c>
      <c r="BW11" s="647" t="str">
        <f>IF(Z11="---","",IF(Z11="","",VLOOKUP(Z11,List167834567910213245[],2,FALSE)))</f>
        <v/>
      </c>
      <c r="BX11" s="647" t="str">
        <f>IF(AA11="---","",IF(AA11="","",VLOOKUP(AA11,List167834567910213245[],2,FALSE)))</f>
        <v/>
      </c>
      <c r="BY11" s="647" t="str">
        <f>IF(AB11="---","",IF(AB11="","",VLOOKUP(AB11,List167834567910213245[],2,FALSE)))</f>
        <v/>
      </c>
      <c r="BZ11" s="647" t="str">
        <f>IF(AC11="---","",IF(AC11="","",VLOOKUP(AC11,List167834567910213245[],2,FALSE)))</f>
        <v/>
      </c>
      <c r="CA11" s="647" t="str">
        <f>IF(AD11="---","",IF(AD11="","",VLOOKUP(AD11,List167834567910213245[],2,FALSE)))</f>
        <v/>
      </c>
      <c r="CB11" s="647" t="str">
        <f>IF(AE11="---","",IF(AE11="","",VLOOKUP(AE11,List167834567910213245[],2,FALSE)))</f>
        <v/>
      </c>
      <c r="CC11" s="647" t="str">
        <f>IF(AF11="---","",IF(AF11="","",VLOOKUP(AF11,List167834567910213245[],2,FALSE)))</f>
        <v/>
      </c>
      <c r="CD11" s="647" t="str">
        <f>IF(AG11="---","",IF(AG11="","",VLOOKUP(AG11,List167834567910213245[],2,FALSE)))</f>
        <v/>
      </c>
      <c r="CE11" s="647" t="str">
        <f>IF(AH11="---","",IF(AH11="","",VLOOKUP(AH11,List167834567910213245[],2,FALSE)))</f>
        <v/>
      </c>
      <c r="CF11" s="453" t="s">
        <v>284</v>
      </c>
      <c r="CG11" s="647" t="str">
        <f>IFERROR(
    IF(H11="---", "NA",
        IF(Y11="---", "NA",
            IF(BJ11 &gt; BK11,
                IF(BV11 &gt; BJ11, 1.1, 0.1),
                IF(BV11 &gt; BJ11, 1, 0)
            )
        )
    ),
    -1
)</f>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NA</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100</v>
      </c>
      <c r="I12" s="456" t="s">
        <v>100</v>
      </c>
      <c r="J12" s="456" t="s">
        <v>100</v>
      </c>
      <c r="K12" s="456" t="s">
        <v>100</v>
      </c>
      <c r="L12" s="456" t="s">
        <v>100</v>
      </c>
      <c r="M12" s="456" t="s">
        <v>100</v>
      </c>
      <c r="N12" s="456" t="s">
        <v>100</v>
      </c>
      <c r="O12" s="456" t="s">
        <v>100</v>
      </c>
      <c r="P12" s="456" t="s">
        <v>100</v>
      </c>
      <c r="Q12" s="456" t="s">
        <v>100</v>
      </c>
      <c r="R12" s="457" t="s">
        <v>100</v>
      </c>
      <c r="Y12" s="450" t="s">
        <v>100</v>
      </c>
      <c r="Z12" s="450" t="s">
        <v>100</v>
      </c>
      <c r="AA12" s="450" t="s">
        <v>100</v>
      </c>
      <c r="AB12" s="450" t="s">
        <v>100</v>
      </c>
      <c r="AC12" s="450" t="s">
        <v>100</v>
      </c>
      <c r="AD12" s="450" t="s">
        <v>100</v>
      </c>
      <c r="AE12" s="450" t="s">
        <v>100</v>
      </c>
      <c r="AF12" s="450" t="s">
        <v>100</v>
      </c>
      <c r="AG12" s="450" t="s">
        <v>100</v>
      </c>
      <c r="AH12" s="450" t="s">
        <v>100</v>
      </c>
      <c r="AK12" s="451" t="str">
        <f>IFERROR(IF(I12="---","",IF(Y12="---","No Target Set",IF(BV12=BK12,"On Target",IF(BV12&gt;BK12,"Behind",IF(BV12&lt;BK12,"On Target"))))),"")</f>
        <v/>
      </c>
      <c r="AL12" s="451" t="str">
        <f>IFERROR(IF(J12="---","",IF(Z12="---","No Target Set",IF(BW12=BL12,"On Target",IF(BW12&gt;BL12,"Behind",IF(BW12&lt;BL12,"On Target"))))),"")</f>
        <v/>
      </c>
      <c r="AM12" s="451" t="str">
        <f>IFERROR(IF(K12="---","",IF(AA12="---","No Target Set",IF(BX12=BM12,"On Target",IF(BX12&gt;BM12,"Behind",IF(BX12&lt;BM12,"On Target"))))),"")</f>
        <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v>
      </c>
      <c r="AY12" s="647" t="e">
        <f>VALUE(IF(AX12="---","",VLOOKUP(AX12,List167834567910213245[],2,FALSE)))</f>
        <v>#VALUE!</v>
      </c>
      <c r="AZ12" s="647" t="str">
        <f>_xlfn.IFNA(LOOKUP(2,1/(H12:Q12&lt;&gt;"---"),X12:AF12),"---")</f>
        <v>---</v>
      </c>
      <c r="BA12" s="647" t="e">
        <f>VALUE(IF(AZ12="---","",VLOOKUP(AZ12,List167834567910213245[],2,FALSE)))</f>
        <v>#VALUE!</v>
      </c>
      <c r="BB12" s="647" t="str">
        <f>_xlfn.IFNA(LOOKUP(2,1/(AK12:AT12&lt;&gt;""),AK12:AT12),"---")</f>
        <v>---</v>
      </c>
      <c r="BC12" s="647" t="str">
        <f>_xlfn.IFNA(LOOKUP(2,1/(H12:R12&lt;&gt;"---"),H$2:R$2),"---")</f>
        <v>---</v>
      </c>
      <c r="BI12" s="453" t="s">
        <v>117</v>
      </c>
      <c r="BJ12" s="647" t="str">
        <f>IF(H12="---","",IF(H12="","",VLOOKUP(H12,List167834567910213245[],2,FALSE)))</f>
        <v/>
      </c>
      <c r="BK12" s="647" t="str">
        <f>IF(I12="---","",IF(I12="","",VLOOKUP(I12,List167834567910213245[],2,FALSE)))</f>
        <v/>
      </c>
      <c r="BL12" s="647" t="str">
        <f>IF(J12="---","",IF(J12="","",VLOOKUP(J12,List167834567910213245[],2,FALSE)))</f>
        <v/>
      </c>
      <c r="BM12" s="647" t="str">
        <f>IF(K12="---","",IF(K12="","",VLOOKUP(K12,List167834567910213245[],2,FALSE)))</f>
        <v/>
      </c>
      <c r="BN12" s="647" t="str">
        <f>IF(L12="---","",IF(L12="","",VLOOKUP(L12,List167834567910213245[],2,FALSE)))</f>
        <v/>
      </c>
      <c r="BO12" s="647" t="str">
        <f>IF(M12="---","",IF(M12="","",VLOOKUP(M12,List167834567910213245[],2,FALSE)))</f>
        <v/>
      </c>
      <c r="BP12" s="647" t="str">
        <f>IF(N12="---","",IF(N12="","",VLOOKUP(N12,List167834567910213245[],2,FALSE)))</f>
        <v/>
      </c>
      <c r="BQ12" s="647" t="str">
        <f>IF(O12="---","",IF(O12="","",VLOOKUP(O12,List167834567910213245[],2,FALSE)))</f>
        <v/>
      </c>
      <c r="BR12" s="647" t="str">
        <f>IF(P12="---","",IF(P12="","",VLOOKUP(P12,List167834567910213245[],2,FALSE)))</f>
        <v/>
      </c>
      <c r="BS12" s="647" t="str">
        <f>IF(Q12="---","",IF(Q12="","",VLOOKUP(Q12,List167834567910213245[],2,FALSE)))</f>
        <v/>
      </c>
      <c r="BT12" s="647" t="str">
        <f>IF(R12="---","",IF(R12="","",VLOOKUP(R12,List167834567910213245[],2,FALSE)))</f>
        <v/>
      </c>
      <c r="BU12" s="453" t="s">
        <v>117</v>
      </c>
      <c r="BV12" s="647" t="str">
        <f>IF(Y12="---","",IF(Y12="","",VLOOKUP(Y12,List167834567910213245[],2,FALSE)))</f>
        <v/>
      </c>
      <c r="BW12" s="647" t="str">
        <f>IF(Z12="---","",IF(Z12="","",VLOOKUP(Z12,List167834567910213245[],2,FALSE)))</f>
        <v/>
      </c>
      <c r="BX12" s="647" t="str">
        <f>IF(AA12="---","",IF(AA12="","",VLOOKUP(AA12,List167834567910213245[],2,FALSE)))</f>
        <v/>
      </c>
      <c r="BY12" s="647" t="str">
        <f>IF(AB12="---","",IF(AB12="","",VLOOKUP(AB12,List167834567910213245[],2,FALSE)))</f>
        <v/>
      </c>
      <c r="BZ12" s="647" t="str">
        <f>IF(AC12="---","",IF(AC12="","",VLOOKUP(AC12,List167834567910213245[],2,FALSE)))</f>
        <v/>
      </c>
      <c r="CA12" s="647" t="str">
        <f>IF(AD12="---","",IF(AD12="","",VLOOKUP(AD12,List167834567910213245[],2,FALSE)))</f>
        <v/>
      </c>
      <c r="CB12" s="647" t="str">
        <f>IF(AE12="---","",IF(AE12="","",VLOOKUP(AE12,List167834567910213245[],2,FALSE)))</f>
        <v/>
      </c>
      <c r="CC12" s="647" t="str">
        <f>IF(AF12="---","",IF(AF12="","",VLOOKUP(AF12,List167834567910213245[],2,FALSE)))</f>
        <v/>
      </c>
      <c r="CD12" s="647" t="str">
        <f>IF(AG12="---","",IF(AG12="","",VLOOKUP(AG12,List167834567910213245[],2,FALSE)))</f>
        <v/>
      </c>
      <c r="CE12" s="647" t="str">
        <f>IF(AH12="---","",IF(AH12="","",VLOOKUP(AH12,List167834567910213245[],2,FALSE)))</f>
        <v/>
      </c>
      <c r="CF12" s="453" t="s">
        <v>117</v>
      </c>
      <c r="CG12" s="647" t="str">
        <f>IFERROR(
    IF(H12="---", "NA",
        IF(Y12="---", "NA",
            IF(BJ12 &gt; BK12,
                IF(BV12 &gt; BJ12, 1.1, 0.1),
                IF(BV12 &gt; BJ12, 1, 0)
            )
        )
    ),
    -1
)</f>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NA</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100</v>
      </c>
      <c r="I13" s="456" t="s">
        <v>100</v>
      </c>
      <c r="J13" s="456" t="s">
        <v>100</v>
      </c>
      <c r="K13" s="456" t="s">
        <v>100</v>
      </c>
      <c r="L13" s="456" t="s">
        <v>100</v>
      </c>
      <c r="M13" s="456" t="s">
        <v>100</v>
      </c>
      <c r="N13" s="456" t="s">
        <v>100</v>
      </c>
      <c r="O13" s="456" t="s">
        <v>100</v>
      </c>
      <c r="P13" s="456" t="s">
        <v>100</v>
      </c>
      <c r="Q13" s="456" t="s">
        <v>100</v>
      </c>
      <c r="R13" s="457" t="s">
        <v>100</v>
      </c>
      <c r="Y13" s="450" t="s">
        <v>100</v>
      </c>
      <c r="Z13" s="450" t="s">
        <v>100</v>
      </c>
      <c r="AA13" s="450" t="s">
        <v>100</v>
      </c>
      <c r="AB13" s="450" t="s">
        <v>100</v>
      </c>
      <c r="AC13" s="450" t="s">
        <v>100</v>
      </c>
      <c r="AD13" s="450" t="s">
        <v>100</v>
      </c>
      <c r="AE13" s="450" t="s">
        <v>100</v>
      </c>
      <c r="AF13" s="450" t="s">
        <v>100</v>
      </c>
      <c r="AG13" s="450" t="s">
        <v>100</v>
      </c>
      <c r="AH13" s="450" t="s">
        <v>100</v>
      </c>
      <c r="AK13" s="451" t="str">
        <f>IFERROR(IF(I13="---","",IF(Y13="---","No Target Set",IF(BV13=BK13,"On Target",IF(BV13&gt;BK13,"Behind",IF(BV13&lt;BK13,"On Target"))))),"")</f>
        <v/>
      </c>
      <c r="AL13" s="451" t="str">
        <f>IFERROR(IF(J13="---","",IF(Z13="---","No Target Set",IF(BW13=BL13,"On Target",IF(BW13&gt;BL13,"Behind",IF(BW13&lt;BL13,"On Target"))))),"")</f>
        <v/>
      </c>
      <c r="AM13" s="451" t="str">
        <f>IFERROR(IF(K13="---","",IF(AA13="---","No Target Set",IF(BX13=BM13,"On Target",IF(BX13&gt;BM13,"Behind",IF(BX13&lt;BM13,"On Target"))))),"")</f>
        <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v>
      </c>
      <c r="AY13" s="647" t="e">
        <f>VALUE(IF(AX13="---","",VLOOKUP(AX13,List167834567910213245[],2,FALSE)))</f>
        <v>#VALUE!</v>
      </c>
      <c r="AZ13" s="647" t="str">
        <f>_xlfn.IFNA(LOOKUP(2,1/(H13:Q13&lt;&gt;"---"),X13:AF13),"---")</f>
        <v>---</v>
      </c>
      <c r="BA13" s="647" t="e">
        <f>VALUE(IF(AZ13="---","",VLOOKUP(AZ13,List167834567910213245[],2,FALSE)))</f>
        <v>#VALUE!</v>
      </c>
      <c r="BB13" s="647" t="str">
        <f>_xlfn.IFNA(LOOKUP(2,1/(AK13:AT13&lt;&gt;""),AK13:AT13),"---")</f>
        <v>---</v>
      </c>
      <c r="BC13" s="647" t="str">
        <f>_xlfn.IFNA(LOOKUP(2,1/(H13:R13&lt;&gt;"---"),H$2:R$2),"---")</f>
        <v>---</v>
      </c>
      <c r="BI13" s="453" t="s">
        <v>119</v>
      </c>
      <c r="BJ13" s="647" t="str">
        <f>IF(H13="---","",IF(H13="","",VLOOKUP(H13,List167834567910213245[],2,FALSE)))</f>
        <v/>
      </c>
      <c r="BK13" s="647" t="str">
        <f>IF(I13="---","",IF(I13="","",VLOOKUP(I13,List167834567910213245[],2,FALSE)))</f>
        <v/>
      </c>
      <c r="BL13" s="647" t="str">
        <f>IF(J13="---","",IF(J13="","",VLOOKUP(J13,List167834567910213245[],2,FALSE)))</f>
        <v/>
      </c>
      <c r="BM13" s="647" t="str">
        <f>IF(K13="---","",IF(K13="","",VLOOKUP(K13,List167834567910213245[],2,FALSE)))</f>
        <v/>
      </c>
      <c r="BN13" s="647" t="str">
        <f>IF(L13="---","",IF(L13="","",VLOOKUP(L13,List167834567910213245[],2,FALSE)))</f>
        <v/>
      </c>
      <c r="BO13" s="647" t="str">
        <f>IF(M13="---","",IF(M13="","",VLOOKUP(M13,List167834567910213245[],2,FALSE)))</f>
        <v/>
      </c>
      <c r="BP13" s="647" t="str">
        <f>IF(N13="---","",IF(N13="","",VLOOKUP(N13,List167834567910213245[],2,FALSE)))</f>
        <v/>
      </c>
      <c r="BQ13" s="647" t="str">
        <f>IF(O13="---","",IF(O13="","",VLOOKUP(O13,List167834567910213245[],2,FALSE)))</f>
        <v/>
      </c>
      <c r="BR13" s="647" t="str">
        <f>IF(P13="---","",IF(P13="","",VLOOKUP(P13,List167834567910213245[],2,FALSE)))</f>
        <v/>
      </c>
      <c r="BS13" s="647" t="str">
        <f>IF(Q13="---","",IF(Q13="","",VLOOKUP(Q13,List167834567910213245[],2,FALSE)))</f>
        <v/>
      </c>
      <c r="BT13" s="647" t="str">
        <f>IF(R13="---","",IF(R13="","",VLOOKUP(R13,List167834567910213245[],2,FALSE)))</f>
        <v/>
      </c>
      <c r="BU13" s="453" t="s">
        <v>119</v>
      </c>
      <c r="BV13" s="647" t="str">
        <f>IF(Y13="---","",IF(Y13="","",VLOOKUP(Y13,List167834567910213245[],2,FALSE)))</f>
        <v/>
      </c>
      <c r="BW13" s="647" t="str">
        <f>IF(Z13="---","",IF(Z13="","",VLOOKUP(Z13,List167834567910213245[],2,FALSE)))</f>
        <v/>
      </c>
      <c r="BX13" s="647" t="str">
        <f>IF(AA13="---","",IF(AA13="","",VLOOKUP(AA13,List167834567910213245[],2,FALSE)))</f>
        <v/>
      </c>
      <c r="BY13" s="647" t="str">
        <f>IF(AB13="---","",IF(AB13="","",VLOOKUP(AB13,List167834567910213245[],2,FALSE)))</f>
        <v/>
      </c>
      <c r="BZ13" s="647" t="str">
        <f>IF(AC13="---","",IF(AC13="","",VLOOKUP(AC13,List167834567910213245[],2,FALSE)))</f>
        <v/>
      </c>
      <c r="CA13" s="647" t="str">
        <f>IF(AD13="---","",IF(AD13="","",VLOOKUP(AD13,List167834567910213245[],2,FALSE)))</f>
        <v/>
      </c>
      <c r="CB13" s="647" t="str">
        <f>IF(AE13="---","",IF(AE13="","",VLOOKUP(AE13,List167834567910213245[],2,FALSE)))</f>
        <v/>
      </c>
      <c r="CC13" s="647" t="str">
        <f>IF(AF13="---","",IF(AF13="","",VLOOKUP(AF13,List167834567910213245[],2,FALSE)))</f>
        <v/>
      </c>
      <c r="CD13" s="647" t="str">
        <f>IF(AG13="---","",IF(AG13="","",VLOOKUP(AG13,List167834567910213245[],2,FALSE)))</f>
        <v/>
      </c>
      <c r="CE13" s="647" t="str">
        <f>IF(AH13="---","",IF(AH13="","",VLOOKUP(AH13,List167834567910213245[],2,FALSE)))</f>
        <v/>
      </c>
      <c r="CF13" s="453" t="s">
        <v>119</v>
      </c>
      <c r="CG13" s="647" t="str">
        <f>IFERROR(
    IF(H13="---", "NA",
        IF(Y13="---", "NA",
            IF(BJ13 &gt; BK13,
                IF(BV13 &gt; BJ13, 1.1, 0.1),
                IF(BV13 &gt; BJ13, 1, 0)
            )
        )
    ),
    -1
)</f>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NA</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100</v>
      </c>
      <c r="I14" s="456" t="s">
        <v>100</v>
      </c>
      <c r="J14" s="456" t="s">
        <v>100</v>
      </c>
      <c r="K14" s="456" t="s">
        <v>100</v>
      </c>
      <c r="L14" s="456" t="s">
        <v>100</v>
      </c>
      <c r="M14" s="456" t="s">
        <v>100</v>
      </c>
      <c r="N14" s="456" t="s">
        <v>100</v>
      </c>
      <c r="O14" s="456" t="s">
        <v>100</v>
      </c>
      <c r="P14" s="456" t="s">
        <v>100</v>
      </c>
      <c r="Q14" s="456" t="s">
        <v>100</v>
      </c>
      <c r="R14" s="457" t="s">
        <v>100</v>
      </c>
      <c r="S14" s="407"/>
      <c r="T14" s="407"/>
      <c r="U14" s="407"/>
      <c r="V14" s="407"/>
      <c r="W14" s="407"/>
      <c r="X14" s="407"/>
      <c r="Y14" s="450" t="s">
        <v>100</v>
      </c>
      <c r="Z14" s="450" t="s">
        <v>100</v>
      </c>
      <c r="AA14" s="450" t="s">
        <v>100</v>
      </c>
      <c r="AB14" s="450" t="s">
        <v>100</v>
      </c>
      <c r="AC14" s="450" t="s">
        <v>100</v>
      </c>
      <c r="AD14" s="450" t="s">
        <v>100</v>
      </c>
      <c r="AE14" s="450" t="s">
        <v>100</v>
      </c>
      <c r="AF14" s="450" t="s">
        <v>100</v>
      </c>
      <c r="AG14" s="450" t="s">
        <v>100</v>
      </c>
      <c r="AH14" s="450" t="s">
        <v>100</v>
      </c>
      <c r="AK14" s="451" t="str">
        <f>IFERROR(IF(I14="---","",IF(Y14="---","No Target Set",IF(BV14=BK14,"On Target",IF(BV14&gt;BK14,"Behind",IF(BV14&lt;BK14,"On Target"))))),"")</f>
        <v/>
      </c>
      <c r="AL14" s="451" t="str">
        <f>IFERROR(IF(J14="---","",IF(Z14="---","No Target Set",IF(BW14=BL14,"On Target",IF(BW14&gt;BL14,"Behind",IF(BW14&lt;BL14,"On Target"))))),"")</f>
        <v/>
      </c>
      <c r="AM14" s="451" t="str">
        <f>IFERROR(IF(K14="---","",IF(AA14="---","No Target Set",IF(BX14=BM14,"On Target",IF(BX14&gt;BM14,"Behind",IF(BX14&lt;BM14,"On Target"))))),"")</f>
        <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v>
      </c>
      <c r="AY14" s="647" t="e">
        <f>VALUE(IF(AX14="---","",VLOOKUP(AX14,List167834567910213245[],2,FALSE)))</f>
        <v>#VALUE!</v>
      </c>
      <c r="AZ14" s="647" t="str">
        <f>_xlfn.IFNA(LOOKUP(2,1/(H14:Q14&lt;&gt;"---"),X14:AF14),"---")</f>
        <v>---</v>
      </c>
      <c r="BA14" s="647" t="e">
        <f>VALUE(IF(AZ14="---","",VLOOKUP(AZ14,List167834567910213245[],2,FALSE)))</f>
        <v>#VALUE!</v>
      </c>
      <c r="BB14" s="647" t="str">
        <f>_xlfn.IFNA(LOOKUP(2,1/(AK14:AT14&lt;&gt;""),AK14:AT14),"---")</f>
        <v>---</v>
      </c>
      <c r="BC14" s="647" t="str">
        <f>_xlfn.IFNA(LOOKUP(2,1/(H14:R14&lt;&gt;"---"),H$2:R$2),"---")</f>
        <v>---</v>
      </c>
      <c r="BD14" s="407"/>
      <c r="BE14" s="407"/>
      <c r="BF14" s="407"/>
      <c r="BG14" s="407"/>
      <c r="BH14" s="407"/>
      <c r="BI14" s="453" t="s">
        <v>121</v>
      </c>
      <c r="BJ14" s="647" t="str">
        <f>IF(H14="---","",IF(H14="","",VLOOKUP(H14,List167834567910213245[],2,FALSE)))</f>
        <v/>
      </c>
      <c r="BK14" s="647" t="str">
        <f>IF(I14="---","",IF(I14="","",VLOOKUP(I14,List167834567910213245[],2,FALSE)))</f>
        <v/>
      </c>
      <c r="BL14" s="647" t="str">
        <f>IF(J14="---","",IF(J14="","",VLOOKUP(J14,List167834567910213245[],2,FALSE)))</f>
        <v/>
      </c>
      <c r="BM14" s="647" t="str">
        <f>IF(K14="---","",IF(K14="","",VLOOKUP(K14,List167834567910213245[],2,FALSE)))</f>
        <v/>
      </c>
      <c r="BN14" s="647" t="str">
        <f>IF(L14="---","",IF(L14="","",VLOOKUP(L14,List167834567910213245[],2,FALSE)))</f>
        <v/>
      </c>
      <c r="BO14" s="647" t="str">
        <f>IF(M14="---","",IF(M14="","",VLOOKUP(M14,List167834567910213245[],2,FALSE)))</f>
        <v/>
      </c>
      <c r="BP14" s="647" t="str">
        <f>IF(N14="---","",IF(N14="","",VLOOKUP(N14,List167834567910213245[],2,FALSE)))</f>
        <v/>
      </c>
      <c r="BQ14" s="647" t="str">
        <f>IF(O14="---","",IF(O14="","",VLOOKUP(O14,List167834567910213245[],2,FALSE)))</f>
        <v/>
      </c>
      <c r="BR14" s="647" t="str">
        <f>IF(P14="---","",IF(P14="","",VLOOKUP(P14,List167834567910213245[],2,FALSE)))</f>
        <v/>
      </c>
      <c r="BS14" s="647" t="str">
        <f>IF(Q14="---","",IF(Q14="","",VLOOKUP(Q14,List167834567910213245[],2,FALSE)))</f>
        <v/>
      </c>
      <c r="BT14" s="647" t="str">
        <f>IF(R14="---","",IF(R14="","",VLOOKUP(R14,List167834567910213245[],2,FALSE)))</f>
        <v/>
      </c>
      <c r="BU14" s="453" t="s">
        <v>121</v>
      </c>
      <c r="BV14" s="647" t="str">
        <f>IF(Y14="---","",IF(Y14="","",VLOOKUP(Y14,List167834567910213245[],2,FALSE)))</f>
        <v/>
      </c>
      <c r="BW14" s="647" t="str">
        <f>IF(Z14="---","",IF(Z14="","",VLOOKUP(Z14,List167834567910213245[],2,FALSE)))</f>
        <v/>
      </c>
      <c r="BX14" s="647" t="str">
        <f>IF(AA14="---","",IF(AA14="","",VLOOKUP(AA14,List167834567910213245[],2,FALSE)))</f>
        <v/>
      </c>
      <c r="BY14" s="647" t="str">
        <f>IF(AB14="---","",IF(AB14="","",VLOOKUP(AB14,List167834567910213245[],2,FALSE)))</f>
        <v/>
      </c>
      <c r="BZ14" s="647" t="str">
        <f>IF(AC14="---","",IF(AC14="","",VLOOKUP(AC14,List167834567910213245[],2,FALSE)))</f>
        <v/>
      </c>
      <c r="CA14" s="647" t="str">
        <f>IF(AD14="---","",IF(AD14="","",VLOOKUP(AD14,List167834567910213245[],2,FALSE)))</f>
        <v/>
      </c>
      <c r="CB14" s="647" t="str">
        <f>IF(AE14="---","",IF(AE14="","",VLOOKUP(AE14,List167834567910213245[],2,FALSE)))</f>
        <v/>
      </c>
      <c r="CC14" s="647" t="str">
        <f>IF(AF14="---","",IF(AF14="","",VLOOKUP(AF14,List167834567910213245[],2,FALSE)))</f>
        <v/>
      </c>
      <c r="CD14" s="647" t="str">
        <f>IF(AG14="---","",IF(AG14="","",VLOOKUP(AG14,List167834567910213245[],2,FALSE)))</f>
        <v/>
      </c>
      <c r="CE14" s="647" t="str">
        <f>IF(AH14="---","",IF(AH14="","",VLOOKUP(AH14,List167834567910213245[],2,FALSE)))</f>
        <v/>
      </c>
      <c r="CF14" s="453" t="s">
        <v>121</v>
      </c>
      <c r="CG14" s="647" t="str">
        <f>IFERROR(
    IF(H14="---", "NA",
        IF(Y14="---", "NA",
            IF(BJ14 &gt; BK14,
                IF(BV14 &gt; BJ14, 1.1, 0.1),
                IF(BV14 &gt; BJ14, 1, 0)
            )
        )
    ),
    -1
)</f>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NA</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100</v>
      </c>
      <c r="I15" s="456" t="s">
        <v>100</v>
      </c>
      <c r="J15" s="456" t="s">
        <v>100</v>
      </c>
      <c r="K15" s="456" t="s">
        <v>100</v>
      </c>
      <c r="L15" s="456" t="s">
        <v>100</v>
      </c>
      <c r="M15" s="456" t="s">
        <v>100</v>
      </c>
      <c r="N15" s="456" t="s">
        <v>100</v>
      </c>
      <c r="O15" s="456" t="s">
        <v>100</v>
      </c>
      <c r="P15" s="456" t="s">
        <v>100</v>
      </c>
      <c r="Q15" s="456" t="s">
        <v>100</v>
      </c>
      <c r="R15" s="457" t="s">
        <v>100</v>
      </c>
      <c r="S15" s="407"/>
      <c r="T15" s="407"/>
      <c r="U15" s="407"/>
      <c r="V15" s="407"/>
      <c r="W15" s="407"/>
      <c r="X15" s="407"/>
      <c r="Y15" s="450" t="s">
        <v>100</v>
      </c>
      <c r="Z15" s="450" t="s">
        <v>100</v>
      </c>
      <c r="AA15" s="450" t="s">
        <v>100</v>
      </c>
      <c r="AB15" s="450" t="s">
        <v>100</v>
      </c>
      <c r="AC15" s="450" t="s">
        <v>100</v>
      </c>
      <c r="AD15" s="450" t="s">
        <v>100</v>
      </c>
      <c r="AE15" s="450" t="s">
        <v>100</v>
      </c>
      <c r="AF15" s="450" t="s">
        <v>100</v>
      </c>
      <c r="AG15" s="450" t="s">
        <v>100</v>
      </c>
      <c r="AH15" s="450" t="s">
        <v>100</v>
      </c>
      <c r="AK15" s="451" t="str">
        <f>IFERROR(IF(I15="---","",IF(Y15="---","No Target Set",IF(BV15=BK15,"On Target",IF(BV15&gt;BK15,"Behind",IF(BV15&lt;BK15,"On Target"))))),"")</f>
        <v/>
      </c>
      <c r="AL15" s="451" t="str">
        <f>IFERROR(IF(J15="---","",IF(Z15="---","No Target Set",IF(BW15=BL15,"On Target",IF(BW15&gt;BL15,"Behind",IF(BW15&lt;BL15,"On Target"))))),"")</f>
        <v/>
      </c>
      <c r="AM15" s="451" t="str">
        <f>IFERROR(IF(K15="---","",IF(AA15="---","No Target Set",IF(BX15=BM15,"On Target",IF(BX15&gt;BM15,"Behind",IF(BX15&lt;BM15,"On Target"))))),"")</f>
        <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v>
      </c>
      <c r="AY15" s="647" t="e">
        <f>VALUE(IF(AX15="---","",VLOOKUP(AX15,List167834567910213245[],2,FALSE)))</f>
        <v>#VALUE!</v>
      </c>
      <c r="AZ15" s="647" t="str">
        <f>_xlfn.IFNA(LOOKUP(2,1/(H15:Q15&lt;&gt;"---"),X15:AF15),"---")</f>
        <v>---</v>
      </c>
      <c r="BA15" s="647" t="e">
        <f>VALUE(IF(AZ15="---","",VLOOKUP(AZ15,List167834567910213245[],2,FALSE)))</f>
        <v>#VALUE!</v>
      </c>
      <c r="BB15" s="647" t="str">
        <f>_xlfn.IFNA(LOOKUP(2,1/(AK15:AT15&lt;&gt;""),AK15:AT15),"---")</f>
        <v>---</v>
      </c>
      <c r="BC15" s="647" t="str">
        <f>_xlfn.IFNA(LOOKUP(2,1/(H15:R15&lt;&gt;"---"),H$2:R$2),"---")</f>
        <v>---</v>
      </c>
      <c r="BD15" s="407"/>
      <c r="BE15" s="407"/>
      <c r="BF15" s="407"/>
      <c r="BG15" s="407"/>
      <c r="BH15" s="407"/>
      <c r="BI15" s="453" t="s">
        <v>124</v>
      </c>
      <c r="BJ15" s="647" t="str">
        <f>IF(H15="---","",IF(H15="","",VLOOKUP(H15,List167834567910213245[],2,FALSE)))</f>
        <v/>
      </c>
      <c r="BK15" s="647" t="str">
        <f>IF(I15="---","",IF(I15="","",VLOOKUP(I15,List167834567910213245[],2,FALSE)))</f>
        <v/>
      </c>
      <c r="BL15" s="647" t="str">
        <f>IF(J15="---","",IF(J15="","",VLOOKUP(J15,List167834567910213245[],2,FALSE)))</f>
        <v/>
      </c>
      <c r="BM15" s="647" t="str">
        <f>IF(K15="---","",IF(K15="","",VLOOKUP(K15,List167834567910213245[],2,FALSE)))</f>
        <v/>
      </c>
      <c r="BN15" s="647" t="str">
        <f>IF(L15="---","",IF(L15="","",VLOOKUP(L15,List167834567910213245[],2,FALSE)))</f>
        <v/>
      </c>
      <c r="BO15" s="647" t="str">
        <f>IF(M15="---","",IF(M15="","",VLOOKUP(M15,List167834567910213245[],2,FALSE)))</f>
        <v/>
      </c>
      <c r="BP15" s="647" t="str">
        <f>IF(N15="---","",IF(N15="","",VLOOKUP(N15,List167834567910213245[],2,FALSE)))</f>
        <v/>
      </c>
      <c r="BQ15" s="647" t="str">
        <f>IF(O15="---","",IF(O15="","",VLOOKUP(O15,List167834567910213245[],2,FALSE)))</f>
        <v/>
      </c>
      <c r="BR15" s="647" t="str">
        <f>IF(P15="---","",IF(P15="","",VLOOKUP(P15,List167834567910213245[],2,FALSE)))</f>
        <v/>
      </c>
      <c r="BS15" s="647" t="str">
        <f>IF(Q15="---","",IF(Q15="","",VLOOKUP(Q15,List167834567910213245[],2,FALSE)))</f>
        <v/>
      </c>
      <c r="BT15" s="647" t="str">
        <f>IF(R15="---","",IF(R15="","",VLOOKUP(R15,List167834567910213245[],2,FALSE)))</f>
        <v/>
      </c>
      <c r="BU15" s="453" t="s">
        <v>124</v>
      </c>
      <c r="BV15" s="647" t="str">
        <f>IF(Y15="---","",IF(Y15="","",VLOOKUP(Y15,List167834567910213245[],2,FALSE)))</f>
        <v/>
      </c>
      <c r="BW15" s="647" t="str">
        <f>IF(Z15="---","",IF(Z15="","",VLOOKUP(Z15,List167834567910213245[],2,FALSE)))</f>
        <v/>
      </c>
      <c r="BX15" s="647" t="str">
        <f>IF(AA15="---","",IF(AA15="","",VLOOKUP(AA15,List167834567910213245[],2,FALSE)))</f>
        <v/>
      </c>
      <c r="BY15" s="647" t="str">
        <f>IF(AB15="---","",IF(AB15="","",VLOOKUP(AB15,List167834567910213245[],2,FALSE)))</f>
        <v/>
      </c>
      <c r="BZ15" s="647" t="str">
        <f>IF(AC15="---","",IF(AC15="","",VLOOKUP(AC15,List167834567910213245[],2,FALSE)))</f>
        <v/>
      </c>
      <c r="CA15" s="647" t="str">
        <f>IF(AD15="---","",IF(AD15="","",VLOOKUP(AD15,List167834567910213245[],2,FALSE)))</f>
        <v/>
      </c>
      <c r="CB15" s="647" t="str">
        <f>IF(AE15="---","",IF(AE15="","",VLOOKUP(AE15,List167834567910213245[],2,FALSE)))</f>
        <v/>
      </c>
      <c r="CC15" s="647" t="str">
        <f>IF(AF15="---","",IF(AF15="","",VLOOKUP(AF15,List167834567910213245[],2,FALSE)))</f>
        <v/>
      </c>
      <c r="CD15" s="647" t="str">
        <f>IF(AG15="---","",IF(AG15="","",VLOOKUP(AG15,List167834567910213245[],2,FALSE)))</f>
        <v/>
      </c>
      <c r="CE15" s="647" t="str">
        <f>IF(AH15="---","",IF(AH15="","",VLOOKUP(AH15,List167834567910213245[],2,FALSE)))</f>
        <v/>
      </c>
      <c r="CF15" s="453" t="s">
        <v>124</v>
      </c>
      <c r="CG15" s="647" t="str">
        <f>IFERROR(
    IF(H15="---", "NA",
        IF(Y15="---", "NA",
            IF(BJ15 &gt; BK15,
                IF(BV15 &gt; BJ15, 1.1, 0.1),
                IF(BV15 &gt; BJ15, 1, 0)
            )
        )
    ),
    -1
)</f>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NA</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100</v>
      </c>
      <c r="I16" s="456" t="s">
        <v>100</v>
      </c>
      <c r="J16" s="456" t="s">
        <v>100</v>
      </c>
      <c r="K16" s="456" t="s">
        <v>100</v>
      </c>
      <c r="L16" s="456" t="s">
        <v>100</v>
      </c>
      <c r="M16" s="456" t="s">
        <v>100</v>
      </c>
      <c r="N16" s="456" t="s">
        <v>100</v>
      </c>
      <c r="O16" s="456" t="s">
        <v>100</v>
      </c>
      <c r="P16" s="456" t="s">
        <v>100</v>
      </c>
      <c r="Q16" s="456" t="s">
        <v>100</v>
      </c>
      <c r="R16" s="457" t="s">
        <v>100</v>
      </c>
      <c r="S16" s="407"/>
      <c r="T16" s="407"/>
      <c r="U16" s="407"/>
      <c r="V16" s="407"/>
      <c r="W16" s="407"/>
      <c r="X16" s="407"/>
      <c r="Y16" s="450" t="s">
        <v>100</v>
      </c>
      <c r="Z16" s="450" t="s">
        <v>100</v>
      </c>
      <c r="AA16" s="450" t="s">
        <v>100</v>
      </c>
      <c r="AB16" s="450" t="s">
        <v>100</v>
      </c>
      <c r="AC16" s="450" t="s">
        <v>100</v>
      </c>
      <c r="AD16" s="450" t="s">
        <v>100</v>
      </c>
      <c r="AE16" s="450" t="s">
        <v>100</v>
      </c>
      <c r="AF16" s="450" t="s">
        <v>100</v>
      </c>
      <c r="AG16" s="450" t="s">
        <v>100</v>
      </c>
      <c r="AH16" s="450" t="s">
        <v>100</v>
      </c>
      <c r="AK16" s="451" t="str">
        <f>IFERROR(IF(I16="---","",IF(Y16="---","No Target Set",IF(BV16=BK16,"On Target",IF(BV16&gt;BK16,"Behind",IF(BV16&lt;BK16,"On Target"))))),"")</f>
        <v/>
      </c>
      <c r="AL16" s="451" t="str">
        <f>IFERROR(IF(J16="---","",IF(Z16="---","No Target Set",IF(BW16=BL16,"On Target",IF(BW16&gt;BL16,"Behind",IF(BW16&lt;BL16,"On Target"))))),"")</f>
        <v/>
      </c>
      <c r="AM16" s="451" t="str">
        <f>IFERROR(IF(K16="---","",IF(AA16="---","No Target Set",IF(BX16=BM16,"On Target",IF(BX16&gt;BM16,"Behind",IF(BX16&lt;BM16,"On Target"))))),"")</f>
        <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v>
      </c>
      <c r="AY16" s="647" t="e">
        <f>VALUE(IF(AX16="---","",VLOOKUP(AX16,List167834567910213245[],2,FALSE)))</f>
        <v>#VALUE!</v>
      </c>
      <c r="AZ16" s="647" t="str">
        <f>_xlfn.IFNA(LOOKUP(2,1/(H16:Q16&lt;&gt;"---"),X16:AF16),"---")</f>
        <v>---</v>
      </c>
      <c r="BA16" s="647" t="e">
        <f>VALUE(IF(AZ16="---","",VLOOKUP(AZ16,List167834567910213245[],2,FALSE)))</f>
        <v>#VALUE!</v>
      </c>
      <c r="BB16" s="647" t="str">
        <f>_xlfn.IFNA(LOOKUP(2,1/(AK16:AT16&lt;&gt;""),AK16:AT16),"---")</f>
        <v>---</v>
      </c>
      <c r="BC16" s="647" t="str">
        <f>_xlfn.IFNA(LOOKUP(2,1/(H16:R16&lt;&gt;"---"),H$2:R$2),"---")</f>
        <v>---</v>
      </c>
      <c r="BD16" s="407"/>
      <c r="BE16" s="407"/>
      <c r="BF16" s="407"/>
      <c r="BG16" s="407"/>
      <c r="BH16" s="407"/>
      <c r="BI16" s="453" t="s">
        <v>126</v>
      </c>
      <c r="BJ16" s="647" t="str">
        <f>IF(H16="---","",IF(H16="","",VLOOKUP(H16,List167834567910213245[],2,FALSE)))</f>
        <v/>
      </c>
      <c r="BK16" s="647" t="str">
        <f>IF(I16="---","",IF(I16="","",VLOOKUP(I16,List167834567910213245[],2,FALSE)))</f>
        <v/>
      </c>
      <c r="BL16" s="647" t="str">
        <f>IF(J16="---","",IF(J16="","",VLOOKUP(J16,List167834567910213245[],2,FALSE)))</f>
        <v/>
      </c>
      <c r="BM16" s="647" t="str">
        <f>IF(K16="---","",IF(K16="","",VLOOKUP(K16,List167834567910213245[],2,FALSE)))</f>
        <v/>
      </c>
      <c r="BN16" s="647" t="str">
        <f>IF(L16="---","",IF(L16="","",VLOOKUP(L16,List167834567910213245[],2,FALSE)))</f>
        <v/>
      </c>
      <c r="BO16" s="647" t="str">
        <f>IF(M16="---","",IF(M16="","",VLOOKUP(M16,List167834567910213245[],2,FALSE)))</f>
        <v/>
      </c>
      <c r="BP16" s="647" t="str">
        <f>IF(N16="---","",IF(N16="","",VLOOKUP(N16,List167834567910213245[],2,FALSE)))</f>
        <v/>
      </c>
      <c r="BQ16" s="647" t="str">
        <f>IF(O16="---","",IF(O16="","",VLOOKUP(O16,List167834567910213245[],2,FALSE)))</f>
        <v/>
      </c>
      <c r="BR16" s="647" t="str">
        <f>IF(P16="---","",IF(P16="","",VLOOKUP(P16,List167834567910213245[],2,FALSE)))</f>
        <v/>
      </c>
      <c r="BS16" s="647" t="str">
        <f>IF(Q16="---","",IF(Q16="","",VLOOKUP(Q16,List167834567910213245[],2,FALSE)))</f>
        <v/>
      </c>
      <c r="BT16" s="647" t="str">
        <f>IF(R16="---","",IF(R16="","",VLOOKUP(R16,List167834567910213245[],2,FALSE)))</f>
        <v/>
      </c>
      <c r="BU16" s="453" t="s">
        <v>126</v>
      </c>
      <c r="BV16" s="647" t="str">
        <f>IF(Y16="---","",IF(Y16="","",VLOOKUP(Y16,List167834567910213245[],2,FALSE)))</f>
        <v/>
      </c>
      <c r="BW16" s="647" t="str">
        <f>IF(Z16="---","",IF(Z16="","",VLOOKUP(Z16,List167834567910213245[],2,FALSE)))</f>
        <v/>
      </c>
      <c r="BX16" s="647" t="str">
        <f>IF(AA16="---","",IF(AA16="","",VLOOKUP(AA16,List167834567910213245[],2,FALSE)))</f>
        <v/>
      </c>
      <c r="BY16" s="647" t="str">
        <f>IF(AB16="---","",IF(AB16="","",VLOOKUP(AB16,List167834567910213245[],2,FALSE)))</f>
        <v/>
      </c>
      <c r="BZ16" s="647" t="str">
        <f>IF(AC16="---","",IF(AC16="","",VLOOKUP(AC16,List167834567910213245[],2,FALSE)))</f>
        <v/>
      </c>
      <c r="CA16" s="647" t="str">
        <f>IF(AD16="---","",IF(AD16="","",VLOOKUP(AD16,List167834567910213245[],2,FALSE)))</f>
        <v/>
      </c>
      <c r="CB16" s="647" t="str">
        <f>IF(AE16="---","",IF(AE16="","",VLOOKUP(AE16,List167834567910213245[],2,FALSE)))</f>
        <v/>
      </c>
      <c r="CC16" s="647" t="str">
        <f>IF(AF16="---","",IF(AF16="","",VLOOKUP(AF16,List167834567910213245[],2,FALSE)))</f>
        <v/>
      </c>
      <c r="CD16" s="647" t="str">
        <f>IF(AG16="---","",IF(AG16="","",VLOOKUP(AG16,List167834567910213245[],2,FALSE)))</f>
        <v/>
      </c>
      <c r="CE16" s="647" t="str">
        <f>IF(AH16="---","",IF(AH16="","",VLOOKUP(AH16,List167834567910213245[],2,FALSE)))</f>
        <v/>
      </c>
      <c r="CF16" s="453" t="s">
        <v>126</v>
      </c>
      <c r="CG16" s="647" t="str">
        <f>IFERROR(
    IF(H16="---", "NA",
        IF(Y16="---", "NA",
            IF(BJ16 &gt; BK16,
                IF(BV16 &gt; BJ16, 1.1, 0.1),
                IF(BV16 &gt; BJ16, 1, 0)
            )
        )
    ),
    -1
)</f>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NA</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100</v>
      </c>
      <c r="I17" s="456" t="s">
        <v>100</v>
      </c>
      <c r="J17" s="456" t="s">
        <v>100</v>
      </c>
      <c r="K17" s="456" t="s">
        <v>100</v>
      </c>
      <c r="L17" s="456" t="s">
        <v>100</v>
      </c>
      <c r="M17" s="456" t="s">
        <v>100</v>
      </c>
      <c r="N17" s="456" t="s">
        <v>100</v>
      </c>
      <c r="O17" s="456" t="s">
        <v>100</v>
      </c>
      <c r="P17" s="456" t="s">
        <v>100</v>
      </c>
      <c r="Q17" s="456" t="s">
        <v>100</v>
      </c>
      <c r="R17" s="457" t="s">
        <v>100</v>
      </c>
      <c r="S17" s="407"/>
      <c r="T17" s="407"/>
      <c r="U17" s="407"/>
      <c r="V17" s="407"/>
      <c r="W17" s="407"/>
      <c r="X17" s="407"/>
      <c r="Y17" s="450" t="s">
        <v>100</v>
      </c>
      <c r="Z17" s="450" t="s">
        <v>100</v>
      </c>
      <c r="AA17" s="450" t="s">
        <v>100</v>
      </c>
      <c r="AB17" s="450" t="s">
        <v>100</v>
      </c>
      <c r="AC17" s="450" t="s">
        <v>100</v>
      </c>
      <c r="AD17" s="450" t="s">
        <v>100</v>
      </c>
      <c r="AE17" s="450" t="s">
        <v>100</v>
      </c>
      <c r="AF17" s="450" t="s">
        <v>100</v>
      </c>
      <c r="AG17" s="450" t="s">
        <v>100</v>
      </c>
      <c r="AH17" s="450" t="s">
        <v>100</v>
      </c>
      <c r="AK17" s="451" t="str">
        <f>IFERROR(IF(I17="---","",IF(Y17="---","No Target Set",IF(BV17=BK17,"On Target",IF(BV17&gt;BK17,"Behind",IF(BV17&lt;BK17,"On Target"))))),"")</f>
        <v/>
      </c>
      <c r="AL17" s="451" t="str">
        <f>IFERROR(IF(J17="---","",IF(Z17="---","No Target Set",IF(BW17=BL17,"On Target",IF(BW17&gt;BL17,"Behind",IF(BW17&lt;BL17,"On Target"))))),"")</f>
        <v/>
      </c>
      <c r="AM17" s="451" t="str">
        <f>IFERROR(IF(K17="---","",IF(AA17="---","No Target Set",IF(BX17=BM17,"On Target",IF(BX17&gt;BM17,"Behind",IF(BX17&lt;BM17,"On Target"))))),"")</f>
        <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v>
      </c>
      <c r="AY17" s="647" t="e">
        <f>VALUE(IF(AX17="---","",VLOOKUP(AX17,List167834567910213245[],2,FALSE)))</f>
        <v>#VALUE!</v>
      </c>
      <c r="AZ17" s="647" t="str">
        <f>_xlfn.IFNA(LOOKUP(2,1/(H17:Q17&lt;&gt;"---"),X17:AF17),"---")</f>
        <v>---</v>
      </c>
      <c r="BA17" s="647" t="e">
        <f>VALUE(IF(AZ17="---","",VLOOKUP(AZ17,List167834567910213245[],2,FALSE)))</f>
        <v>#VALUE!</v>
      </c>
      <c r="BB17" s="647" t="str">
        <f>_xlfn.IFNA(LOOKUP(2,1/(AK17:AT17&lt;&gt;""),AK17:AT17),"---")</f>
        <v>---</v>
      </c>
      <c r="BC17" s="647" t="str">
        <f>_xlfn.IFNA(LOOKUP(2,1/(H17:R17&lt;&gt;"---"),H$2:R$2),"---")</f>
        <v>---</v>
      </c>
      <c r="BD17" s="407"/>
      <c r="BE17" s="407"/>
      <c r="BF17" s="407"/>
      <c r="BG17" s="407"/>
      <c r="BH17" s="407"/>
      <c r="BI17" s="453" t="s">
        <v>128</v>
      </c>
      <c r="BJ17" s="647" t="str">
        <f>IF(H17="---","",IF(H17="","",VLOOKUP(H17,List167834567910213245[],2,FALSE)))</f>
        <v/>
      </c>
      <c r="BK17" s="647" t="str">
        <f>IF(I17="---","",IF(I17="","",VLOOKUP(I17,List167834567910213245[],2,FALSE)))</f>
        <v/>
      </c>
      <c r="BL17" s="647" t="str">
        <f>IF(J17="---","",IF(J17="","",VLOOKUP(J17,List167834567910213245[],2,FALSE)))</f>
        <v/>
      </c>
      <c r="BM17" s="647" t="str">
        <f>IF(K17="---","",IF(K17="","",VLOOKUP(K17,List167834567910213245[],2,FALSE)))</f>
        <v/>
      </c>
      <c r="BN17" s="647" t="str">
        <f>IF(L17="---","",IF(L17="","",VLOOKUP(L17,List167834567910213245[],2,FALSE)))</f>
        <v/>
      </c>
      <c r="BO17" s="647" t="str">
        <f>IF(M17="---","",IF(M17="","",VLOOKUP(M17,List167834567910213245[],2,FALSE)))</f>
        <v/>
      </c>
      <c r="BP17" s="647" t="str">
        <f>IF(N17="---","",IF(N17="","",VLOOKUP(N17,List167834567910213245[],2,FALSE)))</f>
        <v/>
      </c>
      <c r="BQ17" s="647" t="str">
        <f>IF(O17="---","",IF(O17="","",VLOOKUP(O17,List167834567910213245[],2,FALSE)))</f>
        <v/>
      </c>
      <c r="BR17" s="647" t="str">
        <f>IF(P17="---","",IF(P17="","",VLOOKUP(P17,List167834567910213245[],2,FALSE)))</f>
        <v/>
      </c>
      <c r="BS17" s="647" t="str">
        <f>IF(Q17="---","",IF(Q17="","",VLOOKUP(Q17,List167834567910213245[],2,FALSE)))</f>
        <v/>
      </c>
      <c r="BT17" s="647" t="str">
        <f>IF(R17="---","",IF(R17="","",VLOOKUP(R17,List167834567910213245[],2,FALSE)))</f>
        <v/>
      </c>
      <c r="BU17" s="453" t="s">
        <v>128</v>
      </c>
      <c r="BV17" s="647" t="str">
        <f>IF(Y17="---","",IF(Y17="","",VLOOKUP(Y17,List167834567910213245[],2,FALSE)))</f>
        <v/>
      </c>
      <c r="BW17" s="647" t="str">
        <f>IF(Z17="---","",IF(Z17="","",VLOOKUP(Z17,List167834567910213245[],2,FALSE)))</f>
        <v/>
      </c>
      <c r="BX17" s="647" t="str">
        <f>IF(AA17="---","",IF(AA17="","",VLOOKUP(AA17,List167834567910213245[],2,FALSE)))</f>
        <v/>
      </c>
      <c r="BY17" s="647" t="str">
        <f>IF(AB17="---","",IF(AB17="","",VLOOKUP(AB17,List167834567910213245[],2,FALSE)))</f>
        <v/>
      </c>
      <c r="BZ17" s="647" t="str">
        <f>IF(AC17="---","",IF(AC17="","",VLOOKUP(AC17,List167834567910213245[],2,FALSE)))</f>
        <v/>
      </c>
      <c r="CA17" s="647" t="str">
        <f>IF(AD17="---","",IF(AD17="","",VLOOKUP(AD17,List167834567910213245[],2,FALSE)))</f>
        <v/>
      </c>
      <c r="CB17" s="647" t="str">
        <f>IF(AE17="---","",IF(AE17="","",VLOOKUP(AE17,List167834567910213245[],2,FALSE)))</f>
        <v/>
      </c>
      <c r="CC17" s="647" t="str">
        <f>IF(AF17="---","",IF(AF17="","",VLOOKUP(AF17,List167834567910213245[],2,FALSE)))</f>
        <v/>
      </c>
      <c r="CD17" s="647" t="str">
        <f>IF(AG17="---","",IF(AG17="","",VLOOKUP(AG17,List167834567910213245[],2,FALSE)))</f>
        <v/>
      </c>
      <c r="CE17" s="647" t="str">
        <f>IF(AH17="---","",IF(AH17="","",VLOOKUP(AH17,List167834567910213245[],2,FALSE)))</f>
        <v/>
      </c>
      <c r="CF17" s="453" t="s">
        <v>128</v>
      </c>
      <c r="CG17" s="647" t="str">
        <f>IFERROR(
    IF(H17="---", "NA",
        IF(Y17="---", "NA",
            IF(BJ17 &gt; BK17,
                IF(BV17 &gt; BJ17, 1.1, 0.1),
                IF(BV17 &gt; BJ17, 1, 0)
            )
        )
    ),
    -1
)</f>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NA</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100</v>
      </c>
      <c r="I18" s="456" t="s">
        <v>100</v>
      </c>
      <c r="J18" s="456" t="s">
        <v>100</v>
      </c>
      <c r="K18" s="456" t="s">
        <v>100</v>
      </c>
      <c r="L18" s="456" t="s">
        <v>100</v>
      </c>
      <c r="M18" s="456" t="s">
        <v>100</v>
      </c>
      <c r="N18" s="456" t="s">
        <v>100</v>
      </c>
      <c r="O18" s="456" t="s">
        <v>100</v>
      </c>
      <c r="P18" s="456" t="s">
        <v>100</v>
      </c>
      <c r="Q18" s="456" t="s">
        <v>100</v>
      </c>
      <c r="R18" s="457" t="s">
        <v>100</v>
      </c>
      <c r="S18" s="407"/>
      <c r="T18" s="407"/>
      <c r="U18" s="407"/>
      <c r="V18" s="407"/>
      <c r="W18" s="407"/>
      <c r="X18" s="407"/>
      <c r="Y18" s="450" t="s">
        <v>100</v>
      </c>
      <c r="Z18" s="450" t="s">
        <v>100</v>
      </c>
      <c r="AA18" s="450" t="s">
        <v>100</v>
      </c>
      <c r="AB18" s="450" t="s">
        <v>100</v>
      </c>
      <c r="AC18" s="450" t="s">
        <v>100</v>
      </c>
      <c r="AD18" s="450" t="s">
        <v>100</v>
      </c>
      <c r="AE18" s="450" t="s">
        <v>100</v>
      </c>
      <c r="AF18" s="450" t="s">
        <v>100</v>
      </c>
      <c r="AG18" s="450" t="s">
        <v>100</v>
      </c>
      <c r="AH18" s="450" t="s">
        <v>100</v>
      </c>
      <c r="AK18" s="451" t="str">
        <f>IFERROR(IF(I18="---","",IF(Y18="---","No Target Set",IF(BV18=BK18,"On Target",IF(BV18&gt;BK18,"Behind",IF(BV18&lt;BK18,"On Target"))))),"")</f>
        <v/>
      </c>
      <c r="AL18" s="451" t="str">
        <f>IFERROR(IF(J18="---","",IF(Z18="---","No Target Set",IF(BW18=BL18,"On Target",IF(BW18&gt;BL18,"Behind",IF(BW18&lt;BL18,"On Target"))))),"")</f>
        <v/>
      </c>
      <c r="AM18" s="451" t="str">
        <f>IFERROR(IF(K18="---","",IF(AA18="---","No Target Set",IF(BX18=BM18,"On Target",IF(BX18&gt;BM18,"Behind",IF(BX18&lt;BM18,"On Target"))))),"")</f>
        <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v>
      </c>
      <c r="AY18" s="647" t="e">
        <f>VALUE(IF(AX18="---","",VLOOKUP(AX18,List167834567910213245[],2,FALSE)))</f>
        <v>#VALUE!</v>
      </c>
      <c r="AZ18" s="647" t="str">
        <f>_xlfn.IFNA(LOOKUP(2,1/(H18:Q18&lt;&gt;"---"),X18:AF18),"---")</f>
        <v>---</v>
      </c>
      <c r="BA18" s="647" t="e">
        <f>VALUE(IF(AZ18="---","",VLOOKUP(AZ18,List167834567910213245[],2,FALSE)))</f>
        <v>#VALUE!</v>
      </c>
      <c r="BB18" s="647" t="str">
        <f>_xlfn.IFNA(LOOKUP(2,1/(AK18:AT18&lt;&gt;""),AK18:AT18),"---")</f>
        <v>---</v>
      </c>
      <c r="BC18" s="647" t="str">
        <f>_xlfn.IFNA(LOOKUP(2,1/(H18:R18&lt;&gt;"---"),H$2:R$2),"---")</f>
        <v>---</v>
      </c>
      <c r="BD18" s="407"/>
      <c r="BE18" s="407"/>
      <c r="BF18" s="407"/>
      <c r="BG18" s="407"/>
      <c r="BH18" s="407"/>
      <c r="BI18" s="453" t="s">
        <v>131</v>
      </c>
      <c r="BJ18" s="647" t="str">
        <f>IF(H18="---","",IF(H18="","",VLOOKUP(H18,List167834567910213245[],2,FALSE)))</f>
        <v/>
      </c>
      <c r="BK18" s="647" t="str">
        <f>IF(I18="---","",IF(I18="","",VLOOKUP(I18,List167834567910213245[],2,FALSE)))</f>
        <v/>
      </c>
      <c r="BL18" s="647" t="str">
        <f>IF(J18="---","",IF(J18="","",VLOOKUP(J18,List167834567910213245[],2,FALSE)))</f>
        <v/>
      </c>
      <c r="BM18" s="647" t="str">
        <f>IF(K18="---","",IF(K18="","",VLOOKUP(K18,List167834567910213245[],2,FALSE)))</f>
        <v/>
      </c>
      <c r="BN18" s="647" t="str">
        <f>IF(L18="---","",IF(L18="","",VLOOKUP(L18,List167834567910213245[],2,FALSE)))</f>
        <v/>
      </c>
      <c r="BO18" s="647" t="str">
        <f>IF(M18="---","",IF(M18="","",VLOOKUP(M18,List167834567910213245[],2,FALSE)))</f>
        <v/>
      </c>
      <c r="BP18" s="647" t="str">
        <f>IF(N18="---","",IF(N18="","",VLOOKUP(N18,List167834567910213245[],2,FALSE)))</f>
        <v/>
      </c>
      <c r="BQ18" s="647" t="str">
        <f>IF(O18="---","",IF(O18="","",VLOOKUP(O18,List167834567910213245[],2,FALSE)))</f>
        <v/>
      </c>
      <c r="BR18" s="647" t="str">
        <f>IF(P18="---","",IF(P18="","",VLOOKUP(P18,List167834567910213245[],2,FALSE)))</f>
        <v/>
      </c>
      <c r="BS18" s="647" t="str">
        <f>IF(Q18="---","",IF(Q18="","",VLOOKUP(Q18,List167834567910213245[],2,FALSE)))</f>
        <v/>
      </c>
      <c r="BT18" s="647" t="str">
        <f>IF(R18="---","",IF(R18="","",VLOOKUP(R18,List167834567910213245[],2,FALSE)))</f>
        <v/>
      </c>
      <c r="BU18" s="453" t="s">
        <v>131</v>
      </c>
      <c r="BV18" s="647" t="str">
        <f>IF(Y18="---","",IF(Y18="","",VLOOKUP(Y18,List167834567910213245[],2,FALSE)))</f>
        <v/>
      </c>
      <c r="BW18" s="647" t="str">
        <f>IF(Z18="---","",IF(Z18="","",VLOOKUP(Z18,List167834567910213245[],2,FALSE)))</f>
        <v/>
      </c>
      <c r="BX18" s="647" t="str">
        <f>IF(AA18="---","",IF(AA18="","",VLOOKUP(AA18,List167834567910213245[],2,FALSE)))</f>
        <v/>
      </c>
      <c r="BY18" s="647" t="str">
        <f>IF(AB18="---","",IF(AB18="","",VLOOKUP(AB18,List167834567910213245[],2,FALSE)))</f>
        <v/>
      </c>
      <c r="BZ18" s="647" t="str">
        <f>IF(AC18="---","",IF(AC18="","",VLOOKUP(AC18,List167834567910213245[],2,FALSE)))</f>
        <v/>
      </c>
      <c r="CA18" s="647" t="str">
        <f>IF(AD18="---","",IF(AD18="","",VLOOKUP(AD18,List167834567910213245[],2,FALSE)))</f>
        <v/>
      </c>
      <c r="CB18" s="647" t="str">
        <f>IF(AE18="---","",IF(AE18="","",VLOOKUP(AE18,List167834567910213245[],2,FALSE)))</f>
        <v/>
      </c>
      <c r="CC18" s="647" t="str">
        <f>IF(AF18="---","",IF(AF18="","",VLOOKUP(AF18,List167834567910213245[],2,FALSE)))</f>
        <v/>
      </c>
      <c r="CD18" s="647" t="str">
        <f>IF(AG18="---","",IF(AG18="","",VLOOKUP(AG18,List167834567910213245[],2,FALSE)))</f>
        <v/>
      </c>
      <c r="CE18" s="647" t="str">
        <f>IF(AH18="---","",IF(AH18="","",VLOOKUP(AH18,List167834567910213245[],2,FALSE)))</f>
        <v/>
      </c>
      <c r="CF18" s="453" t="s">
        <v>131</v>
      </c>
      <c r="CG18" s="647" t="str">
        <f>IFERROR(
    IF(H18="---", "NA",
        IF(Y18="---", "NA",
            IF(BJ18 &gt; BK18,
                IF(BV18 &gt; BJ18, 1.1, 0.1),
                IF(BV18 &gt; BJ18, 1, 0)
            )
        )
    ),
    -1
)</f>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100</v>
      </c>
      <c r="I19" s="456" t="s">
        <v>100</v>
      </c>
      <c r="J19" s="456" t="s">
        <v>100</v>
      </c>
      <c r="K19" s="456" t="s">
        <v>100</v>
      </c>
      <c r="L19" s="456" t="s">
        <v>100</v>
      </c>
      <c r="M19" s="456" t="s">
        <v>100</v>
      </c>
      <c r="N19" s="456" t="s">
        <v>100</v>
      </c>
      <c r="O19" s="456" t="s">
        <v>100</v>
      </c>
      <c r="P19" s="456" t="s">
        <v>100</v>
      </c>
      <c r="Q19" s="456" t="s">
        <v>100</v>
      </c>
      <c r="R19" s="457" t="s">
        <v>100</v>
      </c>
      <c r="S19" s="407"/>
      <c r="T19" s="407"/>
      <c r="U19" s="407"/>
      <c r="V19" s="407"/>
      <c r="W19" s="407"/>
      <c r="X19" s="407"/>
      <c r="Y19" s="450" t="s">
        <v>100</v>
      </c>
      <c r="Z19" s="450" t="s">
        <v>100</v>
      </c>
      <c r="AA19" s="450" t="s">
        <v>100</v>
      </c>
      <c r="AB19" s="450" t="s">
        <v>100</v>
      </c>
      <c r="AC19" s="450" t="s">
        <v>100</v>
      </c>
      <c r="AD19" s="450" t="s">
        <v>100</v>
      </c>
      <c r="AE19" s="450" t="s">
        <v>100</v>
      </c>
      <c r="AF19" s="450" t="s">
        <v>100</v>
      </c>
      <c r="AG19" s="450" t="s">
        <v>100</v>
      </c>
      <c r="AH19" s="450" t="s">
        <v>100</v>
      </c>
      <c r="AK19" s="451" t="str">
        <f>IFERROR(IF(I19="---","",IF(Y19="---","No Target Set",IF(BV19=BK19,"On Target",IF(BV19&gt;BK19,"Behind",IF(BV19&lt;BK19,"On Target"))))),"")</f>
        <v/>
      </c>
      <c r="AL19" s="451" t="str">
        <f>IFERROR(IF(J19="---","",IF(Z19="---","No Target Set",IF(BW19=BL19,"On Target",IF(BW19&gt;BL19,"Behind",IF(BW19&lt;BL19,"On Target"))))),"")</f>
        <v/>
      </c>
      <c r="AM19" s="451" t="str">
        <f>IFERROR(IF(K19="---","",IF(AA19="---","No Target Set",IF(BX19=BM19,"On Target",IF(BX19&gt;BM19,"Behind",IF(BX19&lt;BM19,"On Target"))))),"")</f>
        <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v>
      </c>
      <c r="AY19" s="647" t="e">
        <f>VALUE(IF(AX19="---","",VLOOKUP(AX19,List167834567910213245[],2,FALSE)))</f>
        <v>#VALUE!</v>
      </c>
      <c r="AZ19" s="647" t="str">
        <f>_xlfn.IFNA(LOOKUP(2,1/(H19:Q19&lt;&gt;"---"),X19:AF19),"---")</f>
        <v>---</v>
      </c>
      <c r="BA19" s="647" t="e">
        <f>VALUE(IF(AZ19="---","",VLOOKUP(AZ19,List167834567910213245[],2,FALSE)))</f>
        <v>#VALUE!</v>
      </c>
      <c r="BB19" s="647" t="str">
        <f>_xlfn.IFNA(LOOKUP(2,1/(AK19:AT19&lt;&gt;""),AK19:AT19),"---")</f>
        <v>---</v>
      </c>
      <c r="BC19" s="647" t="str">
        <f>_xlfn.IFNA(LOOKUP(2,1/(H19:R19&lt;&gt;"---"),H$2:R$2),"---")</f>
        <v>---</v>
      </c>
      <c r="BD19" s="407"/>
      <c r="BE19" s="407"/>
      <c r="BF19" s="407"/>
      <c r="BG19" s="407"/>
      <c r="BH19" s="407"/>
      <c r="BI19" s="453" t="s">
        <v>133</v>
      </c>
      <c r="BJ19" s="647" t="str">
        <f>IF(H19="---","",IF(H19="","",VLOOKUP(H19,List167834567910213245[],2,FALSE)))</f>
        <v/>
      </c>
      <c r="BK19" s="647" t="str">
        <f>IF(I19="---","",IF(I19="","",VLOOKUP(I19,List167834567910213245[],2,FALSE)))</f>
        <v/>
      </c>
      <c r="BL19" s="647" t="str">
        <f>IF(J19="---","",IF(J19="","",VLOOKUP(J19,List167834567910213245[],2,FALSE)))</f>
        <v/>
      </c>
      <c r="BM19" s="647" t="str">
        <f>IF(K19="---","",IF(K19="","",VLOOKUP(K19,List167834567910213245[],2,FALSE)))</f>
        <v/>
      </c>
      <c r="BN19" s="647" t="str">
        <f>IF(L19="---","",IF(L19="","",VLOOKUP(L19,List167834567910213245[],2,FALSE)))</f>
        <v/>
      </c>
      <c r="BO19" s="647" t="str">
        <f>IF(M19="---","",IF(M19="","",VLOOKUP(M19,List167834567910213245[],2,FALSE)))</f>
        <v/>
      </c>
      <c r="BP19" s="647" t="str">
        <f>IF(N19="---","",IF(N19="","",VLOOKUP(N19,List167834567910213245[],2,FALSE)))</f>
        <v/>
      </c>
      <c r="BQ19" s="647" t="str">
        <f>IF(O19="---","",IF(O19="","",VLOOKUP(O19,List167834567910213245[],2,FALSE)))</f>
        <v/>
      </c>
      <c r="BR19" s="647" t="str">
        <f>IF(P19="---","",IF(P19="","",VLOOKUP(P19,List167834567910213245[],2,FALSE)))</f>
        <v/>
      </c>
      <c r="BS19" s="647" t="str">
        <f>IF(Q19="---","",IF(Q19="","",VLOOKUP(Q19,List167834567910213245[],2,FALSE)))</f>
        <v/>
      </c>
      <c r="BT19" s="647" t="str">
        <f>IF(R19="---","",IF(R19="","",VLOOKUP(R19,List167834567910213245[],2,FALSE)))</f>
        <v/>
      </c>
      <c r="BU19" s="453" t="s">
        <v>133</v>
      </c>
      <c r="BV19" s="647" t="str">
        <f>IF(Y19="---","",IF(Y19="","",VLOOKUP(Y19,List167834567910213245[],2,FALSE)))</f>
        <v/>
      </c>
      <c r="BW19" s="647" t="str">
        <f>IF(Z19="---","",IF(Z19="","",VLOOKUP(Z19,List167834567910213245[],2,FALSE)))</f>
        <v/>
      </c>
      <c r="BX19" s="647" t="str">
        <f>IF(AA19="---","",IF(AA19="","",VLOOKUP(AA19,List167834567910213245[],2,FALSE)))</f>
        <v/>
      </c>
      <c r="BY19" s="647" t="str">
        <f>IF(AB19="---","",IF(AB19="","",VLOOKUP(AB19,List167834567910213245[],2,FALSE)))</f>
        <v/>
      </c>
      <c r="BZ19" s="647" t="str">
        <f>IF(AC19="---","",IF(AC19="","",VLOOKUP(AC19,List167834567910213245[],2,FALSE)))</f>
        <v/>
      </c>
      <c r="CA19" s="647" t="str">
        <f>IF(AD19="---","",IF(AD19="","",VLOOKUP(AD19,List167834567910213245[],2,FALSE)))</f>
        <v/>
      </c>
      <c r="CB19" s="647" t="str">
        <f>IF(AE19="---","",IF(AE19="","",VLOOKUP(AE19,List167834567910213245[],2,FALSE)))</f>
        <v/>
      </c>
      <c r="CC19" s="647" t="str">
        <f>IF(AF19="---","",IF(AF19="","",VLOOKUP(AF19,List167834567910213245[],2,FALSE)))</f>
        <v/>
      </c>
      <c r="CD19" s="647" t="str">
        <f>IF(AG19="---","",IF(AG19="","",VLOOKUP(AG19,List167834567910213245[],2,FALSE)))</f>
        <v/>
      </c>
      <c r="CE19" s="647" t="str">
        <f>IF(AH19="---","",IF(AH19="","",VLOOKUP(AH19,List167834567910213245[],2,FALSE)))</f>
        <v/>
      </c>
      <c r="CF19" s="453" t="s">
        <v>133</v>
      </c>
      <c r="CG19" s="647" t="str">
        <f>IFERROR(
    IF(H19="---", "NA",
        IF(Y19="---", "NA",
            IF(BJ19 &gt; BK19,
                IF(BV19 &gt; BJ19, 1.1, 0.1),
                IF(BV19 &gt; BJ19, 1, 0)
            )
        )
    ),
    -1
)</f>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100</v>
      </c>
      <c r="I20" s="456" t="s">
        <v>100</v>
      </c>
      <c r="J20" s="456" t="s">
        <v>100</v>
      </c>
      <c r="K20" s="456" t="s">
        <v>100</v>
      </c>
      <c r="L20" s="456" t="s">
        <v>100</v>
      </c>
      <c r="M20" s="456" t="s">
        <v>100</v>
      </c>
      <c r="N20" s="456" t="s">
        <v>100</v>
      </c>
      <c r="O20" s="456" t="s">
        <v>100</v>
      </c>
      <c r="P20" s="456" t="s">
        <v>100</v>
      </c>
      <c r="Q20" s="456" t="s">
        <v>100</v>
      </c>
      <c r="R20" s="457" t="s">
        <v>100</v>
      </c>
      <c r="S20" s="407"/>
      <c r="T20" s="407"/>
      <c r="U20" s="407"/>
      <c r="V20" s="407"/>
      <c r="W20" s="407"/>
      <c r="X20" s="407"/>
      <c r="Y20" s="450" t="s">
        <v>100</v>
      </c>
      <c r="Z20" s="450" t="s">
        <v>100</v>
      </c>
      <c r="AA20" s="450" t="s">
        <v>100</v>
      </c>
      <c r="AB20" s="450" t="s">
        <v>100</v>
      </c>
      <c r="AC20" s="450" t="s">
        <v>100</v>
      </c>
      <c r="AD20" s="450" t="s">
        <v>100</v>
      </c>
      <c r="AE20" s="450" t="s">
        <v>100</v>
      </c>
      <c r="AF20" s="450" t="s">
        <v>100</v>
      </c>
      <c r="AG20" s="450" t="s">
        <v>100</v>
      </c>
      <c r="AH20" s="450" t="s">
        <v>100</v>
      </c>
      <c r="AK20" s="451" t="str">
        <f>IFERROR(IF(I20="---","",IF(Y20="---","No Target Set",IF(BV20=BK20,"On Target",IF(BV20&gt;BK20,"Behind",IF(BV20&lt;BK20,"On Target"))))),"")</f>
        <v/>
      </c>
      <c r="AL20" s="451" t="str">
        <f>IFERROR(IF(J20="---","",IF(Z20="---","No Target Set",IF(BW20=BL20,"On Target",IF(BW20&gt;BL20,"Behind",IF(BW20&lt;BL20,"On Target"))))),"")</f>
        <v/>
      </c>
      <c r="AM20" s="451" t="str">
        <f>IFERROR(IF(K20="---","",IF(AA20="---","No Target Set",IF(BX20=BM20,"On Target",IF(BX20&gt;BM20,"Behind",IF(BX20&lt;BM20,"On Target"))))),"")</f>
        <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v>
      </c>
      <c r="AY20" s="647" t="e">
        <f>VALUE(IF(AX20="---","",VLOOKUP(AX20,List167834567910213245[],2,FALSE)))</f>
        <v>#VALUE!</v>
      </c>
      <c r="AZ20" s="647" t="str">
        <f>_xlfn.IFNA(LOOKUP(2,1/(H20:Q20&lt;&gt;"---"),X20:AF20),"---")</f>
        <v>---</v>
      </c>
      <c r="BA20" s="647" t="e">
        <f>VALUE(IF(AZ20="---","",VLOOKUP(AZ20,List167834567910213245[],2,FALSE)))</f>
        <v>#VALUE!</v>
      </c>
      <c r="BB20" s="647" t="str">
        <f>_xlfn.IFNA(LOOKUP(2,1/(AK20:AT20&lt;&gt;""),AK20:AT20),"---")</f>
        <v>---</v>
      </c>
      <c r="BC20" s="647" t="str">
        <f>_xlfn.IFNA(LOOKUP(2,1/(H20:R20&lt;&gt;"---"),H$2:R$2),"---")</f>
        <v>---</v>
      </c>
      <c r="BD20" s="407"/>
      <c r="BE20" s="407"/>
      <c r="BF20" s="407"/>
      <c r="BG20" s="407"/>
      <c r="BH20" s="407"/>
      <c r="BI20" s="453" t="s">
        <v>135</v>
      </c>
      <c r="BJ20" s="647" t="str">
        <f>IF(H20="---","",IF(H20="","",VLOOKUP(H20,List167834567910213245[],2,FALSE)))</f>
        <v/>
      </c>
      <c r="BK20" s="647" t="str">
        <f>IF(I20="---","",IF(I20="","",VLOOKUP(I20,List167834567910213245[],2,FALSE)))</f>
        <v/>
      </c>
      <c r="BL20" s="647" t="str">
        <f>IF(J20="---","",IF(J20="","",VLOOKUP(J20,List167834567910213245[],2,FALSE)))</f>
        <v/>
      </c>
      <c r="BM20" s="647" t="str">
        <f>IF(K20="---","",IF(K20="","",VLOOKUP(K20,List167834567910213245[],2,FALSE)))</f>
        <v/>
      </c>
      <c r="BN20" s="647" t="str">
        <f>IF(L20="---","",IF(L20="","",VLOOKUP(L20,List167834567910213245[],2,FALSE)))</f>
        <v/>
      </c>
      <c r="BO20" s="647" t="str">
        <f>IF(M20="---","",IF(M20="","",VLOOKUP(M20,List167834567910213245[],2,FALSE)))</f>
        <v/>
      </c>
      <c r="BP20" s="647" t="str">
        <f>IF(N20="---","",IF(N20="","",VLOOKUP(N20,List167834567910213245[],2,FALSE)))</f>
        <v/>
      </c>
      <c r="BQ20" s="647" t="str">
        <f>IF(O20="---","",IF(O20="","",VLOOKUP(O20,List167834567910213245[],2,FALSE)))</f>
        <v/>
      </c>
      <c r="BR20" s="647" t="str">
        <f>IF(P20="---","",IF(P20="","",VLOOKUP(P20,List167834567910213245[],2,FALSE)))</f>
        <v/>
      </c>
      <c r="BS20" s="647" t="str">
        <f>IF(Q20="---","",IF(Q20="","",VLOOKUP(Q20,List167834567910213245[],2,FALSE)))</f>
        <v/>
      </c>
      <c r="BT20" s="647" t="str">
        <f>IF(R20="---","",IF(R20="","",VLOOKUP(R20,List167834567910213245[],2,FALSE)))</f>
        <v/>
      </c>
      <c r="BU20" s="453" t="s">
        <v>135</v>
      </c>
      <c r="BV20" s="647" t="str">
        <f>IF(Y20="---","",IF(Y20="","",VLOOKUP(Y20,List167834567910213245[],2,FALSE)))</f>
        <v/>
      </c>
      <c r="BW20" s="647" t="str">
        <f>IF(Z20="---","",IF(Z20="","",VLOOKUP(Z20,List167834567910213245[],2,FALSE)))</f>
        <v/>
      </c>
      <c r="BX20" s="647" t="str">
        <f>IF(AA20="---","",IF(AA20="","",VLOOKUP(AA20,List167834567910213245[],2,FALSE)))</f>
        <v/>
      </c>
      <c r="BY20" s="647" t="str">
        <f>IF(AB20="---","",IF(AB20="","",VLOOKUP(AB20,List167834567910213245[],2,FALSE)))</f>
        <v/>
      </c>
      <c r="BZ20" s="647" t="str">
        <f>IF(AC20="---","",IF(AC20="","",VLOOKUP(AC20,List167834567910213245[],2,FALSE)))</f>
        <v/>
      </c>
      <c r="CA20" s="647" t="str">
        <f>IF(AD20="---","",IF(AD20="","",VLOOKUP(AD20,List167834567910213245[],2,FALSE)))</f>
        <v/>
      </c>
      <c r="CB20" s="647" t="str">
        <f>IF(AE20="---","",IF(AE20="","",VLOOKUP(AE20,List167834567910213245[],2,FALSE)))</f>
        <v/>
      </c>
      <c r="CC20" s="647" t="str">
        <f>IF(AF20="---","",IF(AF20="","",VLOOKUP(AF20,List167834567910213245[],2,FALSE)))</f>
        <v/>
      </c>
      <c r="CD20" s="647" t="str">
        <f>IF(AG20="---","",IF(AG20="","",VLOOKUP(AG20,List167834567910213245[],2,FALSE)))</f>
        <v/>
      </c>
      <c r="CE20" s="647" t="str">
        <f>IF(AH20="---","",IF(AH20="","",VLOOKUP(AH20,List167834567910213245[],2,FALSE)))</f>
        <v/>
      </c>
      <c r="CF20" s="453" t="s">
        <v>135</v>
      </c>
      <c r="CG20" s="647" t="str">
        <f>IFERROR(
    IF(H20="---", "NA",
        IF(Y20="---", "NA",
            IF(BJ20 &gt; BK20,
                IF(BV20 &gt; BJ20, 1.1, 0.1),
                IF(BV20 &gt; BJ20, 1, 0)
            )
        )
    ),
    -1
)</f>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NA</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100</v>
      </c>
      <c r="I21" s="456" t="s">
        <v>100</v>
      </c>
      <c r="J21" s="456" t="s">
        <v>100</v>
      </c>
      <c r="K21" s="456" t="s">
        <v>100</v>
      </c>
      <c r="L21" s="456" t="s">
        <v>100</v>
      </c>
      <c r="M21" s="456" t="s">
        <v>100</v>
      </c>
      <c r="N21" s="456" t="s">
        <v>100</v>
      </c>
      <c r="O21" s="456" t="s">
        <v>100</v>
      </c>
      <c r="P21" s="456" t="s">
        <v>100</v>
      </c>
      <c r="Q21" s="456" t="s">
        <v>100</v>
      </c>
      <c r="R21" s="457" t="s">
        <v>100</v>
      </c>
      <c r="S21" s="407"/>
      <c r="T21" s="407"/>
      <c r="U21" s="407"/>
      <c r="V21" s="407"/>
      <c r="W21" s="407"/>
      <c r="X21" s="407"/>
      <c r="Y21" s="450" t="s">
        <v>100</v>
      </c>
      <c r="Z21" s="450" t="s">
        <v>100</v>
      </c>
      <c r="AA21" s="450" t="s">
        <v>100</v>
      </c>
      <c r="AB21" s="450" t="s">
        <v>100</v>
      </c>
      <c r="AC21" s="450" t="s">
        <v>100</v>
      </c>
      <c r="AD21" s="450" t="s">
        <v>100</v>
      </c>
      <c r="AE21" s="450" t="s">
        <v>100</v>
      </c>
      <c r="AF21" s="450" t="s">
        <v>100</v>
      </c>
      <c r="AG21" s="450" t="s">
        <v>100</v>
      </c>
      <c r="AH21" s="450" t="s">
        <v>100</v>
      </c>
      <c r="AK21" s="451" t="str">
        <f>IFERROR(IF(I21="---","",IF(Y21="---","No Target Set",IF(BV21=BK21,"On Target",IF(BV21&gt;BK21,"Behind",IF(BV21&lt;BK21,"On Target"))))),"")</f>
        <v/>
      </c>
      <c r="AL21" s="451" t="str">
        <f>IFERROR(IF(J21="---","",IF(Z21="---","No Target Set",IF(BW21=BL21,"On Target",IF(BW21&gt;BL21,"Behind",IF(BW21&lt;BL21,"On Target"))))),"")</f>
        <v/>
      </c>
      <c r="AM21" s="451" t="str">
        <f>IFERROR(IF(K21="---","",IF(AA21="---","No Target Set",IF(BX21=BM21,"On Target",IF(BX21&gt;BM21,"Behind",IF(BX21&lt;BM21,"On Target"))))),"")</f>
        <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v>
      </c>
      <c r="AY21" s="649" t="e">
        <f>VALUE(IF(AX21="---","",VLOOKUP(AX21,List167834567910213245[],2,FALSE)))</f>
        <v>#VALUE!</v>
      </c>
      <c r="AZ21" s="649" t="str">
        <f>_xlfn.IFNA(LOOKUP(2,1/(H21:Q21&lt;&gt;"---"),X21:AF21),"---")</f>
        <v>---</v>
      </c>
      <c r="BA21" s="649" t="e">
        <f>VALUE(IF(AZ21="---","",VLOOKUP(AZ21,List167834567910213245[],2,FALSE)))</f>
        <v>#VALUE!</v>
      </c>
      <c r="BB21" s="649" t="str">
        <f>_xlfn.IFNA(LOOKUP(2,1/(AK21:AT21&lt;&gt;""),AK21:AT21),"---")</f>
        <v>---</v>
      </c>
      <c r="BC21" s="649" t="str">
        <f>_xlfn.IFNA(LOOKUP(2,1/(H21:R21&lt;&gt;"---"),H$2:R$2),"---")</f>
        <v>---</v>
      </c>
      <c r="BD21" s="407"/>
      <c r="BE21" s="407"/>
      <c r="BF21" s="407"/>
      <c r="BG21" s="407"/>
      <c r="BH21" s="407"/>
      <c r="BI21" s="453" t="s">
        <v>145</v>
      </c>
      <c r="BJ21" s="649" t="str">
        <f>IF(H21="---","",IF(H21="","",VLOOKUP(H21,List167834567910213245[],2,FALSE)))</f>
        <v/>
      </c>
      <c r="BK21" s="649" t="str">
        <f>IF(I21="---","",IF(I21="","",VLOOKUP(I21,List167834567910213245[],2,FALSE)))</f>
        <v/>
      </c>
      <c r="BL21" s="649" t="str">
        <f>IF(J21="---","",IF(J21="","",VLOOKUP(J21,List167834567910213245[],2,FALSE)))</f>
        <v/>
      </c>
      <c r="BM21" s="649" t="str">
        <f>IF(K21="---","",IF(K21="","",VLOOKUP(K21,List167834567910213245[],2,FALSE)))</f>
        <v/>
      </c>
      <c r="BN21" s="649" t="str">
        <f>IF(L21="---","",IF(L21="","",VLOOKUP(L21,List167834567910213245[],2,FALSE)))</f>
        <v/>
      </c>
      <c r="BO21" s="649" t="str">
        <f>IF(M21="---","",IF(M21="","",VLOOKUP(M21,List167834567910213245[],2,FALSE)))</f>
        <v/>
      </c>
      <c r="BP21" s="649" t="str">
        <f>IF(N21="---","",IF(N21="","",VLOOKUP(N21,List167834567910213245[],2,FALSE)))</f>
        <v/>
      </c>
      <c r="BQ21" s="649" t="str">
        <f>IF(O21="---","",IF(O21="","",VLOOKUP(O21,List167834567910213245[],2,FALSE)))</f>
        <v/>
      </c>
      <c r="BR21" s="649" t="str">
        <f>IF(P21="---","",IF(P21="","",VLOOKUP(P21,List167834567910213245[],2,FALSE)))</f>
        <v/>
      </c>
      <c r="BS21" s="649" t="str">
        <f>IF(Q21="---","",IF(Q21="","",VLOOKUP(Q21,List167834567910213245[],2,FALSE)))</f>
        <v/>
      </c>
      <c r="BT21" s="649" t="str">
        <f>IF(R21="---","",IF(R21="","",VLOOKUP(R21,List167834567910213245[],2,FALSE)))</f>
        <v/>
      </c>
      <c r="BU21" s="453" t="s">
        <v>145</v>
      </c>
      <c r="BV21" s="649" t="str">
        <f>IF(Y21="---","",IF(Y21="","",VLOOKUP(Y21,List167834567910213245[],2,FALSE)))</f>
        <v/>
      </c>
      <c r="BW21" s="649" t="str">
        <f>IF(Z21="---","",IF(Z21="","",VLOOKUP(Z21,List167834567910213245[],2,FALSE)))</f>
        <v/>
      </c>
      <c r="BX21" s="649" t="str">
        <f>IF(AA21="---","",IF(AA21="","",VLOOKUP(AA21,List167834567910213245[],2,FALSE)))</f>
        <v/>
      </c>
      <c r="BY21" s="649" t="str">
        <f>IF(AB21="---","",IF(AB21="","",VLOOKUP(AB21,List167834567910213245[],2,FALSE)))</f>
        <v/>
      </c>
      <c r="BZ21" s="649" t="str">
        <f>IF(AC21="---","",IF(AC21="","",VLOOKUP(AC21,List167834567910213245[],2,FALSE)))</f>
        <v/>
      </c>
      <c r="CA21" s="649" t="str">
        <f>IF(AD21="---","",IF(AD21="","",VLOOKUP(AD21,List167834567910213245[],2,FALSE)))</f>
        <v/>
      </c>
      <c r="CB21" s="649" t="str">
        <f>IF(AE21="---","",IF(AE21="","",VLOOKUP(AE21,List167834567910213245[],2,FALSE)))</f>
        <v/>
      </c>
      <c r="CC21" s="649" t="str">
        <f>IF(AF21="---","",IF(AF21="","",VLOOKUP(AF21,List167834567910213245[],2,FALSE)))</f>
        <v/>
      </c>
      <c r="CD21" s="649" t="str">
        <f>IF(AG21="---","",IF(AG21="","",VLOOKUP(AG21,List167834567910213245[],2,FALSE)))</f>
        <v/>
      </c>
      <c r="CE21" s="649" t="str">
        <f>IF(AH21="---","",IF(AH21="","",VLOOKUP(AH21,List167834567910213245[],2,FALSE)))</f>
        <v/>
      </c>
      <c r="CF21" s="453" t="s">
        <v>145</v>
      </c>
      <c r="CG21" s="649" t="str">
        <f>IFERROR(
    IF(H21="---", "NA",
        IF(Y21="---", "NA",
            IF(BJ21 &gt; BK21,
                IF(BV21 &gt; BJ21, 1.1, 0.1),
                IF(BV21 &gt; BJ21, 1, 0)
            )
        )
    ),
    -1
)</f>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100</v>
      </c>
      <c r="I22" s="456" t="s">
        <v>100</v>
      </c>
      <c r="J22" s="456" t="s">
        <v>100</v>
      </c>
      <c r="K22" s="456" t="s">
        <v>100</v>
      </c>
      <c r="L22" s="456" t="s">
        <v>100</v>
      </c>
      <c r="M22" s="456" t="s">
        <v>100</v>
      </c>
      <c r="N22" s="456" t="s">
        <v>100</v>
      </c>
      <c r="O22" s="456" t="s">
        <v>100</v>
      </c>
      <c r="P22" s="456" t="s">
        <v>100</v>
      </c>
      <c r="Q22" s="456" t="s">
        <v>100</v>
      </c>
      <c r="R22" s="457" t="s">
        <v>100</v>
      </c>
      <c r="S22" s="407"/>
      <c r="T22" s="407"/>
      <c r="U22" s="407"/>
      <c r="V22" s="407"/>
      <c r="W22" s="407"/>
      <c r="X22" s="407"/>
      <c r="Y22" s="450" t="s">
        <v>100</v>
      </c>
      <c r="Z22" s="450" t="s">
        <v>100</v>
      </c>
      <c r="AA22" s="450" t="s">
        <v>100</v>
      </c>
      <c r="AB22" s="450" t="s">
        <v>100</v>
      </c>
      <c r="AC22" s="450" t="s">
        <v>100</v>
      </c>
      <c r="AD22" s="450" t="s">
        <v>100</v>
      </c>
      <c r="AE22" s="450" t="s">
        <v>100</v>
      </c>
      <c r="AF22" s="450" t="s">
        <v>100</v>
      </c>
      <c r="AG22" s="450" t="s">
        <v>100</v>
      </c>
      <c r="AH22" s="450" t="s">
        <v>100</v>
      </c>
      <c r="AK22" s="451" t="str">
        <f>IFERROR(IF(I22="---","",IF(Y22="---","No Target Set",IF(BV22=BK22,"On Target",IF(BV22&gt;BK22,"Behind",IF(BV22&lt;BK22,"On Target"))))),"")</f>
        <v/>
      </c>
      <c r="AL22" s="451" t="str">
        <f>IFERROR(IF(J22="---","",IF(Z22="---","No Target Set",IF(BW22=BL22,"On Target",IF(BW22&gt;BL22,"Behind",IF(BW22&lt;BL22,"On Target"))))),"")</f>
        <v/>
      </c>
      <c r="AM22" s="451" t="str">
        <f>IFERROR(IF(K22="---","",IF(AA22="---","No Target Set",IF(BX22=BM22,"On Target",IF(BX22&gt;BM22,"Behind",IF(BX22&lt;BM22,"On Target"))))),"")</f>
        <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v>
      </c>
      <c r="AY22" s="649" t="e">
        <f>VALUE(IF(AX22="---","",VLOOKUP(AX22,List167834567910213245[],2,FALSE)))</f>
        <v>#VALUE!</v>
      </c>
      <c r="AZ22" s="649" t="str">
        <f>_xlfn.IFNA(LOOKUP(2,1/(H22:Q22&lt;&gt;"---"),X22:AF22),"---")</f>
        <v>---</v>
      </c>
      <c r="BA22" s="649" t="e">
        <f>VALUE(IF(AZ22="---","",VLOOKUP(AZ22,List167834567910213245[],2,FALSE)))</f>
        <v>#VALUE!</v>
      </c>
      <c r="BB22" s="649" t="str">
        <f>_xlfn.IFNA(LOOKUP(2,1/(AK22:AT22&lt;&gt;""),AK22:AT22),"---")</f>
        <v>---</v>
      </c>
      <c r="BC22" s="649" t="str">
        <f>_xlfn.IFNA(LOOKUP(2,1/(H22:R22&lt;&gt;"---"),H$2:R$2),"---")</f>
        <v>---</v>
      </c>
      <c r="BD22" s="407"/>
      <c r="BE22" s="407"/>
      <c r="BF22" s="407"/>
      <c r="BG22" s="407"/>
      <c r="BH22" s="407"/>
      <c r="BI22" s="453" t="s">
        <v>147</v>
      </c>
      <c r="BJ22" s="649" t="str">
        <f>IF(H22="---","",IF(H22="","",VLOOKUP(H22,List167834567910213245[],2,FALSE)))</f>
        <v/>
      </c>
      <c r="BK22" s="649" t="str">
        <f>IF(I22="---","",IF(I22="","",VLOOKUP(I22,List167834567910213245[],2,FALSE)))</f>
        <v/>
      </c>
      <c r="BL22" s="649" t="str">
        <f>IF(J22="---","",IF(J22="","",VLOOKUP(J22,List167834567910213245[],2,FALSE)))</f>
        <v/>
      </c>
      <c r="BM22" s="649" t="str">
        <f>IF(K22="---","",IF(K22="","",VLOOKUP(K22,List167834567910213245[],2,FALSE)))</f>
        <v/>
      </c>
      <c r="BN22" s="649" t="str">
        <f>IF(L22="---","",IF(L22="","",VLOOKUP(L22,List167834567910213245[],2,FALSE)))</f>
        <v/>
      </c>
      <c r="BO22" s="649" t="str">
        <f>IF(M22="---","",IF(M22="","",VLOOKUP(M22,List167834567910213245[],2,FALSE)))</f>
        <v/>
      </c>
      <c r="BP22" s="649" t="str">
        <f>IF(N22="---","",IF(N22="","",VLOOKUP(N22,List167834567910213245[],2,FALSE)))</f>
        <v/>
      </c>
      <c r="BQ22" s="649" t="str">
        <f>IF(O22="---","",IF(O22="","",VLOOKUP(O22,List167834567910213245[],2,FALSE)))</f>
        <v/>
      </c>
      <c r="BR22" s="649" t="str">
        <f>IF(P22="---","",IF(P22="","",VLOOKUP(P22,List167834567910213245[],2,FALSE)))</f>
        <v/>
      </c>
      <c r="BS22" s="649" t="str">
        <f>IF(Q22="---","",IF(Q22="","",VLOOKUP(Q22,List167834567910213245[],2,FALSE)))</f>
        <v/>
      </c>
      <c r="BT22" s="649" t="str">
        <f>IF(R22="---","",IF(R22="","",VLOOKUP(R22,List167834567910213245[],2,FALSE)))</f>
        <v/>
      </c>
      <c r="BU22" s="453" t="s">
        <v>147</v>
      </c>
      <c r="BV22" s="649" t="str">
        <f>IF(Y22="---","",IF(Y22="","",VLOOKUP(Y22,List167834567910213245[],2,FALSE)))</f>
        <v/>
      </c>
      <c r="BW22" s="649" t="str">
        <f>IF(Z22="---","",IF(Z22="","",VLOOKUP(Z22,List167834567910213245[],2,FALSE)))</f>
        <v/>
      </c>
      <c r="BX22" s="649" t="str">
        <f>IF(AA22="---","",IF(AA22="","",VLOOKUP(AA22,List167834567910213245[],2,FALSE)))</f>
        <v/>
      </c>
      <c r="BY22" s="649" t="str">
        <f>IF(AB22="---","",IF(AB22="","",VLOOKUP(AB22,List167834567910213245[],2,FALSE)))</f>
        <v/>
      </c>
      <c r="BZ22" s="649" t="str">
        <f>IF(AC22="---","",IF(AC22="","",VLOOKUP(AC22,List167834567910213245[],2,FALSE)))</f>
        <v/>
      </c>
      <c r="CA22" s="649" t="str">
        <f>IF(AD22="---","",IF(AD22="","",VLOOKUP(AD22,List167834567910213245[],2,FALSE)))</f>
        <v/>
      </c>
      <c r="CB22" s="649" t="str">
        <f>IF(AE22="---","",IF(AE22="","",VLOOKUP(AE22,List167834567910213245[],2,FALSE)))</f>
        <v/>
      </c>
      <c r="CC22" s="649" t="str">
        <f>IF(AF22="---","",IF(AF22="","",VLOOKUP(AF22,List167834567910213245[],2,FALSE)))</f>
        <v/>
      </c>
      <c r="CD22" s="649" t="str">
        <f>IF(AG22="---","",IF(AG22="","",VLOOKUP(AG22,List167834567910213245[],2,FALSE)))</f>
        <v/>
      </c>
      <c r="CE22" s="649" t="str">
        <f>IF(AH22="---","",IF(AH22="","",VLOOKUP(AH22,List167834567910213245[],2,FALSE)))</f>
        <v/>
      </c>
      <c r="CF22" s="453" t="s">
        <v>147</v>
      </c>
      <c r="CG22" s="649" t="str">
        <f>IFERROR(
    IF(H22="---", "NA",
        IF(Y22="---", "NA",
            IF(BJ22 &gt; BK22,
                IF(BV22 &gt; BJ22, 1.1, 0.1),
                IF(BV22 &gt; BJ22, 1, 0)
            )
        )
    ),
    -1
)</f>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100</v>
      </c>
      <c r="I23" s="456" t="s">
        <v>100</v>
      </c>
      <c r="J23" s="456" t="s">
        <v>100</v>
      </c>
      <c r="K23" s="456" t="s">
        <v>100</v>
      </c>
      <c r="L23" s="456" t="s">
        <v>100</v>
      </c>
      <c r="M23" s="456" t="s">
        <v>100</v>
      </c>
      <c r="N23" s="456" t="s">
        <v>100</v>
      </c>
      <c r="O23" s="456" t="s">
        <v>100</v>
      </c>
      <c r="P23" s="456" t="s">
        <v>100</v>
      </c>
      <c r="Q23" s="456" t="s">
        <v>100</v>
      </c>
      <c r="R23" s="457" t="s">
        <v>100</v>
      </c>
      <c r="S23" s="407"/>
      <c r="T23" s="407"/>
      <c r="U23" s="407"/>
      <c r="V23" s="407"/>
      <c r="W23" s="407"/>
      <c r="X23" s="407"/>
      <c r="Y23" s="450" t="s">
        <v>100</v>
      </c>
      <c r="Z23" s="450" t="s">
        <v>100</v>
      </c>
      <c r="AA23" s="450" t="s">
        <v>100</v>
      </c>
      <c r="AB23" s="450" t="s">
        <v>100</v>
      </c>
      <c r="AC23" s="450" t="s">
        <v>100</v>
      </c>
      <c r="AD23" s="450" t="s">
        <v>100</v>
      </c>
      <c r="AE23" s="450" t="s">
        <v>100</v>
      </c>
      <c r="AF23" s="450" t="s">
        <v>100</v>
      </c>
      <c r="AG23" s="450" t="s">
        <v>100</v>
      </c>
      <c r="AH23" s="450" t="s">
        <v>100</v>
      </c>
      <c r="AK23" s="451" t="str">
        <f>IFERROR(IF(I23="---","",IF(Y23="---","No Target Set",IF(BV23=BK23,"On Target",IF(BV23&gt;BK23,"Behind",IF(BV23&lt;BK23,"On Target"))))),"")</f>
        <v/>
      </c>
      <c r="AL23" s="451" t="str">
        <f>IFERROR(IF(J23="---","",IF(Z23="---","No Target Set",IF(BW23=BL23,"On Target",IF(BW23&gt;BL23,"Behind",IF(BW23&lt;BL23,"On Target"))))),"")</f>
        <v/>
      </c>
      <c r="AM23" s="451" t="str">
        <f>IFERROR(IF(K23="---","",IF(AA23="---","No Target Set",IF(BX23=BM23,"On Target",IF(BX23&gt;BM23,"Behind",IF(BX23&lt;BM23,"On Target"))))),"")</f>
        <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v>
      </c>
      <c r="AY23" s="649" t="e">
        <f>VALUE(IF(AX23="---","",VLOOKUP(AX23,List167834567910213245[],2,FALSE)))</f>
        <v>#VALUE!</v>
      </c>
      <c r="AZ23" s="649" t="str">
        <f>_xlfn.IFNA(LOOKUP(2,1/(H23:Q23&lt;&gt;"---"),X23:AF23),"---")</f>
        <v>---</v>
      </c>
      <c r="BA23" s="649" t="e">
        <f>VALUE(IF(AZ23="---","",VLOOKUP(AZ23,List167834567910213245[],2,FALSE)))</f>
        <v>#VALUE!</v>
      </c>
      <c r="BB23" s="649" t="str">
        <f>_xlfn.IFNA(LOOKUP(2,1/(AK23:AT23&lt;&gt;""),AK23:AT23),"---")</f>
        <v>---</v>
      </c>
      <c r="BC23" s="649" t="str">
        <f>_xlfn.IFNA(LOOKUP(2,1/(H23:R23&lt;&gt;"---"),H$2:R$2),"---")</f>
        <v>---</v>
      </c>
      <c r="BD23" s="407"/>
      <c r="BE23" s="407"/>
      <c r="BF23" s="407"/>
      <c r="BG23" s="407"/>
      <c r="BH23" s="407"/>
      <c r="BI23" s="453" t="s">
        <v>149</v>
      </c>
      <c r="BJ23" s="649" t="str">
        <f>IF(H23="---","",IF(H23="","",VLOOKUP(H23,List167834567910213245[],2,FALSE)))</f>
        <v/>
      </c>
      <c r="BK23" s="649" t="str">
        <f>IF(I23="---","",IF(I23="","",VLOOKUP(I23,List167834567910213245[],2,FALSE)))</f>
        <v/>
      </c>
      <c r="BL23" s="649" t="str">
        <f>IF(J23="---","",IF(J23="","",VLOOKUP(J23,List167834567910213245[],2,FALSE)))</f>
        <v/>
      </c>
      <c r="BM23" s="649" t="str">
        <f>IF(K23="---","",IF(K23="","",VLOOKUP(K23,List167834567910213245[],2,FALSE)))</f>
        <v/>
      </c>
      <c r="BN23" s="649" t="str">
        <f>IF(L23="---","",IF(L23="","",VLOOKUP(L23,List167834567910213245[],2,FALSE)))</f>
        <v/>
      </c>
      <c r="BO23" s="649" t="str">
        <f>IF(M23="---","",IF(M23="","",VLOOKUP(M23,List167834567910213245[],2,FALSE)))</f>
        <v/>
      </c>
      <c r="BP23" s="649" t="str">
        <f>IF(N23="---","",IF(N23="","",VLOOKUP(N23,List167834567910213245[],2,FALSE)))</f>
        <v/>
      </c>
      <c r="BQ23" s="649" t="str">
        <f>IF(O23="---","",IF(O23="","",VLOOKUP(O23,List167834567910213245[],2,FALSE)))</f>
        <v/>
      </c>
      <c r="BR23" s="649" t="str">
        <f>IF(P23="---","",IF(P23="","",VLOOKUP(P23,List167834567910213245[],2,FALSE)))</f>
        <v/>
      </c>
      <c r="BS23" s="649" t="str">
        <f>IF(Q23="---","",IF(Q23="","",VLOOKUP(Q23,List167834567910213245[],2,FALSE)))</f>
        <v/>
      </c>
      <c r="BT23" s="649" t="str">
        <f>IF(R23="---","",IF(R23="","",VLOOKUP(R23,List167834567910213245[],2,FALSE)))</f>
        <v/>
      </c>
      <c r="BU23" s="453" t="s">
        <v>149</v>
      </c>
      <c r="BV23" s="649" t="str">
        <f>IF(Y23="---","",IF(Y23="","",VLOOKUP(Y23,List167834567910213245[],2,FALSE)))</f>
        <v/>
      </c>
      <c r="BW23" s="649" t="str">
        <f>IF(Z23="---","",IF(Z23="","",VLOOKUP(Z23,List167834567910213245[],2,FALSE)))</f>
        <v/>
      </c>
      <c r="BX23" s="649" t="str">
        <f>IF(AA23="---","",IF(AA23="","",VLOOKUP(AA23,List167834567910213245[],2,FALSE)))</f>
        <v/>
      </c>
      <c r="BY23" s="649" t="str">
        <f>IF(AB23="---","",IF(AB23="","",VLOOKUP(AB23,List167834567910213245[],2,FALSE)))</f>
        <v/>
      </c>
      <c r="BZ23" s="649" t="str">
        <f>IF(AC23="---","",IF(AC23="","",VLOOKUP(AC23,List167834567910213245[],2,FALSE)))</f>
        <v/>
      </c>
      <c r="CA23" s="649" t="str">
        <f>IF(AD23="---","",IF(AD23="","",VLOOKUP(AD23,List167834567910213245[],2,FALSE)))</f>
        <v/>
      </c>
      <c r="CB23" s="649" t="str">
        <f>IF(AE23="---","",IF(AE23="","",VLOOKUP(AE23,List167834567910213245[],2,FALSE)))</f>
        <v/>
      </c>
      <c r="CC23" s="649" t="str">
        <f>IF(AF23="---","",IF(AF23="","",VLOOKUP(AF23,List167834567910213245[],2,FALSE)))</f>
        <v/>
      </c>
      <c r="CD23" s="649" t="str">
        <f>IF(AG23="---","",IF(AG23="","",VLOOKUP(AG23,List167834567910213245[],2,FALSE)))</f>
        <v/>
      </c>
      <c r="CE23" s="649" t="str">
        <f>IF(AH23="---","",IF(AH23="","",VLOOKUP(AH23,List167834567910213245[],2,FALSE)))</f>
        <v/>
      </c>
      <c r="CF23" s="453" t="s">
        <v>149</v>
      </c>
      <c r="CG23" s="649" t="str">
        <f>IFERROR(
    IF(H23="---", "NA",
        IF(Y23="---", "NA",
            IF(BJ23 &gt; BK23,
                IF(BV23 &gt; BJ23, 1.1, 0.1),
                IF(BV23 &gt; BJ23, 1, 0)
            )
        )
    ),
    -1
)</f>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100</v>
      </c>
      <c r="I24" s="456" t="s">
        <v>100</v>
      </c>
      <c r="J24" s="456" t="s">
        <v>100</v>
      </c>
      <c r="K24" s="456" t="s">
        <v>100</v>
      </c>
      <c r="L24" s="456" t="s">
        <v>100</v>
      </c>
      <c r="M24" s="456" t="s">
        <v>100</v>
      </c>
      <c r="N24" s="456" t="s">
        <v>100</v>
      </c>
      <c r="O24" s="456" t="s">
        <v>100</v>
      </c>
      <c r="P24" s="456" t="s">
        <v>100</v>
      </c>
      <c r="Q24" s="456" t="s">
        <v>100</v>
      </c>
      <c r="R24" s="457" t="s">
        <v>100</v>
      </c>
      <c r="S24" s="407"/>
      <c r="T24" s="407"/>
      <c r="U24" s="407"/>
      <c r="V24" s="407"/>
      <c r="W24" s="407"/>
      <c r="X24" s="407"/>
      <c r="Y24" s="450" t="s">
        <v>100</v>
      </c>
      <c r="Z24" s="450" t="s">
        <v>100</v>
      </c>
      <c r="AA24" s="450" t="s">
        <v>100</v>
      </c>
      <c r="AB24" s="450" t="s">
        <v>100</v>
      </c>
      <c r="AC24" s="450" t="s">
        <v>100</v>
      </c>
      <c r="AD24" s="450" t="s">
        <v>100</v>
      </c>
      <c r="AE24" s="450" t="s">
        <v>100</v>
      </c>
      <c r="AF24" s="450" t="s">
        <v>100</v>
      </c>
      <c r="AG24" s="450" t="s">
        <v>100</v>
      </c>
      <c r="AH24" s="450" t="s">
        <v>100</v>
      </c>
      <c r="AK24" s="451" t="str">
        <f>IFERROR(IF(I24="---","",IF(Y24="---","No Target Set",IF(BV24=BK24,"On Target",IF(BV24&gt;BK24,"Behind",IF(BV24&lt;BK24,"On Target"))))),"")</f>
        <v/>
      </c>
      <c r="AL24" s="451" t="str">
        <f>IFERROR(IF(J24="---","",IF(Z24="---","No Target Set",IF(BW24=BL24,"On Target",IF(BW24&gt;BL24,"Behind",IF(BW24&lt;BL24,"On Target"))))),"")</f>
        <v/>
      </c>
      <c r="AM24" s="451" t="str">
        <f>IFERROR(IF(K24="---","",IF(AA24="---","No Target Set",IF(BX24=BM24,"On Target",IF(BX24&gt;BM24,"Behind",IF(BX24&lt;BM24,"On Target"))))),"")</f>
        <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v>
      </c>
      <c r="AY24" s="649" t="e">
        <f>VALUE(IF(AX24="---","",VLOOKUP(AX24,List167834567910213245[],2,FALSE)))</f>
        <v>#VALUE!</v>
      </c>
      <c r="AZ24" s="649" t="str">
        <f>_xlfn.IFNA(LOOKUP(2,1/(H24:Q24&lt;&gt;"---"),X24:AF24),"---")</f>
        <v>---</v>
      </c>
      <c r="BA24" s="649" t="e">
        <f>VALUE(IF(AZ24="---","",VLOOKUP(AZ24,List167834567910213245[],2,FALSE)))</f>
        <v>#VALUE!</v>
      </c>
      <c r="BB24" s="649" t="str">
        <f>_xlfn.IFNA(LOOKUP(2,1/(AK24:AT24&lt;&gt;""),AK24:AT24),"---")</f>
        <v>---</v>
      </c>
      <c r="BC24" s="649" t="str">
        <f>_xlfn.IFNA(LOOKUP(2,1/(H24:R24&lt;&gt;"---"),H$2:R$2),"---")</f>
        <v>---</v>
      </c>
      <c r="BD24" s="407"/>
      <c r="BE24" s="407"/>
      <c r="BF24" s="407"/>
      <c r="BG24" s="407"/>
      <c r="BH24" s="407"/>
      <c r="BI24" s="453" t="s">
        <v>152</v>
      </c>
      <c r="BJ24" s="649" t="str">
        <f>IF(H24="---","",IF(H24="","",VLOOKUP(H24,List167834567910213245[],2,FALSE)))</f>
        <v/>
      </c>
      <c r="BK24" s="649" t="str">
        <f>IF(I24="---","",IF(I24="","",VLOOKUP(I24,List167834567910213245[],2,FALSE)))</f>
        <v/>
      </c>
      <c r="BL24" s="649" t="str">
        <f>IF(J24="---","",IF(J24="","",VLOOKUP(J24,List167834567910213245[],2,FALSE)))</f>
        <v/>
      </c>
      <c r="BM24" s="649" t="str">
        <f>IF(K24="---","",IF(K24="","",VLOOKUP(K24,List167834567910213245[],2,FALSE)))</f>
        <v/>
      </c>
      <c r="BN24" s="649" t="str">
        <f>IF(L24="---","",IF(L24="","",VLOOKUP(L24,List167834567910213245[],2,FALSE)))</f>
        <v/>
      </c>
      <c r="BO24" s="649" t="str">
        <f>IF(M24="---","",IF(M24="","",VLOOKUP(M24,List167834567910213245[],2,FALSE)))</f>
        <v/>
      </c>
      <c r="BP24" s="649" t="str">
        <f>IF(N24="---","",IF(N24="","",VLOOKUP(N24,List167834567910213245[],2,FALSE)))</f>
        <v/>
      </c>
      <c r="BQ24" s="649" t="str">
        <f>IF(O24="---","",IF(O24="","",VLOOKUP(O24,List167834567910213245[],2,FALSE)))</f>
        <v/>
      </c>
      <c r="BR24" s="649" t="str">
        <f>IF(P24="---","",IF(P24="","",VLOOKUP(P24,List167834567910213245[],2,FALSE)))</f>
        <v/>
      </c>
      <c r="BS24" s="649" t="str">
        <f>IF(Q24="---","",IF(Q24="","",VLOOKUP(Q24,List167834567910213245[],2,FALSE)))</f>
        <v/>
      </c>
      <c r="BT24" s="649" t="str">
        <f>IF(R24="---","",IF(R24="","",VLOOKUP(R24,List167834567910213245[],2,FALSE)))</f>
        <v/>
      </c>
      <c r="BU24" s="453" t="s">
        <v>152</v>
      </c>
      <c r="BV24" s="649" t="str">
        <f>IF(Y24="---","",IF(Y24="","",VLOOKUP(Y24,List167834567910213245[],2,FALSE)))</f>
        <v/>
      </c>
      <c r="BW24" s="649" t="str">
        <f>IF(Z24="---","",IF(Z24="","",VLOOKUP(Z24,List167834567910213245[],2,FALSE)))</f>
        <v/>
      </c>
      <c r="BX24" s="649" t="str">
        <f>IF(AA24="---","",IF(AA24="","",VLOOKUP(AA24,List167834567910213245[],2,FALSE)))</f>
        <v/>
      </c>
      <c r="BY24" s="649" t="str">
        <f>IF(AB24="---","",IF(AB24="","",VLOOKUP(AB24,List167834567910213245[],2,FALSE)))</f>
        <v/>
      </c>
      <c r="BZ24" s="649" t="str">
        <f>IF(AC24="---","",IF(AC24="","",VLOOKUP(AC24,List167834567910213245[],2,FALSE)))</f>
        <v/>
      </c>
      <c r="CA24" s="649" t="str">
        <f>IF(AD24="---","",IF(AD24="","",VLOOKUP(AD24,List167834567910213245[],2,FALSE)))</f>
        <v/>
      </c>
      <c r="CB24" s="649" t="str">
        <f>IF(AE24="---","",IF(AE24="","",VLOOKUP(AE24,List167834567910213245[],2,FALSE)))</f>
        <v/>
      </c>
      <c r="CC24" s="649" t="str">
        <f>IF(AF24="---","",IF(AF24="","",VLOOKUP(AF24,List167834567910213245[],2,FALSE)))</f>
        <v/>
      </c>
      <c r="CD24" s="649" t="str">
        <f>IF(AG24="---","",IF(AG24="","",VLOOKUP(AG24,List167834567910213245[],2,FALSE)))</f>
        <v/>
      </c>
      <c r="CE24" s="649" t="str">
        <f>IF(AH24="---","",IF(AH24="","",VLOOKUP(AH24,List167834567910213245[],2,FALSE)))</f>
        <v/>
      </c>
      <c r="CF24" s="453" t="s">
        <v>152</v>
      </c>
      <c r="CG24" s="649" t="str">
        <f>IFERROR(
    IF(H24="---", "NA",
        IF(Y24="---", "NA",
            IF(BJ24 &gt; BK24,
                IF(BV24 &gt; BJ24, 1.1, 0.1),
                IF(BV24 &gt; BJ24, 1, 0)
            )
        )
    ),
    -1
)</f>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100</v>
      </c>
      <c r="I25" s="456" t="s">
        <v>100</v>
      </c>
      <c r="J25" s="456" t="s">
        <v>100</v>
      </c>
      <c r="K25" s="456" t="s">
        <v>100</v>
      </c>
      <c r="L25" s="456" t="s">
        <v>100</v>
      </c>
      <c r="M25" s="456" t="s">
        <v>100</v>
      </c>
      <c r="N25" s="456" t="s">
        <v>100</v>
      </c>
      <c r="O25" s="456" t="s">
        <v>100</v>
      </c>
      <c r="P25" s="456" t="s">
        <v>100</v>
      </c>
      <c r="Q25" s="456" t="s">
        <v>100</v>
      </c>
      <c r="R25" s="457" t="s">
        <v>100</v>
      </c>
      <c r="S25" s="407"/>
      <c r="T25" s="407"/>
      <c r="U25" s="407"/>
      <c r="V25" s="407"/>
      <c r="W25" s="407"/>
      <c r="X25" s="407"/>
      <c r="Y25" s="450" t="s">
        <v>100</v>
      </c>
      <c r="Z25" s="450" t="s">
        <v>100</v>
      </c>
      <c r="AA25" s="450" t="s">
        <v>100</v>
      </c>
      <c r="AB25" s="450" t="s">
        <v>100</v>
      </c>
      <c r="AC25" s="450" t="s">
        <v>100</v>
      </c>
      <c r="AD25" s="450" t="s">
        <v>100</v>
      </c>
      <c r="AE25" s="450" t="s">
        <v>100</v>
      </c>
      <c r="AF25" s="450" t="s">
        <v>100</v>
      </c>
      <c r="AG25" s="450" t="s">
        <v>100</v>
      </c>
      <c r="AH25" s="450" t="s">
        <v>100</v>
      </c>
      <c r="AK25" s="451" t="str">
        <f>IFERROR(IF(I25="---","",IF(Y25="---","No Target Set",IF(BV25=BK25,"On Target",IF(BV25&gt;BK25,"Behind",IF(BV25&lt;BK25,"On Target"))))),"")</f>
        <v/>
      </c>
      <c r="AL25" s="451" t="str">
        <f>IFERROR(IF(J25="---","",IF(Z25="---","No Target Set",IF(BW25=BL25,"On Target",IF(BW25&gt;BL25,"Behind",IF(BW25&lt;BL25,"On Target"))))),"")</f>
        <v/>
      </c>
      <c r="AM25" s="451" t="str">
        <f>IFERROR(IF(K25="---","",IF(AA25="---","No Target Set",IF(BX25=BM25,"On Target",IF(BX25&gt;BM25,"Behind",IF(BX25&lt;BM25,"On Target"))))),"")</f>
        <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v>
      </c>
      <c r="AY25" s="649" t="e">
        <f>VALUE(IF(AX25="---","",VLOOKUP(AX25,List167834567910213245[],2,FALSE)))</f>
        <v>#VALUE!</v>
      </c>
      <c r="AZ25" s="649" t="str">
        <f>_xlfn.IFNA(LOOKUP(2,1/(H25:Q25&lt;&gt;"---"),X25:AF25),"---")</f>
        <v>---</v>
      </c>
      <c r="BA25" s="649" t="e">
        <f>VALUE(IF(AZ25="---","",VLOOKUP(AZ25,List167834567910213245[],2,FALSE)))</f>
        <v>#VALUE!</v>
      </c>
      <c r="BB25" s="649" t="str">
        <f>_xlfn.IFNA(LOOKUP(2,1/(AK25:AT25&lt;&gt;""),AK25:AT25),"---")</f>
        <v>---</v>
      </c>
      <c r="BC25" s="649" t="str">
        <f>_xlfn.IFNA(LOOKUP(2,1/(H25:R25&lt;&gt;"---"),H$2:R$2),"---")</f>
        <v>---</v>
      </c>
      <c r="BD25" s="407"/>
      <c r="BE25" s="407"/>
      <c r="BF25" s="407"/>
      <c r="BG25" s="407"/>
      <c r="BH25" s="407"/>
      <c r="BI25" s="453" t="s">
        <v>154</v>
      </c>
      <c r="BJ25" s="649" t="str">
        <f>IF(H25="---","",IF(H25="","",VLOOKUP(H25,List167834567910213245[],2,FALSE)))</f>
        <v/>
      </c>
      <c r="BK25" s="649" t="str">
        <f>IF(I25="---","",IF(I25="","",VLOOKUP(I25,List167834567910213245[],2,FALSE)))</f>
        <v/>
      </c>
      <c r="BL25" s="649" t="str">
        <f>IF(J25="---","",IF(J25="","",VLOOKUP(J25,List167834567910213245[],2,FALSE)))</f>
        <v/>
      </c>
      <c r="BM25" s="649" t="str">
        <f>IF(K25="---","",IF(K25="","",VLOOKUP(K25,List167834567910213245[],2,FALSE)))</f>
        <v/>
      </c>
      <c r="BN25" s="649" t="str">
        <f>IF(L25="---","",IF(L25="","",VLOOKUP(L25,List167834567910213245[],2,FALSE)))</f>
        <v/>
      </c>
      <c r="BO25" s="649" t="str">
        <f>IF(M25="---","",IF(M25="","",VLOOKUP(M25,List167834567910213245[],2,FALSE)))</f>
        <v/>
      </c>
      <c r="BP25" s="649" t="str">
        <f>IF(N25="---","",IF(N25="","",VLOOKUP(N25,List167834567910213245[],2,FALSE)))</f>
        <v/>
      </c>
      <c r="BQ25" s="649" t="str">
        <f>IF(O25="---","",IF(O25="","",VLOOKUP(O25,List167834567910213245[],2,FALSE)))</f>
        <v/>
      </c>
      <c r="BR25" s="649" t="str">
        <f>IF(P25="---","",IF(P25="","",VLOOKUP(P25,List167834567910213245[],2,FALSE)))</f>
        <v/>
      </c>
      <c r="BS25" s="649" t="str">
        <f>IF(Q25="---","",IF(Q25="","",VLOOKUP(Q25,List167834567910213245[],2,FALSE)))</f>
        <v/>
      </c>
      <c r="BT25" s="649" t="str">
        <f>IF(R25="---","",IF(R25="","",VLOOKUP(R25,List167834567910213245[],2,FALSE)))</f>
        <v/>
      </c>
      <c r="BU25" s="453" t="s">
        <v>154</v>
      </c>
      <c r="BV25" s="649" t="str">
        <f>IF(Y25="---","",IF(Y25="","",VLOOKUP(Y25,List167834567910213245[],2,FALSE)))</f>
        <v/>
      </c>
      <c r="BW25" s="649" t="str">
        <f>IF(Z25="---","",IF(Z25="","",VLOOKUP(Z25,List167834567910213245[],2,FALSE)))</f>
        <v/>
      </c>
      <c r="BX25" s="649" t="str">
        <f>IF(AA25="---","",IF(AA25="","",VLOOKUP(AA25,List167834567910213245[],2,FALSE)))</f>
        <v/>
      </c>
      <c r="BY25" s="649" t="str">
        <f>IF(AB25="---","",IF(AB25="","",VLOOKUP(AB25,List167834567910213245[],2,FALSE)))</f>
        <v/>
      </c>
      <c r="BZ25" s="649" t="str">
        <f>IF(AC25="---","",IF(AC25="","",VLOOKUP(AC25,List167834567910213245[],2,FALSE)))</f>
        <v/>
      </c>
      <c r="CA25" s="649" t="str">
        <f>IF(AD25="---","",IF(AD25="","",VLOOKUP(AD25,List167834567910213245[],2,FALSE)))</f>
        <v/>
      </c>
      <c r="CB25" s="649" t="str">
        <f>IF(AE25="---","",IF(AE25="","",VLOOKUP(AE25,List167834567910213245[],2,FALSE)))</f>
        <v/>
      </c>
      <c r="CC25" s="649" t="str">
        <f>IF(AF25="---","",IF(AF25="","",VLOOKUP(AF25,List167834567910213245[],2,FALSE)))</f>
        <v/>
      </c>
      <c r="CD25" s="649" t="str">
        <f>IF(AG25="---","",IF(AG25="","",VLOOKUP(AG25,List167834567910213245[],2,FALSE)))</f>
        <v/>
      </c>
      <c r="CE25" s="649" t="str">
        <f>IF(AH25="---","",IF(AH25="","",VLOOKUP(AH25,List167834567910213245[],2,FALSE)))</f>
        <v/>
      </c>
      <c r="CF25" s="453" t="s">
        <v>154</v>
      </c>
      <c r="CG25" s="649" t="str">
        <f>IFERROR(
    IF(H25="---", "NA",
        IF(Y25="---", "NA",
            IF(BJ25 &gt; BK25,
                IF(BV25 &gt; BJ25, 1.1, 0.1),
                IF(BV25 &gt; BJ25, 1, 0)
            )
        )
    ),
    -1
)</f>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100</v>
      </c>
      <c r="I26" s="456" t="s">
        <v>100</v>
      </c>
      <c r="J26" s="456" t="s">
        <v>100</v>
      </c>
      <c r="K26" s="456" t="s">
        <v>100</v>
      </c>
      <c r="L26" s="456" t="s">
        <v>100</v>
      </c>
      <c r="M26" s="456" t="s">
        <v>100</v>
      </c>
      <c r="N26" s="456" t="s">
        <v>100</v>
      </c>
      <c r="O26" s="456" t="s">
        <v>100</v>
      </c>
      <c r="P26" s="456" t="s">
        <v>100</v>
      </c>
      <c r="Q26" s="456" t="s">
        <v>100</v>
      </c>
      <c r="R26" s="457" t="s">
        <v>100</v>
      </c>
      <c r="S26" s="407"/>
      <c r="T26" s="407"/>
      <c r="U26" s="407"/>
      <c r="V26" s="407"/>
      <c r="W26" s="407"/>
      <c r="X26" s="407"/>
      <c r="Y26" s="450" t="s">
        <v>100</v>
      </c>
      <c r="Z26" s="450" t="s">
        <v>100</v>
      </c>
      <c r="AA26" s="450" t="s">
        <v>100</v>
      </c>
      <c r="AB26" s="450" t="s">
        <v>100</v>
      </c>
      <c r="AC26" s="450" t="s">
        <v>100</v>
      </c>
      <c r="AD26" s="450" t="s">
        <v>100</v>
      </c>
      <c r="AE26" s="450" t="s">
        <v>100</v>
      </c>
      <c r="AF26" s="450" t="s">
        <v>100</v>
      </c>
      <c r="AG26" s="450" t="s">
        <v>100</v>
      </c>
      <c r="AH26" s="450" t="s">
        <v>100</v>
      </c>
      <c r="AK26" s="451" t="str">
        <f>IFERROR(IF(I26="---","",IF(Y26="---","No Target Set",IF(BV26=BK26,"On Target",IF(BV26&gt;BK26,"Behind",IF(BV26&lt;BK26,"On Target"))))),"")</f>
        <v/>
      </c>
      <c r="AL26" s="451" t="str">
        <f>IFERROR(IF(J26="---","",IF(Z26="---","No Target Set",IF(BW26=BL26,"On Target",IF(BW26&gt;BL26,"Behind",IF(BW26&lt;BL26,"On Target"))))),"")</f>
        <v/>
      </c>
      <c r="AM26" s="451" t="str">
        <f>IFERROR(IF(K26="---","",IF(AA26="---","No Target Set",IF(BX26=BM26,"On Target",IF(BX26&gt;BM26,"Behind",IF(BX26&lt;BM26,"On Target"))))),"")</f>
        <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v>
      </c>
      <c r="AY26" s="649" t="e">
        <f>VALUE(IF(AX26="---","",VLOOKUP(AX26,List167834567910213245[],2,FALSE)))</f>
        <v>#VALUE!</v>
      </c>
      <c r="AZ26" s="649" t="str">
        <f>_xlfn.IFNA(LOOKUP(2,1/(H26:Q26&lt;&gt;"---"),X26:AF26),"---")</f>
        <v>---</v>
      </c>
      <c r="BA26" s="649" t="e">
        <f>VALUE(IF(AZ26="---","",VLOOKUP(AZ26,List167834567910213245[],2,FALSE)))</f>
        <v>#VALUE!</v>
      </c>
      <c r="BB26" s="649" t="str">
        <f>_xlfn.IFNA(LOOKUP(2,1/(AK26:AT26&lt;&gt;""),AK26:AT26),"---")</f>
        <v>---</v>
      </c>
      <c r="BC26" s="649" t="str">
        <f>_xlfn.IFNA(LOOKUP(2,1/(H26:R26&lt;&gt;"---"),H$2:R$2),"---")</f>
        <v>---</v>
      </c>
      <c r="BD26" s="407"/>
      <c r="BE26" s="407"/>
      <c r="BF26" s="407"/>
      <c r="BG26" s="407"/>
      <c r="BH26" s="407"/>
      <c r="BI26" s="453" t="s">
        <v>156</v>
      </c>
      <c r="BJ26" s="649" t="str">
        <f>IF(H26="---","",IF(H26="","",VLOOKUP(H26,List167834567910213245[],2,FALSE)))</f>
        <v/>
      </c>
      <c r="BK26" s="649" t="str">
        <f>IF(I26="---","",IF(I26="","",VLOOKUP(I26,List167834567910213245[],2,FALSE)))</f>
        <v/>
      </c>
      <c r="BL26" s="649" t="str">
        <f>IF(J26="---","",IF(J26="","",VLOOKUP(J26,List167834567910213245[],2,FALSE)))</f>
        <v/>
      </c>
      <c r="BM26" s="649" t="str">
        <f>IF(K26="---","",IF(K26="","",VLOOKUP(K26,List167834567910213245[],2,FALSE)))</f>
        <v/>
      </c>
      <c r="BN26" s="649" t="str">
        <f>IF(L26="---","",IF(L26="","",VLOOKUP(L26,List167834567910213245[],2,FALSE)))</f>
        <v/>
      </c>
      <c r="BO26" s="649" t="str">
        <f>IF(M26="---","",IF(M26="","",VLOOKUP(M26,List167834567910213245[],2,FALSE)))</f>
        <v/>
      </c>
      <c r="BP26" s="649" t="str">
        <f>IF(N26="---","",IF(N26="","",VLOOKUP(N26,List167834567910213245[],2,FALSE)))</f>
        <v/>
      </c>
      <c r="BQ26" s="649" t="str">
        <f>IF(O26="---","",IF(O26="","",VLOOKUP(O26,List167834567910213245[],2,FALSE)))</f>
        <v/>
      </c>
      <c r="BR26" s="649" t="str">
        <f>IF(P26="---","",IF(P26="","",VLOOKUP(P26,List167834567910213245[],2,FALSE)))</f>
        <v/>
      </c>
      <c r="BS26" s="649" t="str">
        <f>IF(Q26="---","",IF(Q26="","",VLOOKUP(Q26,List167834567910213245[],2,FALSE)))</f>
        <v/>
      </c>
      <c r="BT26" s="649" t="str">
        <f>IF(R26="---","",IF(R26="","",VLOOKUP(R26,List167834567910213245[],2,FALSE)))</f>
        <v/>
      </c>
      <c r="BU26" s="453" t="s">
        <v>156</v>
      </c>
      <c r="BV26" s="649" t="str">
        <f>IF(Y26="---","",IF(Y26="","",VLOOKUP(Y26,List167834567910213245[],2,FALSE)))</f>
        <v/>
      </c>
      <c r="BW26" s="649" t="str">
        <f>IF(Z26="---","",IF(Z26="","",VLOOKUP(Z26,List167834567910213245[],2,FALSE)))</f>
        <v/>
      </c>
      <c r="BX26" s="649" t="str">
        <f>IF(AA26="---","",IF(AA26="","",VLOOKUP(AA26,List167834567910213245[],2,FALSE)))</f>
        <v/>
      </c>
      <c r="BY26" s="649" t="str">
        <f>IF(AB26="---","",IF(AB26="","",VLOOKUP(AB26,List167834567910213245[],2,FALSE)))</f>
        <v/>
      </c>
      <c r="BZ26" s="649" t="str">
        <f>IF(AC26="---","",IF(AC26="","",VLOOKUP(AC26,List167834567910213245[],2,FALSE)))</f>
        <v/>
      </c>
      <c r="CA26" s="649" t="str">
        <f>IF(AD26="---","",IF(AD26="","",VLOOKUP(AD26,List167834567910213245[],2,FALSE)))</f>
        <v/>
      </c>
      <c r="CB26" s="649" t="str">
        <f>IF(AE26="---","",IF(AE26="","",VLOOKUP(AE26,List167834567910213245[],2,FALSE)))</f>
        <v/>
      </c>
      <c r="CC26" s="649" t="str">
        <f>IF(AF26="---","",IF(AF26="","",VLOOKUP(AF26,List167834567910213245[],2,FALSE)))</f>
        <v/>
      </c>
      <c r="CD26" s="649" t="str">
        <f>IF(AG26="---","",IF(AG26="","",VLOOKUP(AG26,List167834567910213245[],2,FALSE)))</f>
        <v/>
      </c>
      <c r="CE26" s="649" t="str">
        <f>IF(AH26="---","",IF(AH26="","",VLOOKUP(AH26,List167834567910213245[],2,FALSE)))</f>
        <v/>
      </c>
      <c r="CF26" s="453" t="s">
        <v>156</v>
      </c>
      <c r="CG26" s="649" t="str">
        <f>IFERROR(
    IF(H26="---", "NA",
        IF(Y26="---", "NA",
            IF(BJ26 &gt; BK26,
                IF(BV26 &gt; BJ26, 1.1, 0.1),
                IF(BV26 &gt; BJ26, 1, 0)
            )
        )
    ),
    -1
)</f>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100</v>
      </c>
      <c r="I27" s="462" t="s">
        <v>100</v>
      </c>
      <c r="J27" s="462" t="s">
        <v>100</v>
      </c>
      <c r="K27" s="462" t="s">
        <v>100</v>
      </c>
      <c r="L27" s="462" t="s">
        <v>100</v>
      </c>
      <c r="M27" s="462" t="s">
        <v>100</v>
      </c>
      <c r="N27" s="462" t="s">
        <v>100</v>
      </c>
      <c r="O27" s="462" t="s">
        <v>100</v>
      </c>
      <c r="P27" s="462" t="s">
        <v>100</v>
      </c>
      <c r="Q27" s="462" t="s">
        <v>100</v>
      </c>
      <c r="R27" s="463" t="s">
        <v>100</v>
      </c>
      <c r="S27" s="407"/>
      <c r="T27" s="422"/>
      <c r="U27" s="407"/>
      <c r="V27" s="407"/>
      <c r="W27" s="407"/>
      <c r="X27" s="407"/>
      <c r="Y27" s="450" t="s">
        <v>100</v>
      </c>
      <c r="Z27" s="450" t="s">
        <v>100</v>
      </c>
      <c r="AA27" s="450" t="s">
        <v>100</v>
      </c>
      <c r="AB27" s="450" t="s">
        <v>100</v>
      </c>
      <c r="AC27" s="450" t="s">
        <v>100</v>
      </c>
      <c r="AD27" s="450" t="s">
        <v>100</v>
      </c>
      <c r="AE27" s="450" t="s">
        <v>100</v>
      </c>
      <c r="AF27" s="450" t="s">
        <v>100</v>
      </c>
      <c r="AG27" s="450" t="s">
        <v>100</v>
      </c>
      <c r="AH27" s="450" t="s">
        <v>100</v>
      </c>
      <c r="AK27" s="451" t="str">
        <f>IFERROR(IF(I27="---","",IF(Y27="---","No Target Set",IF(BV27=BK27,"On Target",IF(BV27&gt;BK27,"Behind",IF(BV27&lt;BK27,"On Target"))))),"")</f>
        <v/>
      </c>
      <c r="AL27" s="451" t="str">
        <f>IFERROR(IF(J27="---","",IF(Z27="---","No Target Set",IF(BW27=BL27,"On Target",IF(BW27&gt;BL27,"Behind",IF(BW27&lt;BL27,"On Target"))))),"")</f>
        <v/>
      </c>
      <c r="AM27" s="451" t="str">
        <f>IFERROR(IF(K27="---","",IF(AA27="---","No Target Set",IF(BX27=BM27,"On Target",IF(BX27&gt;BM27,"Behind",IF(BX27&lt;BM27,"On Target"))))),"")</f>
        <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v>
      </c>
      <c r="AY27" s="649" t="e">
        <f>VALUE(IF(AX27="---","",VLOOKUP(AX27,List167834567910213245[],2,FALSE)))</f>
        <v>#VALUE!</v>
      </c>
      <c r="AZ27" s="649" t="str">
        <f>_xlfn.IFNA(LOOKUP(2,1/(H27:Q27&lt;&gt;"---"),X27:AF27),"---")</f>
        <v>---</v>
      </c>
      <c r="BA27" s="649" t="e">
        <f>VALUE(IF(AZ27="---","",VLOOKUP(AZ27,List167834567910213245[],2,FALSE)))</f>
        <v>#VALUE!</v>
      </c>
      <c r="BB27" s="649" t="str">
        <f>_xlfn.IFNA(LOOKUP(2,1/(AK27:AT27&lt;&gt;""),AK27:AT27),"---")</f>
        <v>---</v>
      </c>
      <c r="BC27" s="649" t="str">
        <f>_xlfn.IFNA(LOOKUP(2,1/(H27:R27&lt;&gt;"---"),H$2:R$2),"---")</f>
        <v>---</v>
      </c>
      <c r="BD27" s="407"/>
      <c r="BE27" s="407"/>
      <c r="BF27" s="407"/>
      <c r="BG27" s="407"/>
      <c r="BH27" s="407"/>
      <c r="BI27" s="453" t="s">
        <v>158</v>
      </c>
      <c r="BJ27" s="649" t="str">
        <f>IF(H27="---","",IF(H27="","",VLOOKUP(H27,List167834567910213245[],2,FALSE)))</f>
        <v/>
      </c>
      <c r="BK27" s="649" t="str">
        <f>IF(I27="---","",IF(I27="","",VLOOKUP(I27,List167834567910213245[],2,FALSE)))</f>
        <v/>
      </c>
      <c r="BL27" s="649" t="str">
        <f>IF(J27="---","",IF(J27="","",VLOOKUP(J27,List167834567910213245[],2,FALSE)))</f>
        <v/>
      </c>
      <c r="BM27" s="649" t="str">
        <f>IF(K27="---","",IF(K27="","",VLOOKUP(K27,List167834567910213245[],2,FALSE)))</f>
        <v/>
      </c>
      <c r="BN27" s="649" t="str">
        <f>IF(L27="---","",IF(L27="","",VLOOKUP(L27,List167834567910213245[],2,FALSE)))</f>
        <v/>
      </c>
      <c r="BO27" s="649" t="str">
        <f>IF(M27="---","",IF(M27="","",VLOOKUP(M27,List167834567910213245[],2,FALSE)))</f>
        <v/>
      </c>
      <c r="BP27" s="649" t="str">
        <f>IF(N27="---","",IF(N27="","",VLOOKUP(N27,List167834567910213245[],2,FALSE)))</f>
        <v/>
      </c>
      <c r="BQ27" s="649" t="str">
        <f>IF(O27="---","",IF(O27="","",VLOOKUP(O27,List167834567910213245[],2,FALSE)))</f>
        <v/>
      </c>
      <c r="BR27" s="649" t="str">
        <f>IF(P27="---","",IF(P27="","",VLOOKUP(P27,List167834567910213245[],2,FALSE)))</f>
        <v/>
      </c>
      <c r="BS27" s="649" t="str">
        <f>IF(Q27="---","",IF(Q27="","",VLOOKUP(Q27,List167834567910213245[],2,FALSE)))</f>
        <v/>
      </c>
      <c r="BT27" s="649" t="str">
        <f>IF(R27="---","",IF(R27="","",VLOOKUP(R27,List167834567910213245[],2,FALSE)))</f>
        <v/>
      </c>
      <c r="BU27" s="453" t="s">
        <v>158</v>
      </c>
      <c r="BV27" s="649" t="str">
        <f>IF(Y27="---","",IF(Y27="","",VLOOKUP(Y27,List167834567910213245[],2,FALSE)))</f>
        <v/>
      </c>
      <c r="BW27" s="649" t="str">
        <f>IF(Z27="---","",IF(Z27="","",VLOOKUP(Z27,List167834567910213245[],2,FALSE)))</f>
        <v/>
      </c>
      <c r="BX27" s="649" t="str">
        <f>IF(AA27="---","",IF(AA27="","",VLOOKUP(AA27,List167834567910213245[],2,FALSE)))</f>
        <v/>
      </c>
      <c r="BY27" s="649" t="str">
        <f>IF(AB27="---","",IF(AB27="","",VLOOKUP(AB27,List167834567910213245[],2,FALSE)))</f>
        <v/>
      </c>
      <c r="BZ27" s="649" t="str">
        <f>IF(AC27="---","",IF(AC27="","",VLOOKUP(AC27,List167834567910213245[],2,FALSE)))</f>
        <v/>
      </c>
      <c r="CA27" s="649" t="str">
        <f>IF(AD27="---","",IF(AD27="","",VLOOKUP(AD27,List167834567910213245[],2,FALSE)))</f>
        <v/>
      </c>
      <c r="CB27" s="649" t="str">
        <f>IF(AE27="---","",IF(AE27="","",VLOOKUP(AE27,List167834567910213245[],2,FALSE)))</f>
        <v/>
      </c>
      <c r="CC27" s="649" t="str">
        <f>IF(AF27="---","",IF(AF27="","",VLOOKUP(AF27,List167834567910213245[],2,FALSE)))</f>
        <v/>
      </c>
      <c r="CD27" s="649" t="str">
        <f>IF(AG27="---","",IF(AG27="","",VLOOKUP(AG27,List167834567910213245[],2,FALSE)))</f>
        <v/>
      </c>
      <c r="CE27" s="649" t="str">
        <f>IF(AH27="---","",IF(AH27="","",VLOOKUP(AH27,List167834567910213245[],2,FALSE)))</f>
        <v/>
      </c>
      <c r="CF27" s="453" t="s">
        <v>158</v>
      </c>
      <c r="CG27" s="649" t="str">
        <f>IFERROR(
    IF(H27="---", "NA",
        IF(Y27="---", "NA",
            IF(BJ27 &gt; BK27,
                IF(BV27 &gt; BJ27, 1.1, 0.1),
                IF(BV27 &gt; BJ27, 1, 0)
            )
        )
    ),
    -1
)</f>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NA</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t="str">
        <f>IF(COUNTIF(Year0Range,BE5)+COUNTIF(Year0Range,BE4)+COUNTIF(Year0Range,"*60")&gt;0,COUNTIF(Year0Range,BE4),"")</f>
        <v/>
      </c>
      <c r="I28" s="406" t="str">
        <f>IF(COUNTIF(Year1Range,BE5)+COUNTIF(Year1Range,BE4)+COUNTIF(Year1Range,"*60")&gt;0,COUNTIF(Year1Range,BE4),"")</f>
        <v/>
      </c>
      <c r="J28" s="406" t="str">
        <f>IF(COUNTIF(Year2Range,BE5)+COUNTIF(Year2Range,BE4)+COUNTIF(Year2Range,"*60")&gt;0,COUNTIF(Year2Range,BE4),"")</f>
        <v/>
      </c>
      <c r="K28" s="406" t="str">
        <f>IF(COUNTIF(Year3Range,BE5)+COUNTIF(Year3Range,BE4)+COUNTIF(Year3Range,"*60")&gt;0,COUNTIF(Year3Range,BE4),"")</f>
        <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t="str">
        <f>IF(COUNTIF(Year1Expected,$BE$5)+COUNTIF(Year1Expected,$BE$4)+COUNTIF(Year1Expected,"*60")&gt;0,COUNTIF(Year1Expected,$BE$4),"")</f>
        <v/>
      </c>
      <c r="Z28" s="406" t="str">
        <f>IF(COUNTIF(Year2Expected,$BE$5)+COUNTIF(Year2Expected,$BE$4)+COUNTIF(Year2Expected,"*60")&gt;0,COUNTIF(Year2Expected,$BE$4),"")</f>
        <v/>
      </c>
      <c r="AA28" s="406" t="str">
        <f>IF(COUNTIF(Year3Expected,$BE$5)+COUNTIF(Year3Expected,$BE$4)+COUNTIF(Year3Expected,"*60")&gt;0,COUNTIF(Year3Expected,$BE$4),"")</f>
        <v/>
      </c>
      <c r="AB28" s="406" t="str">
        <f>IF(COUNTIF(Year4Expected,$BE$5)+COUNTIF(Year4Expected,$BE$4)+COUNTIF(Year4Expected,"*60")&gt;0,COUNTIF(Year4Expected,$BE$4),"")</f>
        <v/>
      </c>
      <c r="AC28" s="406"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e">
        <f>LOOKUP(2,1/(H31:R31&lt;&gt;""),H$2:R$2)</f>
        <v>#N/A</v>
      </c>
      <c r="AY28" s="407"/>
      <c r="AZ28" s="407" t="e">
        <f>AX28</f>
        <v>#N/A</v>
      </c>
      <c r="BA28" s="407"/>
      <c r="BB28" s="407"/>
      <c r="BC28" s="407"/>
      <c r="BD28" s="407"/>
      <c r="BE28" s="407"/>
      <c r="BF28" s="407"/>
      <c r="BG28" s="407"/>
      <c r="BH28" s="407"/>
      <c r="BI28" s="453" t="s">
        <v>160</v>
      </c>
      <c r="BJ28" s="658">
        <f>COUNTIF(BJ3:BJ27,1)</f>
        <v>0</v>
      </c>
      <c r="BK28" s="658">
        <f>COUNTIF(BK3:BK27,1)</f>
        <v>0</v>
      </c>
      <c r="BL28" s="658">
        <f>COUNTIF(BL3:BL27,1)</f>
        <v>0</v>
      </c>
      <c r="BM28" s="658">
        <f>COUNTIF(BM3:BM27,1)</f>
        <v>0</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0</v>
      </c>
      <c r="BW28" s="659">
        <f>COUNTIF(BW3:BW27,1)</f>
        <v>0</v>
      </c>
      <c r="BX28" s="659">
        <f>COUNTIF(BX3:BX27,1)</f>
        <v>0</v>
      </c>
      <c r="BY28" s="659">
        <f>COUNTIF(BY3:BY27,1)</f>
        <v>0</v>
      </c>
      <c r="BZ28" s="659">
        <f>COUNTIF(BZ3:BZ27,1)</f>
        <v>0</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0</v>
      </c>
      <c r="CI28" s="454">
        <f>COUNTIF(CI3:CI27,1.1)+COUNTIF(CI3:CI27,1)</f>
        <v>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0</v>
      </c>
      <c r="CT28" s="662">
        <f>COUNTIF(CT3:CT27,"Achieved")</f>
        <v>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t="str">
        <f>IF(COUNTIF(Year0Range,BE5)+COUNTIF(Year0Range,BE4)+COUNTIF(Year0Range,"*60")&gt;0,COUNTIF(Year0Range,BE5),"")</f>
        <v/>
      </c>
      <c r="I29" s="401" t="str">
        <f>IF(COUNTIF(Year1Range,BE5)+COUNTIF(Year1Range,BE4)+COUNTIF(Year1Range,"*60")&gt;0,COUNTIF(Year1Range,BE5),"")</f>
        <v/>
      </c>
      <c r="J29" s="401" t="str">
        <f>IF(COUNTIF(Year2Range,BE5)+COUNTIF(Year2Range,BE4)+COUNTIF(Year2Range,"*60")&gt;0,COUNTIF(Year2Range,BE5),"")</f>
        <v/>
      </c>
      <c r="K29" s="401" t="str">
        <f>IF(COUNTIF(Year3Range,BE5)+COUNTIF(Year3Range,BE4)+COUNTIF(Year3Range,"*60")&gt;0,COUNTIF(Year3Range,BE5),"")</f>
        <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t="str">
        <f>IF(COUNTIF(Year1Expected,$BE$5)+COUNTIF(Year1Expected,$BE$4)+COUNTIF(Year1Expected,"*60")&gt;0,COUNTIF(Year1Expected,$BE$5),"")</f>
        <v/>
      </c>
      <c r="Z29" s="406" t="str">
        <f>IF(COUNTIF(Year2Expected,$BE$5)+COUNTIF(Year2Expected,$BE$4)+COUNTIF(Year2Expected,"*60")&gt;0,COUNTIF(Year2Expected,$BE$5),"")</f>
        <v/>
      </c>
      <c r="AA29" s="406" t="str">
        <f>IF(COUNTIF(Year3Expected,$BE$5)+COUNTIF(Year3Expected,$BE$4)+COUNTIF(Year3Expected,"*60")&gt;0,COUNTIF(Year3Expected,$BE$5),"")</f>
        <v/>
      </c>
      <c r="AB29" s="406" t="str">
        <f>IF(COUNTIF(Year4Expected,$BE$5)+COUNTIF(Year4Expected,$BE$4)+COUNTIF(Year4Expected,"*60")&gt;0,COUNTIF(Year4Expected,$BE$5),"")</f>
        <v/>
      </c>
      <c r="AC29" s="406"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0</v>
      </c>
      <c r="BK29" s="658">
        <f>COUNTIF(BK3:BK27,0.5)</f>
        <v>0</v>
      </c>
      <c r="BL29" s="658">
        <f>COUNTIF(BL3:BL27,0.5)</f>
        <v>0</v>
      </c>
      <c r="BM29" s="658">
        <f>COUNTIF(BM3:BM27,0.5)</f>
        <v>0</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0</v>
      </c>
      <c r="BW29" s="659">
        <f>COUNTIF(BW3:BW27,0.5)</f>
        <v>0</v>
      </c>
      <c r="BX29" s="659">
        <f>COUNTIF(BX3:BX27,0.5)</f>
        <v>0</v>
      </c>
      <c r="BY29" s="659">
        <f>COUNTIF(BY3:BY27,0.5)</f>
        <v>0</v>
      </c>
      <c r="BZ29" s="659">
        <f>COUNTIF(BZ3:BZ27,0.5)</f>
        <v>0</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
      </c>
      <c r="CI29" s="454" t="str" cm="1">
        <f t="array" ref="CI29">_xlfn.TEXTJOIN(", ", TRUE, IF((CI3:CI27=1.1) + (CI3:CI27=1), $CF$3:$CF$27, ""))</f>
        <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0</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t="str">
        <f>IF(COUNTIF(Year0Range,BE5)+COUNTIF(Year0Range,BE4)+COUNTIF(Year0Range,"*60")&gt;0,COUNTIF(Year0Range,"*60"),"")</f>
        <v/>
      </c>
      <c r="I30" s="401" t="str">
        <f>IF(COUNTIF(Year1Range,BE5)+COUNTIF(Year1Range,BE4)+COUNTIF(Year1Range,"*60")&gt;0,COUNTIF(Year1Range,"*60"),"")</f>
        <v/>
      </c>
      <c r="J30" s="401" t="str">
        <f>IF(COUNTIF(Year2Range,BE5)+COUNTIF(Year2Range,BE4)+COUNTIF(Year2Range,"*60")&gt;0,COUNTIF(Year2Range,"*60"),"")</f>
        <v/>
      </c>
      <c r="K30" s="401" t="str">
        <f>IF(COUNTIF(Year3Range,BE5)+COUNTIF(Year3Range,BE4)+COUNTIF(Year3Range,"*60")&gt;0,COUNTIF(Year3Range,"*60"),"")</f>
        <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t="str">
        <f>IF(COUNTIF(Year1Expected,BE5)+COUNTIF(Year1Expected,BE4)+COUNTIF(Year1Expected,"*60")&gt;0,COUNTIF(Year1Expected,"*60"),"")</f>
        <v/>
      </c>
      <c r="Z30" s="406" t="str">
        <f>IF(COUNTIF(Year2Expected,BF5)+COUNTIF(Year2Expected,BF4)+COUNTIF(Year2Expected,"*60")&gt;0,COUNTIF(Year2Expected,"*60"),"")</f>
        <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0</v>
      </c>
      <c r="BK30" s="658">
        <f>COUNTIF(BK3:BK27,0)</f>
        <v>0</v>
      </c>
      <c r="BL30" s="658">
        <f>COUNTIF(BL3:BL27,0)</f>
        <v>0</v>
      </c>
      <c r="BM30" s="658">
        <f>COUNTIF(BM3:BM27,0)</f>
        <v>0</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0</v>
      </c>
      <c r="BW30" s="659">
        <f>COUNTIF(BW3:BW27,0)</f>
        <v>0</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0</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t="str">
        <f>IF(ISERROR(AVERAGE(BJ21:BJ27,BJ9:BJ20, BJ3:BJ8)),"",AVERAGE(BJ21:BJ27,BJ9:BJ20, BJ3:BJ8))</f>
        <v/>
      </c>
      <c r="I31" s="468" t="str">
        <f>IF(ISERROR(AVERAGE(BK21:BK27,BK9:BK20, BK3:BK8)),"",AVERAGE(BK21:BK27,BK9:BK20, BK3:BK8))</f>
        <v/>
      </c>
      <c r="J31" s="468" t="str">
        <f>IF(ISERROR(AVERAGE(BL21:BL27,BL9:BL20, BL3:BL8)),"",AVERAGE(BL21:BL27,BL9:BL20, BL3:BL8))</f>
        <v/>
      </c>
      <c r="K31" s="468" t="str">
        <f>IF(ISERROR(AVERAGE(BM21:BM27,BM9:BM20, BM3:BM8)),"",AVERAGE(BM21:BM27,BM9:BM20, BM3:BM8))</f>
        <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t="str">
        <f>IF(ISERROR(AVERAGE(BV21:BV27,BV9:BV20, BV3:BV8)),"",AVERAGE(BV21:BV27,BV9:BV20, BV3:BV8))</f>
        <v/>
      </c>
      <c r="Z31" s="468" t="str">
        <f>IF(ISERROR(AVERAGE(BW21:BW27,BW9:BW20, BW3:BW8)),"",AVERAGE(BW21:BW27,BW9:BW20, BW3:BW8))</f>
        <v/>
      </c>
      <c r="AA31" s="468" t="str">
        <f>IF(ISERROR(AVERAGE(BX21:BX27,BX9:BX20, BX3:BX8)),"",AVERAGE(BX21:BX27,BX9:BX20, BX3:BX8))</f>
        <v/>
      </c>
      <c r="AB31" s="468" t="str">
        <f>IF(ISERROR(AVERAGE(BY21:BY27,BY9:BY20, BY3:BY8)),"",AVERAGE(BY21:BY27,BY9:BY20, BY3:BY8))</f>
        <v/>
      </c>
      <c r="AC31" s="468" t="str">
        <f>IF(ISERROR(AVERAGE(BZ21:BZ27,BZ9:BZ20, BZ3:BZ8)),"",AVERAGE(BZ21:BZ27,BZ9:BZ20, BZ3:BZ8))</f>
        <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
      </c>
      <c r="CI31" s="454" t="str" cm="1">
        <f t="array" ref="CI31">_xlfn.TEXTJOIN(", ", TRUE, IF(CT3:CT27="Achieved", $CF$3:$CF$27, ""))</f>
        <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t="str">
        <f>IF(SUM(CS28:CS29)=0,"",CS28/SUM(CS28:CS29))</f>
        <v/>
      </c>
      <c r="CT31" s="664" t="str">
        <f>IF(SUM(CT28:CT29)=0,"",CT28/SUM(CT28:CT29))</f>
        <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
      </c>
      <c r="J32" s="406" t="str">
        <f>IF(J31="","",_xlfn.CONCAT(CH28," / ",CS28))</f>
        <v/>
      </c>
      <c r="K32" s="406" t="str">
        <f>IF(K31="","",_xlfn.CONCAT(CI28," / ",CT28))</f>
        <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0</v>
      </c>
      <c r="AY32" s="422">
        <f>VALUE(COUNTIF(AY3:AY8,BF5))</f>
        <v>0</v>
      </c>
      <c r="AZ32" s="422">
        <f>VALUE(COUNTIF(AY3:AY8,0))</f>
        <v>0</v>
      </c>
      <c r="BA32" s="422" t="e">
        <f>AVERAGEIF(AY3:AY8,"&gt;=0")</f>
        <v>#DIV/0!</v>
      </c>
      <c r="BB32" s="469"/>
      <c r="BC32" s="469"/>
      <c r="BD32" s="469"/>
      <c r="BE32" s="469"/>
      <c r="BG32" s="408"/>
      <c r="BH32" s="408"/>
      <c r="BI32" s="453" t="s">
        <v>165</v>
      </c>
      <c r="BJ32" s="665" t="str">
        <f>IF(ISERROR(AVERAGE(BJ21:BJ27,BJ9:BJ20,BJ3:BJ8)),"",(AVERAGE(BJ21:BJ27,BJ9:BJ20,BJ3:BJ8)))</f>
        <v/>
      </c>
      <c r="BK32" s="665" t="str">
        <f>IF(ISERROR(AVERAGE(BK21:BK27,BK9:BK20,BK3:BK8)),"",(AVERAGE(BK21:BK27,BK9:BK20,BK3:BK8)))</f>
        <v/>
      </c>
      <c r="BL32" s="665" t="str">
        <f>IF(ISERROR(AVERAGE(BL21:BL27,BL9:BL20,BL3:BL8)),"",(AVERAGE(BL21:BL27,BL9:BL20,BL3:BL8)))</f>
        <v/>
      </c>
      <c r="BM32" s="665" t="str">
        <f>IF(ISERROR(AVERAGE(BM21:BM27,BM9:BM20,BM3:BM8)),"",(AVERAGE(BM21:BM27,BM9:BM20,BM3:BM8)))</f>
        <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t="str">
        <f>IF(ISERROR(AVERAGE(BV21:BV27,BV9:BV20,BV3:BV8)),"",(AVERAGE(BV21:BV27,BV9:BV20,BV3:BV8)))</f>
        <v/>
      </c>
      <c r="BW32" s="665" t="str">
        <f>IF(ISERROR(AVERAGE(BW21:BW27,BW9:BW20,BW3:BW8)),"",(AVERAGE(BW21:BW27,BW9:BW20,BW3:BW8)))</f>
        <v/>
      </c>
      <c r="BX32" s="665" t="str">
        <f>IF(ISERROR(AVERAGE(BX21:BX27,BX9:BX20,BX3:BX8)),"",(AVERAGE(BX21:BX27,BX9:BX20,BX3:BX8)))</f>
        <v/>
      </c>
      <c r="BY32" s="665" t="str">
        <f>IF(ISERROR(AVERAGE(BY21:BY27,BY9:BY20,BY3:BY8)),"",(AVERAGE(BY21:BY27,BY9:BY20,BY3:BY8)))</f>
        <v/>
      </c>
      <c r="BZ32" s="665" t="str">
        <f>IF(ISERROR(AVERAGE(BZ21:BZ27,BZ9:BZ20,BZ3:BZ8)),"",(AVERAGE(BZ21:BZ27,BZ9:BZ20,BZ3:BZ8)))</f>
        <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
      </c>
      <c r="J33" s="470" t="str">
        <f>IF(J31="","",IF(J34="Yes",CS32,"N/A"))</f>
        <v/>
      </c>
      <c r="K33" s="470" t="str">
        <f>IF(K31="","",IF(K34="Yes",CT32,"N/A"))</f>
        <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0</v>
      </c>
      <c r="AY33" s="422">
        <f>VALUE(COUNTIF(AY9:AY20,BF5))</f>
        <v>0</v>
      </c>
      <c r="AZ33" s="422">
        <f>VALUE(COUNTIF(AY9:AY20,0))</f>
        <v>0</v>
      </c>
      <c r="BA33" s="422" t="e">
        <f>AVERAGEIF(AY9:AY20,"&gt;=0")</f>
        <v>#DIV/0!</v>
      </c>
      <c r="BI33" s="453" t="s">
        <v>167</v>
      </c>
      <c r="BJ33" s="648" t="str">
        <f>IF(ISERROR(AVERAGE(BJ3:BJ8)),"",(AVERAGE(BJ3:BJ8)))</f>
        <v/>
      </c>
      <c r="BK33" s="648" t="str">
        <f>IF(ISERROR(AVERAGE(BK3:BK8)),"",(AVERAGE(BK3:BK8)))</f>
        <v/>
      </c>
      <c r="BL33" s="648" t="str">
        <f>IF(ISERROR(AVERAGE(BL3:BL8)),"",(AVERAGE(BL3:BL8)))</f>
        <v/>
      </c>
      <c r="BM33" s="648" t="str">
        <f>IF(ISERROR(AVERAGE(BM3:BM8)),"",(AVERAGE(BM3:BM8)))</f>
        <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t="str">
        <f>IF(ISERROR(AVERAGE(BV3:BV8)),"",(AVERAGE(BV3:BV8)))</f>
        <v/>
      </c>
      <c r="BW33" s="648" t="str">
        <f>IF(ISERROR(AVERAGE(BW3:BW8)),"",(AVERAGE(BW3:BW8)))</f>
        <v/>
      </c>
      <c r="BX33" s="648" t="str">
        <f>IF(ISERROR(AVERAGE(BX3:BX8)),"",(AVERAGE(BX3:BX8)))</f>
        <v/>
      </c>
      <c r="BY33" s="648" t="str">
        <f>IF(ISERROR(AVERAGE(BY3:BY8)),"",(AVERAGE(BY3:BY8)))</f>
        <v/>
      </c>
      <c r="BZ33" s="648" t="str">
        <f>IF(ISERROR(AVERAGE(BZ3:BZ8)),"",(AVERAGE(BZ3:BZ8)))</f>
        <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No</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0</v>
      </c>
      <c r="AY34" s="422">
        <f>COUNTIF(AY21:AY27,BF5)</f>
        <v>0</v>
      </c>
      <c r="AZ34" s="422">
        <f>VALUE(COUNTIF(AY21:AY27,0))</f>
        <v>0</v>
      </c>
      <c r="BA34" s="422" t="e">
        <f>AVERAGEIF(AY21:AY27,"&gt;=0")</f>
        <v>#DIV/0!</v>
      </c>
      <c r="BI34" s="453" t="s">
        <v>170</v>
      </c>
      <c r="BJ34" s="666" t="str">
        <f>IF(ISERROR(AVERAGE(BJ9:BJ20)),"",(AVERAGE(BJ9:BJ20)))</f>
        <v/>
      </c>
      <c r="BK34" s="666" t="str">
        <f>IF(ISERROR(AVERAGE(BK9:BK20)),"",(AVERAGE(BK9:BK20)))</f>
        <v/>
      </c>
      <c r="BL34" s="666" t="str">
        <f>IF(ISERROR(AVERAGE(BL9:BL20)),"",(AVERAGE(BL9:BL20)))</f>
        <v/>
      </c>
      <c r="BM34" s="666" t="str">
        <f>IF(ISERROR(AVERAGE(BM9:BM20)),"",(AVERAGE(BM9:BM20)))</f>
        <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t="str">
        <f>IF(ISERROR(AVERAGE(BV9:BV20)),"",(AVERAGE(BV9:BV20)))</f>
        <v/>
      </c>
      <c r="BW34" s="666" t="str">
        <f>IF(ISERROR(AVERAGE(BW9:BW20)),"",(AVERAGE(BW9:BW20)))</f>
        <v/>
      </c>
      <c r="BX34" s="666" t="str">
        <f>IF(ISERROR(AVERAGE(BX9:BX20)),"",(AVERAGE(BX9:BX20)))</f>
        <v/>
      </c>
      <c r="BY34" s="666" t="str">
        <f>IF(ISERROR(AVERAGE(BY9:BY20)),"",(AVERAGE(BY9:BY20)))</f>
        <v/>
      </c>
      <c r="BZ34" s="666" t="str">
        <f>IF(ISERROR(AVERAGE(BZ9:BZ20)),"",(AVERAGE(BZ9:BZ20)))</f>
        <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0</v>
      </c>
      <c r="AY35" s="422">
        <f>VALUE(SUM(AY32:AY34))</f>
        <v>0</v>
      </c>
      <c r="AZ35" s="422">
        <f>VALUE(SUM(AZ32:AZ34))</f>
        <v>0</v>
      </c>
      <c r="BA35" s="422" t="e">
        <f>AVERAGEIF(AY3:AY27,"&gt;=0")</f>
        <v>#DIV/0!</v>
      </c>
      <c r="BI35" s="453" t="s">
        <v>172</v>
      </c>
      <c r="BJ35" s="667" t="str">
        <f>IF(ISERROR(AVERAGE(BJ21:BJ27)),"",(AVERAGE(BJ21:BJ27)))</f>
        <v/>
      </c>
      <c r="BK35" s="667" t="str">
        <f>IF(ISERROR(AVERAGE(BK21:BK27)),"",(AVERAGE(BK21:BK27)))</f>
        <v/>
      </c>
      <c r="BL35" s="667" t="str">
        <f>IF(ISERROR(AVERAGE(BL21:BL27)),"",(AVERAGE(BL21:BL27)))</f>
        <v/>
      </c>
      <c r="BM35" s="667" t="str">
        <f>IF(ISERROR(AVERAGE(BM21:BM27)),"",(AVERAGE(BM21:BM27)))</f>
        <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t="str">
        <f>IF(ISERROR(AVERAGE(BV21:BV27)),"",(AVERAGE(BV21:BV27)))</f>
        <v/>
      </c>
      <c r="BW35" s="667" t="str">
        <f>IF(ISERROR(AVERAGE(BW21:BW27)),"",(AVERAGE(BW21:BW27)))</f>
        <v/>
      </c>
      <c r="BX35" s="667" t="str">
        <f>IF(ISERROR(AVERAGE(BX21:BX27)),"",(AVERAGE(BX21:BX27)))</f>
        <v/>
      </c>
      <c r="BY35" s="667" t="str">
        <f>IF(ISERROR(AVERAGE(BY21:BY27)),"",(AVERAGE(BY21:BY27)))</f>
        <v/>
      </c>
      <c r="BZ35" s="667" t="str">
        <f>IF(ISERROR(AVERAGE(BZ21:BZ27)),"",(AVERAGE(BZ21:BZ27)))</f>
        <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t="str">
        <f>IF(ISERROR(AVERAGE(AY21:AY27,AY9:AY20,AY3:AY8)),"",(AVERAGE(AY21:AY27,AY9:AY20,AY3:AY8)))</f>
        <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0</v>
      </c>
      <c r="AY38" s="422">
        <f>COUNTIF(BA3:BA8,BF5)</f>
        <v>0</v>
      </c>
      <c r="AZ38" s="422">
        <f>COUNTIF(BA3:BA8,0)</f>
        <v>0</v>
      </c>
      <c r="BA38" s="422" t="e">
        <f>AVERAGEIF(BA3:BA8,"&gt;=0")</f>
        <v>#DIV/0!</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
      </c>
      <c r="D39" s="607"/>
      <c r="E39" s="607"/>
      <c r="F39" s="607"/>
      <c r="G39" s="607" t="str">
        <f>CH31</f>
        <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0</v>
      </c>
      <c r="AY39" s="422">
        <f>COUNTIF(BA9:BA20,BF5)</f>
        <v>0</v>
      </c>
      <c r="AZ39" s="422">
        <f>COUNTIF(BA9:BA20,0)</f>
        <v>0</v>
      </c>
      <c r="BA39" s="422" t="e">
        <f>AVERAGEIF(BA9:BA20,"&gt;=0")</f>
        <v>#DIV/0!</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
      </c>
      <c r="D40" s="607"/>
      <c r="E40" s="607"/>
      <c r="F40" s="607"/>
      <c r="G40" s="607" t="str">
        <f>CI31</f>
        <v/>
      </c>
      <c r="H40" s="607"/>
      <c r="I40" s="607"/>
      <c r="J40" s="607"/>
      <c r="K40" s="607" t="str">
        <f>CI30</f>
        <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0</v>
      </c>
      <c r="AY40" s="422">
        <f>COUNTIF(BA21:BA27,BF5)</f>
        <v>0</v>
      </c>
      <c r="AZ40" s="422">
        <f>COUNTIF(BA21:BA27,0)</f>
        <v>0</v>
      </c>
      <c r="BA40" s="422" t="e">
        <f>AVERAGEIF(BA21:BA27,"&gt;=0")</f>
        <v>#DIV/0!</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0</v>
      </c>
      <c r="AY41" s="422">
        <f>SUM(AY38:AY40)</f>
        <v>0</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t="str">
        <f>IF(ISERROR(AVERAGE(BA21:BA27,BA9:BA20,BA3:BA8)),"",(AVERAGE(BA21:BA27,BA9:BA20,BA3:BA8)))</f>
        <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t="e">
        <f>IF(AX35=0,NA(),AX35)</f>
        <v>#N/A</v>
      </c>
      <c r="E59" s="509"/>
      <c r="F59" s="509" t="e">
        <f>IF(AX32=0,NA(),AX32)</f>
        <v>#N/A</v>
      </c>
      <c r="G59" s="509"/>
      <c r="H59" s="509" t="e">
        <f>IF(AX33=0,NA(),AX33)</f>
        <v>#N/A</v>
      </c>
      <c r="I59" s="509"/>
      <c r="J59" s="509" t="e">
        <f>IF(AX34=0,NA(),AX34)</f>
        <v>#N/A</v>
      </c>
      <c r="K59" s="509"/>
      <c r="BK59" s="408"/>
      <c r="CB59" s="407"/>
    </row>
    <row r="60" spans="1:92" ht="16" x14ac:dyDescent="0.35">
      <c r="B60" s="510" t="str">
        <f>BE5</f>
        <v>60-79</v>
      </c>
      <c r="C60" s="511"/>
      <c r="D60" s="509" t="e">
        <f>IF(AY35=0,NA(),AY35)</f>
        <v>#N/A</v>
      </c>
      <c r="E60" s="509"/>
      <c r="F60" s="509" t="e">
        <f>IF(AY32=0,NA(),AY32)</f>
        <v>#N/A</v>
      </c>
      <c r="G60" s="509"/>
      <c r="H60" s="509" t="e">
        <f>IF(AY33=0,NA(),AY33)</f>
        <v>#N/A</v>
      </c>
      <c r="I60" s="509"/>
      <c r="J60" s="509" t="e">
        <f>IF(AY34=0,NA(),AY34)</f>
        <v>#N/A</v>
      </c>
      <c r="K60" s="509"/>
      <c r="AQ60" s="408"/>
      <c r="BK60" s="408"/>
      <c r="CB60" s="407"/>
    </row>
    <row r="61" spans="1:92" ht="16" x14ac:dyDescent="0.35">
      <c r="B61" s="512" t="str">
        <f>BE6</f>
        <v>&lt;60</v>
      </c>
      <c r="C61" s="513"/>
      <c r="D61" s="509" t="e">
        <f>IF(AZ35=0,NA(),AZ35)</f>
        <v>#N/A</v>
      </c>
      <c r="E61" s="509"/>
      <c r="F61" s="509" t="e">
        <f>IF(AZ32=0,NA(),AZ32)</f>
        <v>#N/A</v>
      </c>
      <c r="G61" s="509"/>
      <c r="H61" s="509" t="e">
        <f>IF(AZ33=0,NA(),AZ33)</f>
        <v>#N/A</v>
      </c>
      <c r="I61" s="509"/>
      <c r="J61" s="509" t="e">
        <f>IF(AZ34=0,NA(),AZ34)</f>
        <v>#N/A</v>
      </c>
      <c r="K61" s="509"/>
      <c r="AQ61" s="408"/>
      <c r="BK61" s="408"/>
      <c r="CB61" s="407"/>
    </row>
    <row r="62" spans="1:92" s="408" customFormat="1" ht="16.5" thickBot="1" x14ac:dyDescent="0.4">
      <c r="B62" s="514" t="s">
        <v>190</v>
      </c>
      <c r="C62" s="515"/>
      <c r="D62" s="516" t="str">
        <f>IFERROR(BA35,"n/a")</f>
        <v>n/a</v>
      </c>
      <c r="E62" s="517"/>
      <c r="F62" s="516" t="str">
        <f>IFERROR(BA32,"n/a")</f>
        <v>n/a</v>
      </c>
      <c r="G62" s="517"/>
      <c r="H62" s="516" t="str">
        <f>IFERROR(BA33,"n/a")</f>
        <v>n/a</v>
      </c>
      <c r="I62" s="517"/>
      <c r="J62" s="516" t="str">
        <f>IFERROR(BA34,"n/a")</f>
        <v>n/a</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t="str">
        <f>_xlfn.IFNA(S102,"")</f>
        <v/>
      </c>
      <c r="G90" s="534" t="str">
        <f>_xlfn.IFNA(S103,"")</f>
        <v/>
      </c>
      <c r="H90" s="534" t="str">
        <f>_xlfn.IFNA(S104,"")</f>
        <v/>
      </c>
      <c r="I90" s="534" t="str">
        <f>_xlfn.IFNA(S105,"")</f>
        <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t="str">
        <f>_xlfn.IFNA(R103,"")</f>
        <v/>
      </c>
      <c r="H91" s="539" t="str">
        <f>_xlfn.IFNA(R104,"")</f>
        <v/>
      </c>
      <c r="I91" s="539" t="str">
        <f>_xlfn.IFNA(R105,"")</f>
        <v/>
      </c>
      <c r="J91" s="539" t="str">
        <f>_xlfn.IFNA(R106,"")</f>
        <v/>
      </c>
      <c r="K91" s="539" t="str">
        <f>_xlfn.IFNA(R107,"")</f>
        <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t="str">
        <f>_xlfn.IFNA(U102,"")</f>
        <v/>
      </c>
      <c r="G92" s="534" t="str">
        <f>_xlfn.IFNA(U103,"")</f>
        <v/>
      </c>
      <c r="H92" s="534" t="str">
        <f>_xlfn.IFNA(U104,"")</f>
        <v/>
      </c>
      <c r="I92" s="534" t="str">
        <f>_xlfn.IFNA(U105,"")</f>
        <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t="str">
        <f>_xlfn.IFNA(T103,"")</f>
        <v/>
      </c>
      <c r="H93" s="539" t="str">
        <f>_xlfn.IFNA(T104,"")</f>
        <v/>
      </c>
      <c r="I93" s="539" t="str">
        <f>_xlfn.IFNA(T105,"")</f>
        <v/>
      </c>
      <c r="J93" s="539" t="str">
        <f>_xlfn.IFNA(T106,"")</f>
        <v/>
      </c>
      <c r="K93" s="539" t="str">
        <f>_xlfn.IFNA(T107,"")</f>
        <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t="str">
        <f>_xlfn.IFNA(W102,"")</f>
        <v/>
      </c>
      <c r="G94" s="534" t="str">
        <f>_xlfn.IFNA(W103,"")</f>
        <v/>
      </c>
      <c r="H94" s="534" t="str">
        <f>_xlfn.IFNA(W104,"")</f>
        <v/>
      </c>
      <c r="I94" s="534" t="str">
        <f>_xlfn.IFNA(W105,"")</f>
        <v/>
      </c>
      <c r="J94" s="534" t="str">
        <f>_xlfn.IFNA(W106,"")</f>
        <v/>
      </c>
      <c r="K94" s="534" t="str">
        <f>_xlfn.IFNA(W107,"")</f>
        <v/>
      </c>
      <c r="AA94" s="407"/>
      <c r="AM94" s="408"/>
      <c r="AN94" s="408"/>
    </row>
    <row r="95" spans="2:91" ht="17.75" customHeight="1" x14ac:dyDescent="0.35">
      <c r="B95" s="535"/>
      <c r="C95" s="532"/>
      <c r="D95" s="541"/>
      <c r="E95" s="538" t="s">
        <v>70</v>
      </c>
      <c r="F95" s="538"/>
      <c r="G95" s="539" t="str">
        <f>_xlfn.IFNA(V103,"")</f>
        <v/>
      </c>
      <c r="H95" s="539" t="str">
        <f>_xlfn.IFNA(V104,"")</f>
        <v/>
      </c>
      <c r="I95" s="539" t="str">
        <f>_xlfn.IFNA(V105,"")</f>
        <v/>
      </c>
      <c r="J95" s="539" t="str">
        <f>_xlfn.IFNA(V106,"")</f>
        <v/>
      </c>
      <c r="K95" s="539" t="str">
        <f>_xlfn.IFNA(V107,"")</f>
        <v/>
      </c>
      <c r="AA95" s="407"/>
      <c r="AM95" s="408"/>
      <c r="AN95" s="408"/>
    </row>
    <row r="96" spans="2:91" ht="17.75" customHeight="1" x14ac:dyDescent="0.35">
      <c r="B96" s="542" t="s">
        <v>197</v>
      </c>
      <c r="C96" s="543"/>
      <c r="D96" s="544"/>
      <c r="E96" s="545" t="s">
        <v>194</v>
      </c>
      <c r="F96" s="534" t="str">
        <f>_xlfn.IFNA(Q102,"")</f>
        <v/>
      </c>
      <c r="G96" s="534" t="str">
        <f>_xlfn.IFNA(Q103,"")</f>
        <v/>
      </c>
      <c r="H96" s="534" t="str">
        <f>_xlfn.IFNA(Q104,"")</f>
        <v/>
      </c>
      <c r="I96" s="534" t="str">
        <f>_xlfn.IFNA(Q105,"")</f>
        <v/>
      </c>
      <c r="J96" s="534" t="str">
        <f>_xlfn.IFNA(Q106,"")</f>
        <v/>
      </c>
      <c r="K96" s="534" t="str">
        <f>_xlfn.IFNA(Q107,"")</f>
        <v/>
      </c>
      <c r="AA96" s="407"/>
      <c r="AM96" s="408"/>
      <c r="AN96" s="408"/>
    </row>
    <row r="97" spans="2:91" ht="17.75" customHeight="1" x14ac:dyDescent="0.35">
      <c r="B97" s="546"/>
      <c r="C97" s="547"/>
      <c r="D97" s="543"/>
      <c r="E97" s="548" t="s">
        <v>70</v>
      </c>
      <c r="F97" s="538"/>
      <c r="G97" s="549" t="str">
        <f>_xlfn.IFNA(P103,"")</f>
        <v/>
      </c>
      <c r="H97" s="549" t="str">
        <f>_xlfn.IFNA(P104,"")</f>
        <v/>
      </c>
      <c r="I97" s="549" t="str">
        <f>_xlfn.IFNA(P105,"")</f>
        <v/>
      </c>
      <c r="J97" s="549" t="str">
        <f>_xlfn.IFNA(P106,"")</f>
        <v/>
      </c>
      <c r="K97" s="549" t="str">
        <f>_xlfn.IFNA(P107,"")</f>
        <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t="e">
        <f>IF(BJ32="",NA(),BJ32)</f>
        <v>#N/A</v>
      </c>
      <c r="R102" s="555"/>
      <c r="S102" s="554" t="e">
        <f>IF(BJ33="",NA(),BJ33)</f>
        <v>#N/A</v>
      </c>
      <c r="T102" s="555"/>
      <c r="U102" s="554" t="e">
        <f>IF(BJ34="",NA(),BJ34)</f>
        <v>#N/A</v>
      </c>
      <c r="V102" s="555"/>
      <c r="W102" s="554" t="e">
        <f>IF(BJ35="",NA(),BJ35)</f>
        <v>#N/A</v>
      </c>
    </row>
    <row r="103" spans="2:91" x14ac:dyDescent="0.35">
      <c r="O103" s="551" t="s">
        <v>77</v>
      </c>
      <c r="P103" s="556" t="e">
        <f>IF(BV32="",NA(),BV32)</f>
        <v>#N/A</v>
      </c>
      <c r="Q103" s="554" t="e">
        <f>IF(BK32="",NA(),BK32)</f>
        <v>#N/A</v>
      </c>
      <c r="R103" s="556" t="e">
        <f>IF(BV33="",NA(),BV33)</f>
        <v>#N/A</v>
      </c>
      <c r="S103" s="554" t="e">
        <f>IF(BK33="",NA(),BK33)</f>
        <v>#N/A</v>
      </c>
      <c r="T103" s="556" t="e">
        <f>IF(BV34="",NA(),BV34)</f>
        <v>#N/A</v>
      </c>
      <c r="U103" s="554" t="e">
        <f>IF(BK34="",NA(),BK34)</f>
        <v>#N/A</v>
      </c>
      <c r="V103" s="556" t="e">
        <f>IF(BV35="",NA(),BV35)</f>
        <v>#N/A</v>
      </c>
      <c r="W103" s="554" t="e">
        <f>IF(BK35="",NA(),BK35)</f>
        <v>#N/A</v>
      </c>
    </row>
    <row r="104" spans="2:91" x14ac:dyDescent="0.35">
      <c r="O104" s="551" t="s">
        <v>78</v>
      </c>
      <c r="P104" s="556" t="e">
        <f>IF(BW32="",NA(),BW32)</f>
        <v>#N/A</v>
      </c>
      <c r="Q104" s="554" t="e">
        <f>IF(BL32="",NA(),BL32)</f>
        <v>#N/A</v>
      </c>
      <c r="R104" s="556" t="e">
        <f>IF(BW33="",NA(),BW33)</f>
        <v>#N/A</v>
      </c>
      <c r="S104" s="554" t="e">
        <f>IF(BL33="",NA(),BL33)</f>
        <v>#N/A</v>
      </c>
      <c r="T104" s="556" t="e">
        <f>IF(BW34="",NA(),BW34)</f>
        <v>#N/A</v>
      </c>
      <c r="U104" s="554" t="e">
        <f>IF(BL34="",NA(),BL34)</f>
        <v>#N/A</v>
      </c>
      <c r="V104" s="556" t="e">
        <f>IF(BW35="",NA(),BW35)</f>
        <v>#N/A</v>
      </c>
      <c r="W104" s="554" t="e">
        <f>IF(BL35="",NA(),BL35)</f>
        <v>#N/A</v>
      </c>
    </row>
    <row r="105" spans="2:91" x14ac:dyDescent="0.35">
      <c r="O105" s="551" t="s">
        <v>79</v>
      </c>
      <c r="P105" s="556" t="e">
        <f>IF(BX32="",NA(),BX32)</f>
        <v>#N/A</v>
      </c>
      <c r="Q105" s="554" t="e">
        <f>IF(BM32="",NA(),BM32)</f>
        <v>#N/A</v>
      </c>
      <c r="R105" s="557" t="e">
        <f>IF(BX33="",NA(),BX33)</f>
        <v>#N/A</v>
      </c>
      <c r="S105" s="554" t="e">
        <f>IF(BM33="",NA(),BM33)</f>
        <v>#N/A</v>
      </c>
      <c r="T105" s="557" t="e">
        <f>IF(BX34="",NA(),BX34)</f>
        <v>#N/A</v>
      </c>
      <c r="U105" s="554" t="e">
        <f>IF(BM34="",NA(),BM34)</f>
        <v>#N/A</v>
      </c>
      <c r="V105" s="557" t="e">
        <f>IF(BX35="",NA(),BX35)</f>
        <v>#N/A</v>
      </c>
      <c r="W105" s="554" t="e">
        <f>IF(BM35="",NA(),BM35)</f>
        <v>#N/A</v>
      </c>
    </row>
    <row r="106" spans="2:91" x14ac:dyDescent="0.35">
      <c r="O106" s="551" t="s">
        <v>80</v>
      </c>
      <c r="P106" s="556" t="e">
        <f>IF(BY32="",NA(),BY32)</f>
        <v>#N/A</v>
      </c>
      <c r="Q106" s="554" t="e">
        <f>IF(BN32="",NA(),BN32)</f>
        <v>#N/A</v>
      </c>
      <c r="R106" s="557" t="e">
        <f>IF(BY33="",NA(),BY33)</f>
        <v>#N/A</v>
      </c>
      <c r="S106" s="554" t="e">
        <f>IF(BN33="",NA(),BN33)</f>
        <v>#N/A</v>
      </c>
      <c r="T106" s="557" t="e">
        <f>IF(BY34="",NA(),BY34)</f>
        <v>#N/A</v>
      </c>
      <c r="U106" s="554" t="e">
        <f>IF(BN34="",NA(),BN34)</f>
        <v>#N/A</v>
      </c>
      <c r="V106" s="557" t="e">
        <f>IF(BY35="",NA(),BY35)</f>
        <v>#N/A</v>
      </c>
      <c r="W106" s="554" t="e">
        <f>IF(BN35="",NA(),BN35)</f>
        <v>#N/A</v>
      </c>
    </row>
    <row r="107" spans="2:91" x14ac:dyDescent="0.35">
      <c r="O107" s="551" t="s">
        <v>81</v>
      </c>
      <c r="P107" s="556" t="e">
        <f>IF(BZ32="",NA(),BZ32)</f>
        <v>#N/A</v>
      </c>
      <c r="Q107" s="554" t="e">
        <f>IF(BO32="",NA(),BO32)</f>
        <v>#N/A</v>
      </c>
      <c r="R107" s="557" t="e">
        <f>IF(BZ33="",NA(),BZ33)</f>
        <v>#N/A</v>
      </c>
      <c r="S107" s="554" t="e">
        <f>IF(BO33="",NA(),BO33)</f>
        <v>#N/A</v>
      </c>
      <c r="T107" s="557" t="e">
        <f>IF(BZ34="",NA(),BZ34)</f>
        <v>#N/A</v>
      </c>
      <c r="U107" s="554" t="e">
        <f>IF(BO34="",NA(),BO34)</f>
        <v>#N/A</v>
      </c>
      <c r="V107" s="557" t="e">
        <f>IF(BZ35="",NA(),BZ35)</f>
        <v>#N/A</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v>
      </c>
      <c r="I127" s="570" t="str">
        <f>AX3</f>
        <v>---</v>
      </c>
      <c r="J127" s="570" t="str">
        <f>BB3</f>
        <v>---</v>
      </c>
      <c r="K127" s="570" t="str">
        <f>RIGHT(BC3,6)</f>
        <v>---</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v>
      </c>
      <c r="I128" s="570" t="str">
        <f>AX4</f>
        <v>---</v>
      </c>
      <c r="J128" s="570" t="str">
        <f>BB4</f>
        <v>---</v>
      </c>
      <c r="K128" s="570" t="str">
        <f>RIGHT(BC4,6)</f>
        <v>---</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v>
      </c>
      <c r="I129" s="570" t="str">
        <f>AX5</f>
        <v>---</v>
      </c>
      <c r="J129" s="570" t="str">
        <f>BB5</f>
        <v>---</v>
      </c>
      <c r="K129" s="570" t="str">
        <f>RIGHT(BC5,6)</f>
        <v>---</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v>
      </c>
      <c r="I130" s="570" t="str">
        <f>AX6</f>
        <v>---</v>
      </c>
      <c r="J130" s="570" t="str">
        <f>BB6</f>
        <v>---</v>
      </c>
      <c r="K130" s="570" t="str">
        <f>RIGHT(BC6,6)</f>
        <v>---</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v>
      </c>
      <c r="I131" s="570" t="str">
        <f>AX7</f>
        <v>---</v>
      </c>
      <c r="J131" s="570" t="str">
        <f>BB7</f>
        <v>---</v>
      </c>
      <c r="K131" s="570" t="str">
        <f>RIGHT(BC7,6)</f>
        <v>---</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v>
      </c>
      <c r="I132" s="570" t="str">
        <f>AX8</f>
        <v>---</v>
      </c>
      <c r="J132" s="570" t="str">
        <f>BB8</f>
        <v>---</v>
      </c>
      <c r="K132" s="570" t="str">
        <f>RIGHT(BC8,6)</f>
        <v>---</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v>
      </c>
      <c r="I133" s="570" t="str">
        <f>AX9</f>
        <v>---</v>
      </c>
      <c r="J133" s="570" t="str">
        <f>BB9</f>
        <v>---</v>
      </c>
      <c r="K133" s="570" t="str">
        <f>RIGHT(BC9,6)</f>
        <v>---</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v>
      </c>
      <c r="I134" s="570" t="str">
        <f>AX10</f>
        <v>---</v>
      </c>
      <c r="J134" s="570" t="str">
        <f>BB10</f>
        <v>---</v>
      </c>
      <c r="K134" s="570" t="str">
        <f>RIGHT(BC10,6)</f>
        <v>---</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v>
      </c>
      <c r="I135" s="570" t="str">
        <f>AX11</f>
        <v>---</v>
      </c>
      <c r="J135" s="570" t="str">
        <f>BB11</f>
        <v>---</v>
      </c>
      <c r="K135" s="570" t="str">
        <f>RIGHT(BC11,6)</f>
        <v>---</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v>
      </c>
      <c r="I136" s="570" t="str">
        <f>AX12</f>
        <v>---</v>
      </c>
      <c r="J136" s="570" t="str">
        <f>BB12</f>
        <v>---</v>
      </c>
      <c r="K136" s="570" t="str">
        <f>RIGHT(BC12,6)</f>
        <v>---</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v>
      </c>
      <c r="I137" s="570" t="str">
        <f>AX13</f>
        <v>---</v>
      </c>
      <c r="J137" s="570" t="str">
        <f>BB13</f>
        <v>---</v>
      </c>
      <c r="K137" s="570" t="str">
        <f>RIGHT(BC13,6)</f>
        <v>---</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v>
      </c>
      <c r="I138" s="570" t="str">
        <f>AX14</f>
        <v>---</v>
      </c>
      <c r="J138" s="570" t="str">
        <f>BB14</f>
        <v>---</v>
      </c>
      <c r="K138" s="570" t="str">
        <f>RIGHT(BC14,6)</f>
        <v>---</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v>
      </c>
      <c r="I139" s="570" t="str">
        <f>AX15</f>
        <v>---</v>
      </c>
      <c r="J139" s="570" t="str">
        <f>BB15</f>
        <v>---</v>
      </c>
      <c r="K139" s="570" t="str">
        <f>RIGHT(BC15,6)</f>
        <v>---</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v>
      </c>
      <c r="I140" s="570" t="str">
        <f>AX16</f>
        <v>---</v>
      </c>
      <c r="J140" s="570" t="str">
        <f>BB16</f>
        <v>---</v>
      </c>
      <c r="K140" s="570" t="str">
        <f>RIGHT(BC16,6)</f>
        <v>---</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v>
      </c>
      <c r="I141" s="570" t="str">
        <f>AX17</f>
        <v>---</v>
      </c>
      <c r="J141" s="570" t="str">
        <f>BB17</f>
        <v>---</v>
      </c>
      <c r="K141" s="570" t="str">
        <f>RIGHT(BC17,6)</f>
        <v>---</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v>
      </c>
      <c r="I142" s="570" t="str">
        <f>AX18</f>
        <v>---</v>
      </c>
      <c r="J142" s="570" t="str">
        <f>BB18</f>
        <v>---</v>
      </c>
      <c r="K142" s="570" t="str">
        <f>RIGHT(BC18,6)</f>
        <v>---</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v>
      </c>
      <c r="I143" s="570" t="str">
        <f>AX19</f>
        <v>---</v>
      </c>
      <c r="J143" s="570" t="str">
        <f>BB19</f>
        <v>---</v>
      </c>
      <c r="K143" s="570" t="str">
        <f>RIGHT(BC19,6)</f>
        <v>---</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v>
      </c>
      <c r="I144" s="570" t="str">
        <f>AX20</f>
        <v>---</v>
      </c>
      <c r="J144" s="570" t="str">
        <f>BB20</f>
        <v>---</v>
      </c>
      <c r="K144" s="570" t="str">
        <f>RIGHT(BC20,6)</f>
        <v>---</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v>
      </c>
      <c r="I145" s="570" t="str">
        <f>AX21</f>
        <v>---</v>
      </c>
      <c r="J145" s="570" t="str">
        <f>BB21</f>
        <v>---</v>
      </c>
      <c r="K145" s="570" t="str">
        <f>RIGHT(BC21,6)</f>
        <v>---</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v>
      </c>
      <c r="I146" s="570" t="str">
        <f>AX22</f>
        <v>---</v>
      </c>
      <c r="J146" s="570" t="str">
        <f>BB22</f>
        <v>---</v>
      </c>
      <c r="K146" s="570" t="str">
        <f>RIGHT(BC22,6)</f>
        <v>---</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v>
      </c>
      <c r="I147" s="570" t="str">
        <f>AX23</f>
        <v>---</v>
      </c>
      <c r="J147" s="570" t="str">
        <f>BB23</f>
        <v>---</v>
      </c>
      <c r="K147" s="570" t="str">
        <f>RIGHT(BC23,6)</f>
        <v>---</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v>
      </c>
      <c r="I148" s="570" t="str">
        <f>AX24</f>
        <v>---</v>
      </c>
      <c r="J148" s="570" t="str">
        <f>BB24</f>
        <v>---</v>
      </c>
      <c r="K148" s="570" t="str">
        <f>RIGHT(BC24,6)</f>
        <v>---</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v>
      </c>
      <c r="I149" s="570" t="str">
        <f>AX25</f>
        <v>---</v>
      </c>
      <c r="J149" s="570" t="str">
        <f>BB25</f>
        <v>---</v>
      </c>
      <c r="K149" s="570" t="str">
        <f>RIGHT(BC25,6)</f>
        <v>---</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v>
      </c>
      <c r="I150" s="570" t="str">
        <f>AX26</f>
        <v>---</v>
      </c>
      <c r="J150" s="570" t="str">
        <f>BB26</f>
        <v>---</v>
      </c>
      <c r="K150" s="570" t="str">
        <f>RIGHT(BC26,6)</f>
        <v>---</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v>
      </c>
      <c r="I151" s="570" t="str">
        <f>AX27</f>
        <v>---</v>
      </c>
      <c r="J151" s="570" t="str">
        <f>BB27</f>
        <v>---</v>
      </c>
      <c r="K151" s="570" t="str">
        <f>RIGHT(BC27,6)</f>
        <v>---</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0</v>
      </c>
      <c r="I152" s="586">
        <f>AX35</f>
        <v>0</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0</v>
      </c>
      <c r="I153" s="586">
        <f>AY35</f>
        <v>0</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0</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t="str">
        <f>BA42</f>
        <v/>
      </c>
      <c r="I155" s="593" t="str">
        <f>BA36</f>
        <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73" priority="11">
      <formula>ISERROR(D59)</formula>
    </cfRule>
  </conditionalFormatting>
  <conditionalFormatting sqref="H127:I151">
    <cfRule type="containsText" dxfId="72" priority="1" operator="containsText" text="error">
      <formula>NOT(ISERROR(SEARCH("error",H127)))</formula>
    </cfRule>
  </conditionalFormatting>
  <conditionalFormatting sqref="H3:R27">
    <cfRule type="containsText" dxfId="71" priority="5" operator="containsText" text="*80">
      <formula>NOT(ISERROR(SEARCH("*80",H3)))</formula>
    </cfRule>
    <cfRule type="containsText" dxfId="70" priority="6" operator="containsText" text="60-79">
      <formula>NOT(ISERROR(SEARCH("60-79",H3)))</formula>
    </cfRule>
    <cfRule type="containsText" dxfId="69" priority="7" operator="containsText" text="&lt;60">
      <formula>NOT(ISERROR(SEARCH("&lt;60",H3)))</formula>
    </cfRule>
  </conditionalFormatting>
  <conditionalFormatting sqref="I127:K151 H127:H155">
    <cfRule type="containsText" dxfId="68" priority="2" operator="containsText" text="80">
      <formula>NOT(ISERROR(SEARCH("80",H127)))</formula>
    </cfRule>
    <cfRule type="containsText" dxfId="67" priority="3" operator="containsText" text="60-79">
      <formula>NOT(ISERROR(SEARCH("60-79",H127)))</formula>
    </cfRule>
    <cfRule type="containsText" dxfId="66" priority="4" operator="containsText" text="&lt;60">
      <formula>NOT(ISERROR(SEARCH("&lt;60",H127)))</formula>
    </cfRule>
  </conditionalFormatting>
  <conditionalFormatting sqref="Y3:AH27 AK3:AT27 AV3:AV27">
    <cfRule type="containsText" dxfId="65" priority="8" operator="containsText" text="*80">
      <formula>NOT(ISERROR(SEARCH("*80",Y3)))</formula>
    </cfRule>
    <cfRule type="containsText" dxfId="64" priority="9" operator="containsText" text="60-79">
      <formula>NOT(ISERROR(SEARCH("60-79",Y3)))</formula>
    </cfRule>
    <cfRule type="containsText" dxfId="63" priority="10" operator="containsText" text="&lt;60">
      <formula>NOT(ISERROR(SEARCH("&lt;60",Y3)))</formula>
    </cfRule>
  </conditionalFormatting>
  <dataValidations count="3">
    <dataValidation type="list" allowBlank="1" showInputMessage="1" showErrorMessage="1" sqref="I34:R34" xr:uid="{59EE35BF-FABB-4B85-9770-F665BF7E2D02}">
      <formula1>listYesNo</formula1>
    </dataValidation>
    <dataValidation type="list" allowBlank="1" showInputMessage="1" showErrorMessage="1" errorTitle="Error in entry" error="Please use list items only." sqref="Y3:AH27 H3:R27" xr:uid="{5DF249F3-4142-4DCB-A10F-27C2D7A98A27}">
      <formula1>ValidDepts</formula1>
    </dataValidation>
    <dataValidation allowBlank="1" showInputMessage="1" showErrorMessage="1" errorTitle="Error in entry" error="Please use list items only." sqref="BL53:BV74 BJ51:BT51 BJ28:BT32 BV28:CE32 AK3:AT31 AU129:BE153" xr:uid="{3792924E-494D-43A1-971C-CE31C6EDE5C9}"/>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E209-F89B-4277-8080-87482E55FA3A}">
  <sheetPr>
    <pageSetUpPr fitToPage="1"/>
  </sheetPr>
  <dimension ref="A1:XFC189"/>
  <sheetViews>
    <sheetView showGridLines="0" topLeftCell="A11" zoomScale="70" zoomScaleNormal="70" zoomScaleSheetLayoutView="80" zoomScalePageLayoutView="25" workbookViewId="0"/>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0" style="407" hidden="1" customWidth="1"/>
    <col min="64" max="84" width="0" style="408" hidden="1" customWidth="1"/>
    <col min="85" max="85" width="0" style="407" hidden="1" customWidth="1"/>
    <col min="86" max="86" width="0" style="408" hidden="1" customWidth="1"/>
    <col min="87" max="87" width="0" style="407" hidden="1" customWidth="1"/>
    <col min="88" max="88" width="0" style="408" hidden="1" customWidth="1"/>
    <col min="89" max="89" width="0" style="407" hidden="1" customWidth="1"/>
    <col min="90" max="90" width="0" style="408" hidden="1" customWidth="1"/>
    <col min="91" max="91" width="0" style="407" hidden="1" customWidth="1"/>
    <col min="92" max="92" width="0" style="408" hidden="1" customWidth="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100</v>
      </c>
      <c r="I3" s="448" t="s">
        <v>100</v>
      </c>
      <c r="J3" s="448" t="s">
        <v>100</v>
      </c>
      <c r="K3" s="448" t="s">
        <v>100</v>
      </c>
      <c r="L3" s="448" t="s">
        <v>100</v>
      </c>
      <c r="M3" s="448" t="s">
        <v>100</v>
      </c>
      <c r="N3" s="448" t="s">
        <v>100</v>
      </c>
      <c r="O3" s="448" t="s">
        <v>100</v>
      </c>
      <c r="P3" s="448" t="s">
        <v>100</v>
      </c>
      <c r="Q3" s="448" t="s">
        <v>100</v>
      </c>
      <c r="R3" s="449" t="s">
        <v>100</v>
      </c>
      <c r="Y3" s="450" t="s">
        <v>100</v>
      </c>
      <c r="Z3" s="450" t="s">
        <v>100</v>
      </c>
      <c r="AA3" s="450" t="s">
        <v>100</v>
      </c>
      <c r="AB3" s="450" t="s">
        <v>100</v>
      </c>
      <c r="AC3" s="450" t="s">
        <v>100</v>
      </c>
      <c r="AD3" s="450" t="s">
        <v>100</v>
      </c>
      <c r="AE3" s="450" t="s">
        <v>100</v>
      </c>
      <c r="AF3" s="450" t="s">
        <v>100</v>
      </c>
      <c r="AG3" s="450" t="s">
        <v>100</v>
      </c>
      <c r="AH3" s="450" t="s">
        <v>100</v>
      </c>
      <c r="AK3" s="451" t="str">
        <f>IFERROR(IF(I3="---","",IF(Y3="---","No Target Set",IF(BV3=BK3,"On Target",IF(BV3&gt;BK3,"Behind",IF(BV3&lt;BK3,"On Target"))))),"")</f>
        <v/>
      </c>
      <c r="AL3" s="451" t="str">
        <f>IFERROR(IF(J3="---","",IF(Z3="---","No Target Set",IF(BW3=BL3,"On Target",IF(BW3&gt;BL3,"Behind",IF(BW3&lt;BL3,"On Target"))))),"")</f>
        <v/>
      </c>
      <c r="AM3" s="451" t="str">
        <f>IFERROR(IF(K3="---","",IF(AA3="---","No Target Set",IF(BX3=BM3,"On Target",IF(BX3&gt;BM3,"Behind",IF(BX3&lt;BM3,"On Target"))))),"")</f>
        <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v>
      </c>
      <c r="AY3" s="648" t="e">
        <f>VALUE(IF(AX3="---","",VLOOKUP(AX3,List1678345679102132456[],2,FALSE)))</f>
        <v>#VALUE!</v>
      </c>
      <c r="AZ3" s="648" t="str">
        <f>_xlfn.IFNA(LOOKUP(2,1/(H3:Q3&lt;&gt;"---"),X3:AF3),"---")</f>
        <v>---</v>
      </c>
      <c r="BA3" s="648" t="e">
        <f>VALUE(IF(AZ3="---","",VLOOKUP(AZ3,List1678345679102132456[],2,FALSE)))</f>
        <v>#VALUE!</v>
      </c>
      <c r="BB3" s="648" t="str">
        <f>_xlfn.IFNA(LOOKUP(2,1/(AK3:AT3&lt;&gt;""),AK3:AT3),"---")</f>
        <v>---</v>
      </c>
      <c r="BC3" s="648" t="str">
        <f>_xlfn.IFNA(LOOKUP(2,1/(H3:R3&lt;&gt;"---"),H$2:R$2),"---")</f>
        <v>---</v>
      </c>
      <c r="BE3" s="603" t="s">
        <v>100</v>
      </c>
      <c r="BI3" s="453" t="s">
        <v>102</v>
      </c>
      <c r="BJ3" s="648" t="str">
        <f>IF(H3="---","",IF(H3="","",VLOOKUP(H3,List1678345679102132456[],2,FALSE)))</f>
        <v/>
      </c>
      <c r="BK3" s="648" t="str">
        <f>IF(I3="---","",IF(I3="","",VLOOKUP(I3,List1678345679102132456[],2,FALSE)))</f>
        <v/>
      </c>
      <c r="BL3" s="648" t="str">
        <f>IF(J3="---","",IF(J3="","",VLOOKUP(J3,List1678345679102132456[],2,FALSE)))</f>
        <v/>
      </c>
      <c r="BM3" s="648" t="str">
        <f>IF(K3="---","",IF(K3="","",VLOOKUP(K3,List1678345679102132456[],2,FALSE)))</f>
        <v/>
      </c>
      <c r="BN3" s="648" t="str">
        <f>IF(L3="---","",IF(L3="","",VLOOKUP(L3,List1678345679102132456[],2,FALSE)))</f>
        <v/>
      </c>
      <c r="BO3" s="648" t="str">
        <f>IF(M3="---","",IF(M3="","",VLOOKUP(M3,List1678345679102132456[],2,FALSE)))</f>
        <v/>
      </c>
      <c r="BP3" s="648" t="str">
        <f>IF(N3="---","",IF(N3="","",VLOOKUP(N3,List1678345679102132456[],2,FALSE)))</f>
        <v/>
      </c>
      <c r="BQ3" s="648" t="str">
        <f>IF(O3="---","",IF(O3="","",VLOOKUP(O3,List1678345679102132456[],2,FALSE)))</f>
        <v/>
      </c>
      <c r="BR3" s="648" t="str">
        <f>IF(P3="---","",IF(P3="","",VLOOKUP(P3,List1678345679102132456[],2,FALSE)))</f>
        <v/>
      </c>
      <c r="BS3" s="648" t="str">
        <f>IF(Q3="---","",IF(Q3="","",VLOOKUP(Q3,List1678345679102132456[],2,FALSE)))</f>
        <v/>
      </c>
      <c r="BT3" s="648" t="str">
        <f>IF(R3="---","",IF(R3="","",VLOOKUP(R3,List1678345679102132456[],2,FALSE)))</f>
        <v/>
      </c>
      <c r="BU3" s="453" t="s">
        <v>102</v>
      </c>
      <c r="BV3" s="648" t="str">
        <f>IF(Y3="---","",IF(Y3="","",VLOOKUP(Y3,List1678345679102132456[],2,FALSE)))</f>
        <v/>
      </c>
      <c r="BW3" s="648" t="str">
        <f>IF(Z3="---","",IF(Z3="","",VLOOKUP(Z3,List1678345679102132456[],2,FALSE)))</f>
        <v/>
      </c>
      <c r="BX3" s="648" t="str">
        <f>IF(AA3="---","",IF(AA3="","",VLOOKUP(AA3,List1678345679102132456[],2,FALSE)))</f>
        <v/>
      </c>
      <c r="BY3" s="648" t="str">
        <f>IF(AB3="---","",IF(AB3="","",VLOOKUP(AB3,List1678345679102132456[],2,FALSE)))</f>
        <v/>
      </c>
      <c r="BZ3" s="648" t="str">
        <f>IF(AC3="---","",IF(AC3="","",VLOOKUP(AC3,List1678345679102132456[],2,FALSE)))</f>
        <v/>
      </c>
      <c r="CA3" s="648" t="str">
        <f>IF(AD3="---","",IF(AD3="","",VLOOKUP(AD3,List1678345679102132456[],2,FALSE)))</f>
        <v/>
      </c>
      <c r="CB3" s="648" t="str">
        <f>IF(AE3="---","",IF(AE3="","",VLOOKUP(AE3,List1678345679102132456[],2,FALSE)))</f>
        <v/>
      </c>
      <c r="CC3" s="648" t="str">
        <f>IF(AF3="---","",IF(AF3="","",VLOOKUP(AF3,List1678345679102132456[],2,FALSE)))</f>
        <v/>
      </c>
      <c r="CD3" s="648" t="str">
        <f>IF(AG3="---","",IF(AG3="","",VLOOKUP(AG3,List1678345679102132456[],2,FALSE)))</f>
        <v/>
      </c>
      <c r="CE3" s="648" t="str">
        <f>IF(AH3="---","",IF(AH3="","",VLOOKUP(AH3,List1678345679102132456[],2,FALSE)))</f>
        <v/>
      </c>
      <c r="CF3" s="453"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NA</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100</v>
      </c>
      <c r="I4" s="456" t="s">
        <v>100</v>
      </c>
      <c r="J4" s="456" t="s">
        <v>100</v>
      </c>
      <c r="K4" s="456" t="s">
        <v>100</v>
      </c>
      <c r="L4" s="456" t="s">
        <v>100</v>
      </c>
      <c r="M4" s="456" t="s">
        <v>100</v>
      </c>
      <c r="N4" s="456" t="s">
        <v>100</v>
      </c>
      <c r="O4" s="456" t="s">
        <v>100</v>
      </c>
      <c r="P4" s="456" t="s">
        <v>100</v>
      </c>
      <c r="Q4" s="456" t="s">
        <v>100</v>
      </c>
      <c r="R4" s="457" t="s">
        <v>100</v>
      </c>
      <c r="Y4" s="450" t="s">
        <v>100</v>
      </c>
      <c r="Z4" s="450" t="s">
        <v>100</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
      </c>
      <c r="AL4" s="451" t="str">
        <f>IFERROR(IF(J4="---","",IF(Z4="---","No Target Set",IF(BW4=BL4,"On Target",IF(BW4&gt;BL4,"Behind",IF(BW4&lt;BL4,"On Target"))))),"")</f>
        <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v>
      </c>
      <c r="AY4" s="648" t="e">
        <f>VALUE(IF(AX4="---","",VLOOKUP(AX4,List1678345679102132456[],2,FALSE)))</f>
        <v>#VALUE!</v>
      </c>
      <c r="AZ4" s="648" t="str">
        <f>_xlfn.IFNA(LOOKUP(2,1/(H4:Q4&lt;&gt;"---"),X4:AF4),"---")</f>
        <v>---</v>
      </c>
      <c r="BA4" s="648" t="e">
        <f>VALUE(IF(AZ4="---","",VLOOKUP(AZ4,List1678345679102132456[],2,FALSE)))</f>
        <v>#VALUE!</v>
      </c>
      <c r="BB4" s="648" t="str">
        <f>_xlfn.IFNA(LOOKUP(2,1/(AK4:AT4&lt;&gt;""),AK4:AT4),"---")</f>
        <v>---</v>
      </c>
      <c r="BC4" s="648" t="str">
        <f>_xlfn.IFNA(LOOKUP(2,1/(H4:R4&lt;&gt;"---"),H$2:R$2),"---")</f>
        <v>---</v>
      </c>
      <c r="BE4" s="458" t="s">
        <v>101</v>
      </c>
      <c r="BF4" s="407">
        <v>1</v>
      </c>
      <c r="BI4" s="453" t="s">
        <v>104</v>
      </c>
      <c r="BJ4" s="648" t="str">
        <f>IF(H4="---","",IF(H4="","",VLOOKUP(H4,List1678345679102132456[],2,FALSE)))</f>
        <v/>
      </c>
      <c r="BK4" s="648" t="str">
        <f>IF(I4="---","",IF(I4="","",VLOOKUP(I4,List1678345679102132456[],2,FALSE)))</f>
        <v/>
      </c>
      <c r="BL4" s="648" t="str">
        <f>IF(J4="---","",IF(J4="","",VLOOKUP(J4,List1678345679102132456[],2,FALSE)))</f>
        <v/>
      </c>
      <c r="BM4" s="648" t="str">
        <f>IF(K4="---","",IF(K4="","",VLOOKUP(K4,List1678345679102132456[],2,FALSE)))</f>
        <v/>
      </c>
      <c r="BN4" s="648" t="str">
        <f>IF(L4="---","",IF(L4="","",VLOOKUP(L4,List1678345679102132456[],2,FALSE)))</f>
        <v/>
      </c>
      <c r="BO4" s="648" t="str">
        <f>IF(M4="---","",IF(M4="","",VLOOKUP(M4,List1678345679102132456[],2,FALSE)))</f>
        <v/>
      </c>
      <c r="BP4" s="648" t="str">
        <f>IF(N4="---","",IF(N4="","",VLOOKUP(N4,List1678345679102132456[],2,FALSE)))</f>
        <v/>
      </c>
      <c r="BQ4" s="648" t="str">
        <f>IF(O4="---","",IF(O4="","",VLOOKUP(O4,List1678345679102132456[],2,FALSE)))</f>
        <v/>
      </c>
      <c r="BR4" s="648" t="str">
        <f>IF(P4="---","",IF(P4="","",VLOOKUP(P4,List1678345679102132456[],2,FALSE)))</f>
        <v/>
      </c>
      <c r="BS4" s="648" t="str">
        <f>IF(Q4="---","",IF(Q4="","",VLOOKUP(Q4,List1678345679102132456[],2,FALSE)))</f>
        <v/>
      </c>
      <c r="BT4" s="648" t="str">
        <f>IF(R4="---","",IF(R4="","",VLOOKUP(R4,List1678345679102132456[],2,FALSE)))</f>
        <v/>
      </c>
      <c r="BU4" s="453" t="s">
        <v>104</v>
      </c>
      <c r="BV4" s="648" t="str">
        <f>IF(Y4="---","",IF(Y4="","",VLOOKUP(Y4,List1678345679102132456[],2,FALSE)))</f>
        <v/>
      </c>
      <c r="BW4" s="648" t="str">
        <f>IF(Z4="---","",IF(Z4="","",VLOOKUP(Z4,List1678345679102132456[],2,FALSE)))</f>
        <v/>
      </c>
      <c r="BX4" s="648" t="str">
        <f>IF(AA4="---","",IF(AA4="","",VLOOKUP(AA4,List1678345679102132456[],2,FALSE)))</f>
        <v/>
      </c>
      <c r="BY4" s="648" t="str">
        <f>IF(AB4="---","",IF(AB4="","",VLOOKUP(AB4,List1678345679102132456[],2,FALSE)))</f>
        <v/>
      </c>
      <c r="BZ4" s="648" t="str">
        <f>IF(AC4="---","",IF(AC4="","",VLOOKUP(AC4,List1678345679102132456[],2,FALSE)))</f>
        <v/>
      </c>
      <c r="CA4" s="648" t="str">
        <f>IF(AD4="---","",IF(AD4="","",VLOOKUP(AD4,List1678345679102132456[],2,FALSE)))</f>
        <v/>
      </c>
      <c r="CB4" s="648" t="str">
        <f>IF(AE4="---","",IF(AE4="","",VLOOKUP(AE4,List1678345679102132456[],2,FALSE)))</f>
        <v/>
      </c>
      <c r="CC4" s="648" t="str">
        <f>IF(AF4="---","",IF(AF4="","",VLOOKUP(AF4,List1678345679102132456[],2,FALSE)))</f>
        <v/>
      </c>
      <c r="CD4" s="648" t="str">
        <f>IF(AG4="---","",IF(AG4="","",VLOOKUP(AG4,List1678345679102132456[],2,FALSE)))</f>
        <v/>
      </c>
      <c r="CE4" s="648" t="str">
        <f>IF(AH4="---","",IF(AH4="","",VLOOKUP(AH4,List1678345679102132456[],2,FALSE)))</f>
        <v/>
      </c>
      <c r="CF4" s="453" t="s">
        <v>104</v>
      </c>
      <c r="CG4" s="648" t="str">
        <f>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100</v>
      </c>
      <c r="I5" s="456" t="s">
        <v>100</v>
      </c>
      <c r="J5" s="456" t="s">
        <v>100</v>
      </c>
      <c r="K5" s="456" t="s">
        <v>100</v>
      </c>
      <c r="L5" s="456" t="s">
        <v>100</v>
      </c>
      <c r="M5" s="456" t="s">
        <v>100</v>
      </c>
      <c r="N5" s="456" t="s">
        <v>100</v>
      </c>
      <c r="O5" s="456" t="s">
        <v>100</v>
      </c>
      <c r="P5" s="456" t="s">
        <v>100</v>
      </c>
      <c r="Q5" s="456" t="s">
        <v>100</v>
      </c>
      <c r="R5" s="457" t="s">
        <v>100</v>
      </c>
      <c r="Y5" s="450" t="s">
        <v>100</v>
      </c>
      <c r="Z5" s="450" t="s">
        <v>100</v>
      </c>
      <c r="AA5" s="450" t="s">
        <v>100</v>
      </c>
      <c r="AB5" s="450" t="s">
        <v>100</v>
      </c>
      <c r="AC5" s="450" t="s">
        <v>100</v>
      </c>
      <c r="AD5" s="450" t="s">
        <v>100</v>
      </c>
      <c r="AE5" s="450" t="s">
        <v>100</v>
      </c>
      <c r="AF5" s="450" t="s">
        <v>100</v>
      </c>
      <c r="AG5" s="450" t="s">
        <v>100</v>
      </c>
      <c r="AH5" s="450" t="s">
        <v>100</v>
      </c>
      <c r="AK5" s="451" t="str">
        <f>IFERROR(IF(I5="---","",IF(Y5="---","No Target Set",IF(BV5=BK5,"On Target",IF(BV5&gt;BK5,"Behind",IF(BV5&lt;BK5,"On Target"))))),"")</f>
        <v/>
      </c>
      <c r="AL5" s="451" t="str">
        <f>IFERROR(IF(J5="---","",IF(Z5="---","No Target Set",IF(BW5=BL5,"On Target",IF(BW5&gt;BL5,"Behind",IF(BW5&lt;BL5,"On Target"))))),"")</f>
        <v/>
      </c>
      <c r="AM5" s="451" t="str">
        <f>IFERROR(IF(K5="---","",IF(AA5="---","No Target Set",IF(BX5=BM5,"On Target",IF(BX5&gt;BM5,"Behind",IF(BX5&lt;BM5,"On Target"))))),"")</f>
        <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v>
      </c>
      <c r="AY5" s="648" t="e">
        <f>VALUE(IF(AX5="---","",VLOOKUP(AX5,List1678345679102132456[],2,FALSE)))</f>
        <v>#VALUE!</v>
      </c>
      <c r="AZ5" s="648" t="str">
        <f>_xlfn.IFNA(LOOKUP(2,1/(H5:Q5&lt;&gt;"---"),X5:AF5),"---")</f>
        <v>---</v>
      </c>
      <c r="BA5" s="648" t="e">
        <f>VALUE(IF(AZ5="---","",VLOOKUP(AZ5,List1678345679102132456[],2,FALSE)))</f>
        <v>#VALUE!</v>
      </c>
      <c r="BB5" s="648" t="str">
        <f>_xlfn.IFNA(LOOKUP(2,1/(AK5:AT5&lt;&gt;""),AK5:AT5),"---")</f>
        <v>---</v>
      </c>
      <c r="BC5" s="648" t="str">
        <f>_xlfn.IFNA(LOOKUP(2,1/(H5:R5&lt;&gt;"---"),H$2:R$2),"---")</f>
        <v>---</v>
      </c>
      <c r="BE5" s="459" t="s">
        <v>99</v>
      </c>
      <c r="BF5" s="407">
        <v>0.5</v>
      </c>
      <c r="BI5" s="453" t="s">
        <v>108</v>
      </c>
      <c r="BJ5" s="648" t="str">
        <f>IF(H5="---","",IF(H5="","",VLOOKUP(H5,List1678345679102132456[],2,FALSE)))</f>
        <v/>
      </c>
      <c r="BK5" s="648" t="str">
        <f>IF(I5="---","",IF(I5="","",VLOOKUP(I5,List1678345679102132456[],2,FALSE)))</f>
        <v/>
      </c>
      <c r="BL5" s="648" t="str">
        <f>IF(J5="---","",IF(J5="","",VLOOKUP(J5,List1678345679102132456[],2,FALSE)))</f>
        <v/>
      </c>
      <c r="BM5" s="648" t="str">
        <f>IF(K5="---","",IF(K5="","",VLOOKUP(K5,List1678345679102132456[],2,FALSE)))</f>
        <v/>
      </c>
      <c r="BN5" s="648" t="str">
        <f>IF(L5="---","",IF(L5="","",VLOOKUP(L5,List1678345679102132456[],2,FALSE)))</f>
        <v/>
      </c>
      <c r="BO5" s="648" t="str">
        <f>IF(M5="---","",IF(M5="","",VLOOKUP(M5,List1678345679102132456[],2,FALSE)))</f>
        <v/>
      </c>
      <c r="BP5" s="648" t="str">
        <f>IF(N5="---","",IF(N5="","",VLOOKUP(N5,List1678345679102132456[],2,FALSE)))</f>
        <v/>
      </c>
      <c r="BQ5" s="648" t="str">
        <f>IF(O5="---","",IF(O5="","",VLOOKUP(O5,List1678345679102132456[],2,FALSE)))</f>
        <v/>
      </c>
      <c r="BR5" s="648" t="str">
        <f>IF(P5="---","",IF(P5="","",VLOOKUP(P5,List1678345679102132456[],2,FALSE)))</f>
        <v/>
      </c>
      <c r="BS5" s="648" t="str">
        <f>IF(Q5="---","",IF(Q5="","",VLOOKUP(Q5,List1678345679102132456[],2,FALSE)))</f>
        <v/>
      </c>
      <c r="BT5" s="648" t="str">
        <f>IF(R5="---","",IF(R5="","",VLOOKUP(R5,List1678345679102132456[],2,FALSE)))</f>
        <v/>
      </c>
      <c r="BU5" s="453" t="s">
        <v>108</v>
      </c>
      <c r="BV5" s="648" t="str">
        <f>IF(Y5="---","",IF(Y5="","",VLOOKUP(Y5,List1678345679102132456[],2,FALSE)))</f>
        <v/>
      </c>
      <c r="BW5" s="648" t="str">
        <f>IF(Z5="---","",IF(Z5="","",VLOOKUP(Z5,List1678345679102132456[],2,FALSE)))</f>
        <v/>
      </c>
      <c r="BX5" s="648" t="str">
        <f>IF(AA5="---","",IF(AA5="","",VLOOKUP(AA5,List1678345679102132456[],2,FALSE)))</f>
        <v/>
      </c>
      <c r="BY5" s="648" t="str">
        <f>IF(AB5="---","",IF(AB5="","",VLOOKUP(AB5,List1678345679102132456[],2,FALSE)))</f>
        <v/>
      </c>
      <c r="BZ5" s="648" t="str">
        <f>IF(AC5="---","",IF(AC5="","",VLOOKUP(AC5,List1678345679102132456[],2,FALSE)))</f>
        <v/>
      </c>
      <c r="CA5" s="648" t="str">
        <f>IF(AD5="---","",IF(AD5="","",VLOOKUP(AD5,List1678345679102132456[],2,FALSE)))</f>
        <v/>
      </c>
      <c r="CB5" s="648" t="str">
        <f>IF(AE5="---","",IF(AE5="","",VLOOKUP(AE5,List1678345679102132456[],2,FALSE)))</f>
        <v/>
      </c>
      <c r="CC5" s="648" t="str">
        <f>IF(AF5="---","",IF(AF5="","",VLOOKUP(AF5,List1678345679102132456[],2,FALSE)))</f>
        <v/>
      </c>
      <c r="CD5" s="648" t="str">
        <f>IF(AG5="---","",IF(AG5="","",VLOOKUP(AG5,List1678345679102132456[],2,FALSE)))</f>
        <v/>
      </c>
      <c r="CE5" s="648" t="str">
        <f>IF(AH5="---","",IF(AH5="","",VLOOKUP(AH5,List1678345679102132456[],2,FALSE)))</f>
        <v/>
      </c>
      <c r="CF5" s="453" t="s">
        <v>108</v>
      </c>
      <c r="CG5" s="648" t="str">
        <f>IFERROR(
    IF(H5="---", "NA",
        IF(Y5="---", "NA",
            IF(BJ5 &gt; BK5,
                IF(BV5 &gt; BJ5, 1.1, 0.1),
                IF(BV5 &gt; BJ5, 1, 0)
            )
        )
    ),
    -1
)</f>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NA</v>
      </c>
      <c r="CT5" s="648" t="str">
        <f>IF(AND(OR(CI5=1, CI5=1.1),BM5&gt;=BX5),"Achieved",IF(AND(OR(CI5=1, CI5=1.1),BM5&lt;BX5),"Not Achieved","NA"))</f>
        <v>NA</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100</v>
      </c>
      <c r="I6" s="456" t="s">
        <v>100</v>
      </c>
      <c r="J6" s="456" t="s">
        <v>100</v>
      </c>
      <c r="K6" s="456" t="s">
        <v>100</v>
      </c>
      <c r="L6" s="456" t="s">
        <v>100</v>
      </c>
      <c r="M6" s="456" t="s">
        <v>100</v>
      </c>
      <c r="N6" s="456" t="s">
        <v>100</v>
      </c>
      <c r="O6" s="456" t="s">
        <v>100</v>
      </c>
      <c r="P6" s="456" t="s">
        <v>100</v>
      </c>
      <c r="Q6" s="456" t="s">
        <v>100</v>
      </c>
      <c r="R6" s="457" t="s">
        <v>100</v>
      </c>
      <c r="Y6" s="450" t="s">
        <v>100</v>
      </c>
      <c r="Z6" s="450" t="s">
        <v>100</v>
      </c>
      <c r="AA6" s="450" t="s">
        <v>100</v>
      </c>
      <c r="AB6" s="450" t="s">
        <v>100</v>
      </c>
      <c r="AC6" s="450" t="s">
        <v>100</v>
      </c>
      <c r="AD6" s="450" t="s">
        <v>100</v>
      </c>
      <c r="AE6" s="450" t="s">
        <v>100</v>
      </c>
      <c r="AF6" s="450" t="s">
        <v>100</v>
      </c>
      <c r="AG6" s="450" t="s">
        <v>100</v>
      </c>
      <c r="AH6" s="450" t="s">
        <v>100</v>
      </c>
      <c r="AK6" s="451" t="str">
        <f>IFERROR(IF(I6="---","",IF(Y6="---","No Target Set",IF(BV6=BK6,"On Target",IF(BV6&gt;BK6,"Behind",IF(BV6&lt;BK6,"On Target"))))),"")</f>
        <v/>
      </c>
      <c r="AL6" s="451" t="str">
        <f>IFERROR(IF(J6="---","",IF(Z6="---","No Target Set",IF(BW6=BL6,"On Target",IF(BW6&gt;BL6,"Behind",IF(BW6&lt;BL6,"On Target"))))),"")</f>
        <v/>
      </c>
      <c r="AM6" s="451" t="str">
        <f>IFERROR(IF(K6="---","",IF(AA6="---","No Target Set",IF(BX6=BM6,"On Target",IF(BX6&gt;BM6,"Behind",IF(BX6&lt;BM6,"On Target"))))),"")</f>
        <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v>
      </c>
      <c r="AY6" s="648" t="e">
        <f>VALUE(IF(AX6="---","",VLOOKUP(AX6,List1678345679102132456[],2,FALSE)))</f>
        <v>#VALUE!</v>
      </c>
      <c r="AZ6" s="648" t="str">
        <f>_xlfn.IFNA(LOOKUP(2,1/(H6:Q6&lt;&gt;"---"),X6:AF6),"---")</f>
        <v>---</v>
      </c>
      <c r="BA6" s="648" t="e">
        <f>VALUE(IF(AZ6="---","",VLOOKUP(AZ6,List1678345679102132456[],2,FALSE)))</f>
        <v>#VALUE!</v>
      </c>
      <c r="BB6" s="648" t="str">
        <f>_xlfn.IFNA(LOOKUP(2,1/(AK6:AT6&lt;&gt;""),AK6:AT6),"---")</f>
        <v>---</v>
      </c>
      <c r="BC6" s="648" t="str">
        <f>_xlfn.IFNA(LOOKUP(2,1/(H6:R6&lt;&gt;"---"),H$2:R$2),"---")</f>
        <v>---</v>
      </c>
      <c r="BE6" s="460" t="s">
        <v>107</v>
      </c>
      <c r="BF6" s="407">
        <v>0</v>
      </c>
      <c r="BI6" s="453" t="s">
        <v>110</v>
      </c>
      <c r="BJ6" s="648" t="str">
        <f>IF(H6="---","",IF(H6="","",VLOOKUP(H6,List1678345679102132456[],2,FALSE)))</f>
        <v/>
      </c>
      <c r="BK6" s="648" t="str">
        <f>IF(I6="---","",IF(I6="","",VLOOKUP(I6,List1678345679102132456[],2,FALSE)))</f>
        <v/>
      </c>
      <c r="BL6" s="648" t="str">
        <f>IF(J6="---","",IF(J6="","",VLOOKUP(J6,List1678345679102132456[],2,FALSE)))</f>
        <v/>
      </c>
      <c r="BM6" s="648" t="str">
        <f>IF(K6="---","",IF(K6="","",VLOOKUP(K6,List1678345679102132456[],2,FALSE)))</f>
        <v/>
      </c>
      <c r="BN6" s="648" t="str">
        <f>IF(L6="---","",IF(L6="","",VLOOKUP(L6,List1678345679102132456[],2,FALSE)))</f>
        <v/>
      </c>
      <c r="BO6" s="648" t="str">
        <f>IF(M6="---","",IF(M6="","",VLOOKUP(M6,List1678345679102132456[],2,FALSE)))</f>
        <v/>
      </c>
      <c r="BP6" s="648" t="str">
        <f>IF(N6="---","",IF(N6="","",VLOOKUP(N6,List1678345679102132456[],2,FALSE)))</f>
        <v/>
      </c>
      <c r="BQ6" s="648" t="str">
        <f>IF(O6="---","",IF(O6="","",VLOOKUP(O6,List1678345679102132456[],2,FALSE)))</f>
        <v/>
      </c>
      <c r="BR6" s="648" t="str">
        <f>IF(P6="---","",IF(P6="","",VLOOKUP(P6,List1678345679102132456[],2,FALSE)))</f>
        <v/>
      </c>
      <c r="BS6" s="648" t="str">
        <f>IF(Q6="---","",IF(Q6="","",VLOOKUP(Q6,List1678345679102132456[],2,FALSE)))</f>
        <v/>
      </c>
      <c r="BT6" s="648" t="str">
        <f>IF(R6="---","",IF(R6="","",VLOOKUP(R6,List1678345679102132456[],2,FALSE)))</f>
        <v/>
      </c>
      <c r="BU6" s="453" t="s">
        <v>110</v>
      </c>
      <c r="BV6" s="648" t="str">
        <f>IF(Y6="---","",IF(Y6="","",VLOOKUP(Y6,List1678345679102132456[],2,FALSE)))</f>
        <v/>
      </c>
      <c r="BW6" s="648" t="str">
        <f>IF(Z6="---","",IF(Z6="","",VLOOKUP(Z6,List1678345679102132456[],2,FALSE)))</f>
        <v/>
      </c>
      <c r="BX6" s="648" t="str">
        <f>IF(AA6="---","",IF(AA6="","",VLOOKUP(AA6,List1678345679102132456[],2,FALSE)))</f>
        <v/>
      </c>
      <c r="BY6" s="648" t="str">
        <f>IF(AB6="---","",IF(AB6="","",VLOOKUP(AB6,List1678345679102132456[],2,FALSE)))</f>
        <v/>
      </c>
      <c r="BZ6" s="648" t="str">
        <f>IF(AC6="---","",IF(AC6="","",VLOOKUP(AC6,List1678345679102132456[],2,FALSE)))</f>
        <v/>
      </c>
      <c r="CA6" s="648" t="str">
        <f>IF(AD6="---","",IF(AD6="","",VLOOKUP(AD6,List1678345679102132456[],2,FALSE)))</f>
        <v/>
      </c>
      <c r="CB6" s="648" t="str">
        <f>IF(AE6="---","",IF(AE6="","",VLOOKUP(AE6,List1678345679102132456[],2,FALSE)))</f>
        <v/>
      </c>
      <c r="CC6" s="648" t="str">
        <f>IF(AF6="---","",IF(AF6="","",VLOOKUP(AF6,List1678345679102132456[],2,FALSE)))</f>
        <v/>
      </c>
      <c r="CD6" s="648" t="str">
        <f>IF(AG6="---","",IF(AG6="","",VLOOKUP(AG6,List1678345679102132456[],2,FALSE)))</f>
        <v/>
      </c>
      <c r="CE6" s="648" t="str">
        <f>IF(AH6="---","",IF(AH6="","",VLOOKUP(AH6,List1678345679102132456[],2,FALSE)))</f>
        <v/>
      </c>
      <c r="CF6" s="453" t="s">
        <v>110</v>
      </c>
      <c r="CG6" s="648" t="str">
        <f>IFERROR(
    IF(H6="---", "NA",
        IF(Y6="---", "NA",
            IF(BJ6 &gt; BK6,
                IF(BV6 &gt; BJ6, 1.1, 0.1),
                IF(BV6 &gt; BJ6, 1, 0)
            )
        )
    ),
    -1
)</f>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NA</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100</v>
      </c>
      <c r="I7" s="456" t="s">
        <v>100</v>
      </c>
      <c r="J7" s="456" t="s">
        <v>100</v>
      </c>
      <c r="K7" s="456" t="s">
        <v>100</v>
      </c>
      <c r="L7" s="456" t="s">
        <v>100</v>
      </c>
      <c r="M7" s="456" t="s">
        <v>100</v>
      </c>
      <c r="N7" s="456" t="s">
        <v>100</v>
      </c>
      <c r="O7" s="456" t="s">
        <v>100</v>
      </c>
      <c r="P7" s="456" t="s">
        <v>100</v>
      </c>
      <c r="Q7" s="456" t="s">
        <v>100</v>
      </c>
      <c r="R7" s="457" t="s">
        <v>100</v>
      </c>
      <c r="Y7" s="450" t="s">
        <v>100</v>
      </c>
      <c r="Z7" s="450" t="s">
        <v>100</v>
      </c>
      <c r="AA7" s="450" t="s">
        <v>100</v>
      </c>
      <c r="AB7" s="450" t="s">
        <v>100</v>
      </c>
      <c r="AC7" s="450" t="s">
        <v>100</v>
      </c>
      <c r="AD7" s="450" t="s">
        <v>100</v>
      </c>
      <c r="AE7" s="450" t="s">
        <v>100</v>
      </c>
      <c r="AF7" s="450" t="s">
        <v>100</v>
      </c>
      <c r="AG7" s="450" t="s">
        <v>100</v>
      </c>
      <c r="AH7" s="450" t="s">
        <v>100</v>
      </c>
      <c r="AK7" s="451" t="str">
        <f>IFERROR(IF(I7="---","",IF(Y7="---","No Target Set",IF(BV7=BK7,"On Target",IF(BV7&gt;BK7,"Behind",IF(BV7&lt;BK7,"On Target"))))),"")</f>
        <v/>
      </c>
      <c r="AL7" s="451" t="str">
        <f>IFERROR(IF(J7="---","",IF(Z7="---","No Target Set",IF(BW7=BL7,"On Target",IF(BW7&gt;BL7,"Behind",IF(BW7&lt;BL7,"On Target"))))),"")</f>
        <v/>
      </c>
      <c r="AM7" s="451" t="str">
        <f>IFERROR(IF(K7="---","",IF(AA7="---","No Target Set",IF(BX7=BM7,"On Target",IF(BX7&gt;BM7,"Behind",IF(BX7&lt;BM7,"On Target"))))),"")</f>
        <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v>
      </c>
      <c r="AY7" s="648" t="e">
        <f>VALUE(IF(AX7="---","",VLOOKUP(AX7,List1678345679102132456[],2,FALSE)))</f>
        <v>#VALUE!</v>
      </c>
      <c r="AZ7" s="648" t="str">
        <f>_xlfn.IFNA(LOOKUP(2,1/(H7:Q7&lt;&gt;"---"),X7:AF7),"---")</f>
        <v>---</v>
      </c>
      <c r="BA7" s="648" t="e">
        <f>VALUE(IF(AZ7="---","",VLOOKUP(AZ7,List1678345679102132456[],2,FALSE)))</f>
        <v>#VALUE!</v>
      </c>
      <c r="BB7" s="648" t="str">
        <f>_xlfn.IFNA(LOOKUP(2,1/(AK7:AT7&lt;&gt;""),AK7:AT7),"---")</f>
        <v>---</v>
      </c>
      <c r="BC7" s="648" t="str">
        <f>_xlfn.IFNA(LOOKUP(2,1/(H7:R7&lt;&gt;"---"),H$2:R$2),"---")</f>
        <v>---</v>
      </c>
      <c r="BI7" s="453" t="s">
        <v>112</v>
      </c>
      <c r="BJ7" s="648" t="str">
        <f>IF(H7="---","",IF(H7="","",VLOOKUP(H7,List1678345679102132456[],2,FALSE)))</f>
        <v/>
      </c>
      <c r="BK7" s="648" t="str">
        <f>IF(I7="---","",IF(I7="","",VLOOKUP(I7,List1678345679102132456[],2,FALSE)))</f>
        <v/>
      </c>
      <c r="BL7" s="648" t="str">
        <f>IF(J7="---","",IF(J7="","",VLOOKUP(J7,List1678345679102132456[],2,FALSE)))</f>
        <v/>
      </c>
      <c r="BM7" s="648" t="str">
        <f>IF(K7="---","",IF(K7="","",VLOOKUP(K7,List1678345679102132456[],2,FALSE)))</f>
        <v/>
      </c>
      <c r="BN7" s="648" t="str">
        <f>IF(L7="---","",IF(L7="","",VLOOKUP(L7,List1678345679102132456[],2,FALSE)))</f>
        <v/>
      </c>
      <c r="BO7" s="648" t="str">
        <f>IF(M7="---","",IF(M7="","",VLOOKUP(M7,List1678345679102132456[],2,FALSE)))</f>
        <v/>
      </c>
      <c r="BP7" s="648" t="str">
        <f>IF(N7="---","",IF(N7="","",VLOOKUP(N7,List1678345679102132456[],2,FALSE)))</f>
        <v/>
      </c>
      <c r="BQ7" s="648" t="str">
        <f>IF(O7="---","",IF(O7="","",VLOOKUP(O7,List1678345679102132456[],2,FALSE)))</f>
        <v/>
      </c>
      <c r="BR7" s="648" t="str">
        <f>IF(P7="---","",IF(P7="","",VLOOKUP(P7,List1678345679102132456[],2,FALSE)))</f>
        <v/>
      </c>
      <c r="BS7" s="648" t="str">
        <f>IF(Q7="---","",IF(Q7="","",VLOOKUP(Q7,List1678345679102132456[],2,FALSE)))</f>
        <v/>
      </c>
      <c r="BT7" s="648" t="str">
        <f>IF(R7="---","",IF(R7="","",VLOOKUP(R7,List1678345679102132456[],2,FALSE)))</f>
        <v/>
      </c>
      <c r="BU7" s="453" t="s">
        <v>112</v>
      </c>
      <c r="BV7" s="648" t="str">
        <f>IF(Y7="---","",IF(Y7="","",VLOOKUP(Y7,List1678345679102132456[],2,FALSE)))</f>
        <v/>
      </c>
      <c r="BW7" s="648" t="str">
        <f>IF(Z7="---","",IF(Z7="","",VLOOKUP(Z7,List1678345679102132456[],2,FALSE)))</f>
        <v/>
      </c>
      <c r="BX7" s="648" t="str">
        <f>IF(AA7="---","",IF(AA7="","",VLOOKUP(AA7,List1678345679102132456[],2,FALSE)))</f>
        <v/>
      </c>
      <c r="BY7" s="648" t="str">
        <f>IF(AB7="---","",IF(AB7="","",VLOOKUP(AB7,List1678345679102132456[],2,FALSE)))</f>
        <v/>
      </c>
      <c r="BZ7" s="648" t="str">
        <f>IF(AC7="---","",IF(AC7="","",VLOOKUP(AC7,List1678345679102132456[],2,FALSE)))</f>
        <v/>
      </c>
      <c r="CA7" s="648" t="str">
        <f>IF(AD7="---","",IF(AD7="","",VLOOKUP(AD7,List1678345679102132456[],2,FALSE)))</f>
        <v/>
      </c>
      <c r="CB7" s="648" t="str">
        <f>IF(AE7="---","",IF(AE7="","",VLOOKUP(AE7,List1678345679102132456[],2,FALSE)))</f>
        <v/>
      </c>
      <c r="CC7" s="648" t="str">
        <f>IF(AF7="---","",IF(AF7="","",VLOOKUP(AF7,List1678345679102132456[],2,FALSE)))</f>
        <v/>
      </c>
      <c r="CD7" s="648" t="str">
        <f>IF(AG7="---","",IF(AG7="","",VLOOKUP(AG7,List1678345679102132456[],2,FALSE)))</f>
        <v/>
      </c>
      <c r="CE7" s="648" t="str">
        <f>IF(AH7="---","",IF(AH7="","",VLOOKUP(AH7,List1678345679102132456[],2,FALSE)))</f>
        <v/>
      </c>
      <c r="CF7" s="453" t="s">
        <v>112</v>
      </c>
      <c r="CG7" s="648" t="str">
        <f>IFERROR(
    IF(H7="---", "NA",
        IF(Y7="---", "NA",
            IF(BJ7 &gt; BK7,
                IF(BV7 &gt; BJ7, 1.1, 0.1),
                IF(BV7 &gt; BJ7, 1, 0)
            )
        )
    ),
    -1
)</f>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NA</v>
      </c>
      <c r="CT7" s="648" t="str">
        <f>IF(AND(OR(CI7=1, CI7=1.1),BM7&gt;=BX7),"Achieved",IF(AND(OR(CI7=1, CI7=1.1),BM7&lt;BX7),"Not Achieved","NA"))</f>
        <v>NA</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100</v>
      </c>
      <c r="I8" s="456" t="s">
        <v>100</v>
      </c>
      <c r="J8" s="456" t="s">
        <v>100</v>
      </c>
      <c r="K8" s="456" t="s">
        <v>100</v>
      </c>
      <c r="L8" s="456" t="s">
        <v>100</v>
      </c>
      <c r="M8" s="456" t="s">
        <v>100</v>
      </c>
      <c r="N8" s="456" t="s">
        <v>100</v>
      </c>
      <c r="O8" s="456" t="s">
        <v>100</v>
      </c>
      <c r="P8" s="456" t="s">
        <v>100</v>
      </c>
      <c r="Q8" s="456" t="s">
        <v>100</v>
      </c>
      <c r="R8" s="457" t="s">
        <v>100</v>
      </c>
      <c r="Y8" s="450" t="s">
        <v>100</v>
      </c>
      <c r="Z8" s="450" t="s">
        <v>100</v>
      </c>
      <c r="AA8" s="450" t="s">
        <v>100</v>
      </c>
      <c r="AB8" s="450" t="s">
        <v>100</v>
      </c>
      <c r="AC8" s="450" t="s">
        <v>100</v>
      </c>
      <c r="AD8" s="450" t="s">
        <v>100</v>
      </c>
      <c r="AE8" s="450" t="s">
        <v>100</v>
      </c>
      <c r="AF8" s="450" t="s">
        <v>100</v>
      </c>
      <c r="AG8" s="450" t="s">
        <v>100</v>
      </c>
      <c r="AH8" s="450" t="s">
        <v>100</v>
      </c>
      <c r="AK8" s="451" t="str">
        <f>IFERROR(IF(I8="---","",IF(Y8="---","No Target Set",IF(BV8=BK8,"On Target",IF(BV8&gt;BK8,"Behind",IF(BV8&lt;BK8,"On Target"))))),"")</f>
        <v/>
      </c>
      <c r="AL8" s="451" t="str">
        <f>IFERROR(IF(J8="---","",IF(Z8="---","No Target Set",IF(BW8=BL8,"On Target",IF(BW8&gt;BL8,"Behind",IF(BW8&lt;BL8,"On Target"))))),"")</f>
        <v/>
      </c>
      <c r="AM8" s="451" t="str">
        <f>IFERROR(IF(K8="---","",IF(AA8="---","No Target Set",IF(BX8=BM8,"On Target",IF(BX8&gt;BM8,"Behind",IF(BX8&lt;BM8,"On Target"))))),"")</f>
        <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v>
      </c>
      <c r="AY8" s="648" t="e">
        <f>VALUE(IF(AX8="---","",VLOOKUP(AX8,List1678345679102132456[],2,FALSE)))</f>
        <v>#VALUE!</v>
      </c>
      <c r="AZ8" s="648" t="str">
        <f>_xlfn.IFNA(LOOKUP(2,1/(H8:Q8&lt;&gt;"---"),X8:AF8),"---")</f>
        <v>---</v>
      </c>
      <c r="BA8" s="648" t="e">
        <f>VALUE(IF(AZ8="---","",VLOOKUP(AZ8,List1678345679102132456[],2,FALSE)))</f>
        <v>#VALUE!</v>
      </c>
      <c r="BB8" s="648" t="str">
        <f>_xlfn.IFNA(LOOKUP(2,1/(AK8:AT8&lt;&gt;""),AK8:AT8),"---")</f>
        <v>---</v>
      </c>
      <c r="BC8" s="648" t="str">
        <f>_xlfn.IFNA(LOOKUP(2,1/(H8:R8&lt;&gt;"---"),H$2:R$2),"---")</f>
        <v>---</v>
      </c>
      <c r="BE8" s="407" t="s">
        <v>286</v>
      </c>
      <c r="BI8" s="453" t="s">
        <v>114</v>
      </c>
      <c r="BJ8" s="648" t="str">
        <f>IF(H8="---","",IF(H8="","",VLOOKUP(H8,List1678345679102132456[],2,FALSE)))</f>
        <v/>
      </c>
      <c r="BK8" s="648" t="str">
        <f>IF(I8="---","",IF(I8="","",VLOOKUP(I8,List1678345679102132456[],2,FALSE)))</f>
        <v/>
      </c>
      <c r="BL8" s="648" t="str">
        <f>IF(J8="---","",IF(J8="","",VLOOKUP(J8,List1678345679102132456[],2,FALSE)))</f>
        <v/>
      </c>
      <c r="BM8" s="648" t="str">
        <f>IF(K8="---","",IF(K8="","",VLOOKUP(K8,List1678345679102132456[],2,FALSE)))</f>
        <v/>
      </c>
      <c r="BN8" s="648" t="str">
        <f>IF(L8="---","",IF(L8="","",VLOOKUP(L8,List1678345679102132456[],2,FALSE)))</f>
        <v/>
      </c>
      <c r="BO8" s="648" t="str">
        <f>IF(M8="---","",IF(M8="","",VLOOKUP(M8,List1678345679102132456[],2,FALSE)))</f>
        <v/>
      </c>
      <c r="BP8" s="648" t="str">
        <f>IF(N8="---","",IF(N8="","",VLOOKUP(N8,List1678345679102132456[],2,FALSE)))</f>
        <v/>
      </c>
      <c r="BQ8" s="648" t="str">
        <f>IF(O8="---","",IF(O8="","",VLOOKUP(O8,List1678345679102132456[],2,FALSE)))</f>
        <v/>
      </c>
      <c r="BR8" s="648" t="str">
        <f>IF(P8="---","",IF(P8="","",VLOOKUP(P8,List1678345679102132456[],2,FALSE)))</f>
        <v/>
      </c>
      <c r="BS8" s="648" t="str">
        <f>IF(Q8="---","",IF(Q8="","",VLOOKUP(Q8,List1678345679102132456[],2,FALSE)))</f>
        <v/>
      </c>
      <c r="BT8" s="648" t="str">
        <f>IF(R8="---","",IF(R8="","",VLOOKUP(R8,List1678345679102132456[],2,FALSE)))</f>
        <v/>
      </c>
      <c r="BU8" s="453" t="s">
        <v>114</v>
      </c>
      <c r="BV8" s="648" t="str">
        <f>IF(Y8="---","",IF(Y8="","",VLOOKUP(Y8,List1678345679102132456[],2,FALSE)))</f>
        <v/>
      </c>
      <c r="BW8" s="648" t="str">
        <f>IF(Z8="---","",IF(Z8="","",VLOOKUP(Z8,List1678345679102132456[],2,FALSE)))</f>
        <v/>
      </c>
      <c r="BX8" s="648" t="str">
        <f>IF(AA8="---","",IF(AA8="","",VLOOKUP(AA8,List1678345679102132456[],2,FALSE)))</f>
        <v/>
      </c>
      <c r="BY8" s="648" t="str">
        <f>IF(AB8="---","",IF(AB8="","",VLOOKUP(AB8,List1678345679102132456[],2,FALSE)))</f>
        <v/>
      </c>
      <c r="BZ8" s="648" t="str">
        <f>IF(AC8="---","",IF(AC8="","",VLOOKUP(AC8,List1678345679102132456[],2,FALSE)))</f>
        <v/>
      </c>
      <c r="CA8" s="648" t="str">
        <f>IF(AD8="---","",IF(AD8="","",VLOOKUP(AD8,List1678345679102132456[],2,FALSE)))</f>
        <v/>
      </c>
      <c r="CB8" s="648" t="str">
        <f>IF(AE8="---","",IF(AE8="","",VLOOKUP(AE8,List1678345679102132456[],2,FALSE)))</f>
        <v/>
      </c>
      <c r="CC8" s="648" t="str">
        <f>IF(AF8="---","",IF(AF8="","",VLOOKUP(AF8,List1678345679102132456[],2,FALSE)))</f>
        <v/>
      </c>
      <c r="CD8" s="648" t="str">
        <f>IF(AG8="---","",IF(AG8="","",VLOOKUP(AG8,List1678345679102132456[],2,FALSE)))</f>
        <v/>
      </c>
      <c r="CE8" s="648" t="str">
        <f>IF(AH8="---","",IF(AH8="","",VLOOKUP(AH8,List1678345679102132456[],2,FALSE)))</f>
        <v/>
      </c>
      <c r="CF8" s="453" t="s">
        <v>114</v>
      </c>
      <c r="CG8" s="648" t="str">
        <f>IFERROR(
    IF(H8="---", "NA",
        IF(Y8="---", "NA",
            IF(BJ8 &gt; BK8,
                IF(BV8 &gt; BJ8, 1.1, 0.1),
                IF(BV8 &gt; BJ8, 1, 0)
            )
        )
    ),
    -1
)</f>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NA</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100</v>
      </c>
      <c r="I9" s="456" t="s">
        <v>100</v>
      </c>
      <c r="J9" s="456" t="s">
        <v>100</v>
      </c>
      <c r="K9" s="456" t="s">
        <v>100</v>
      </c>
      <c r="L9" s="456" t="s">
        <v>100</v>
      </c>
      <c r="M9" s="456" t="s">
        <v>100</v>
      </c>
      <c r="N9" s="456" t="s">
        <v>100</v>
      </c>
      <c r="O9" s="456" t="s">
        <v>100</v>
      </c>
      <c r="P9" s="456" t="s">
        <v>100</v>
      </c>
      <c r="Q9" s="456" t="s">
        <v>100</v>
      </c>
      <c r="R9" s="457" t="s">
        <v>100</v>
      </c>
      <c r="Y9" s="450" t="s">
        <v>100</v>
      </c>
      <c r="Z9" s="450" t="s">
        <v>100</v>
      </c>
      <c r="AA9" s="450" t="s">
        <v>100</v>
      </c>
      <c r="AB9" s="450" t="s">
        <v>100</v>
      </c>
      <c r="AC9" s="450" t="s">
        <v>100</v>
      </c>
      <c r="AD9" s="450" t="s">
        <v>100</v>
      </c>
      <c r="AE9" s="450" t="s">
        <v>100</v>
      </c>
      <c r="AF9" s="450" t="s">
        <v>100</v>
      </c>
      <c r="AG9" s="450" t="s">
        <v>100</v>
      </c>
      <c r="AH9" s="450" t="s">
        <v>100</v>
      </c>
      <c r="AK9" s="451" t="str">
        <f>IFERROR(IF(I9="---","",IF(Y9="---","No Target Set",IF(BV9=BK9,"On Target",IF(BV9&gt;BK9,"Behind",IF(BV9&lt;BK9,"On Target"))))),"")</f>
        <v/>
      </c>
      <c r="AL9" s="451" t="str">
        <f>IFERROR(IF(J9="---","",IF(Z9="---","No Target Set",IF(BW9=BL9,"On Target",IF(BW9&gt;BL9,"Behind",IF(BW9&lt;BL9,"On Target"))))),"")</f>
        <v/>
      </c>
      <c r="AM9" s="451" t="str">
        <f>IFERROR(IF(K9="---","",IF(AA9="---","No Target Set",IF(BX9=BM9,"On Target",IF(BX9&gt;BM9,"Behind",IF(BX9&lt;BM9,"On Target"))))),"")</f>
        <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v>
      </c>
      <c r="AY9" s="647" t="e">
        <f>VALUE(IF(AX9="---","",VLOOKUP(AX9,List1678345679102132456[],2,FALSE)))</f>
        <v>#VALUE!</v>
      </c>
      <c r="AZ9" s="647" t="str">
        <f>_xlfn.IFNA(LOOKUP(2,1/(H9:Q9&lt;&gt;"---"),X9:AF9),"---")</f>
        <v>---</v>
      </c>
      <c r="BA9" s="647" t="e">
        <f>VALUE(IF(AZ9="---","",VLOOKUP(AZ9,List1678345679102132456[],2,FALSE)))</f>
        <v>#VALUE!</v>
      </c>
      <c r="BB9" s="647" t="str">
        <f>_xlfn.IFNA(LOOKUP(2,1/(AK9:AT9&lt;&gt;""),AK9:AT9),"---")</f>
        <v>---</v>
      </c>
      <c r="BC9" s="647" t="str">
        <f>_xlfn.IFNA(LOOKUP(2,1/(H9:R9&lt;&gt;"---"),H$2:R$2),"---")</f>
        <v>---</v>
      </c>
      <c r="BE9" s="603" t="s">
        <v>100</v>
      </c>
      <c r="BI9" s="453" t="s">
        <v>282</v>
      </c>
      <c r="BJ9" s="647" t="str">
        <f>IF(H9="---","",IF(H9="","",VLOOKUP(H9,List1678345679102132456[],2,FALSE)))</f>
        <v/>
      </c>
      <c r="BK9" s="647" t="str">
        <f>IF(I9="---","",IF(I9="","",VLOOKUP(I9,List1678345679102132456[],2,FALSE)))</f>
        <v/>
      </c>
      <c r="BL9" s="647" t="str">
        <f>IF(J9="---","",IF(J9="","",VLOOKUP(J9,List1678345679102132456[],2,FALSE)))</f>
        <v/>
      </c>
      <c r="BM9" s="647" t="str">
        <f>IF(K9="---","",IF(K9="","",VLOOKUP(K9,List1678345679102132456[],2,FALSE)))</f>
        <v/>
      </c>
      <c r="BN9" s="647" t="str">
        <f>IF(L9="---","",IF(L9="","",VLOOKUP(L9,List1678345679102132456[],2,FALSE)))</f>
        <v/>
      </c>
      <c r="BO9" s="647" t="str">
        <f>IF(M9="---","",IF(M9="","",VLOOKUP(M9,List1678345679102132456[],2,FALSE)))</f>
        <v/>
      </c>
      <c r="BP9" s="647" t="str">
        <f>IF(N9="---","",IF(N9="","",VLOOKUP(N9,List1678345679102132456[],2,FALSE)))</f>
        <v/>
      </c>
      <c r="BQ9" s="647" t="str">
        <f>IF(O9="---","",IF(O9="","",VLOOKUP(O9,List1678345679102132456[],2,FALSE)))</f>
        <v/>
      </c>
      <c r="BR9" s="647" t="str">
        <f>IF(P9="---","",IF(P9="","",VLOOKUP(P9,List1678345679102132456[],2,FALSE)))</f>
        <v/>
      </c>
      <c r="BS9" s="647" t="str">
        <f>IF(Q9="---","",IF(Q9="","",VLOOKUP(Q9,List1678345679102132456[],2,FALSE)))</f>
        <v/>
      </c>
      <c r="BT9" s="647" t="str">
        <f>IF(R9="---","",IF(R9="","",VLOOKUP(R9,List1678345679102132456[],2,FALSE)))</f>
        <v/>
      </c>
      <c r="BU9" s="453" t="s">
        <v>282</v>
      </c>
      <c r="BV9" s="647" t="str">
        <f>IF(Y9="---","",IF(Y9="","",VLOOKUP(Y9,List1678345679102132456[],2,FALSE)))</f>
        <v/>
      </c>
      <c r="BW9" s="647" t="str">
        <f>IF(Z9="---","",IF(Z9="","",VLOOKUP(Z9,List1678345679102132456[],2,FALSE)))</f>
        <v/>
      </c>
      <c r="BX9" s="647" t="str">
        <f>IF(AA9="---","",IF(AA9="","",VLOOKUP(AA9,List1678345679102132456[],2,FALSE)))</f>
        <v/>
      </c>
      <c r="BY9" s="647" t="str">
        <f>IF(AB9="---","",IF(AB9="","",VLOOKUP(AB9,List1678345679102132456[],2,FALSE)))</f>
        <v/>
      </c>
      <c r="BZ9" s="647" t="str">
        <f>IF(AC9="---","",IF(AC9="","",VLOOKUP(AC9,List1678345679102132456[],2,FALSE)))</f>
        <v/>
      </c>
      <c r="CA9" s="647" t="str">
        <f>IF(AD9="---","",IF(AD9="","",VLOOKUP(AD9,List1678345679102132456[],2,FALSE)))</f>
        <v/>
      </c>
      <c r="CB9" s="647" t="str">
        <f>IF(AE9="---","",IF(AE9="","",VLOOKUP(AE9,List1678345679102132456[],2,FALSE)))</f>
        <v/>
      </c>
      <c r="CC9" s="647" t="str">
        <f>IF(AF9="---","",IF(AF9="","",VLOOKUP(AF9,List1678345679102132456[],2,FALSE)))</f>
        <v/>
      </c>
      <c r="CD9" s="647" t="str">
        <f>IF(AG9="---","",IF(AG9="","",VLOOKUP(AG9,List1678345679102132456[],2,FALSE)))</f>
        <v/>
      </c>
      <c r="CE9" s="647" t="str">
        <f>IF(AH9="---","",IF(AH9="","",VLOOKUP(AH9,List1678345679102132456[],2,FALSE)))</f>
        <v/>
      </c>
      <c r="CF9" s="453" t="s">
        <v>282</v>
      </c>
      <c r="CG9" s="647" t="str">
        <f>IFERROR(
    IF(H9="---", "NA",
        IF(Y9="---", "NA",
            IF(BJ9 &gt; BK9,
                IF(BV9 &gt; BJ9, 1.1, 0.1),
                IF(BV9 &gt; BJ9, 1, 0)
            )
        )
    ),
    -1
)</f>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NA</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100</v>
      </c>
      <c r="I10" s="456" t="s">
        <v>100</v>
      </c>
      <c r="J10" s="456" t="s">
        <v>100</v>
      </c>
      <c r="K10" s="456" t="s">
        <v>100</v>
      </c>
      <c r="L10" s="456" t="s">
        <v>100</v>
      </c>
      <c r="M10" s="456" t="s">
        <v>100</v>
      </c>
      <c r="N10" s="456" t="s">
        <v>100</v>
      </c>
      <c r="O10" s="456" t="s">
        <v>100</v>
      </c>
      <c r="P10" s="456" t="s">
        <v>100</v>
      </c>
      <c r="Q10" s="456" t="s">
        <v>100</v>
      </c>
      <c r="R10" s="457" t="s">
        <v>100</v>
      </c>
      <c r="Y10" s="450" t="s">
        <v>100</v>
      </c>
      <c r="Z10" s="450" t="s">
        <v>100</v>
      </c>
      <c r="AA10" s="450" t="s">
        <v>100</v>
      </c>
      <c r="AB10" s="450" t="s">
        <v>100</v>
      </c>
      <c r="AC10" s="450" t="s">
        <v>100</v>
      </c>
      <c r="AD10" s="450" t="s">
        <v>100</v>
      </c>
      <c r="AE10" s="450" t="s">
        <v>100</v>
      </c>
      <c r="AF10" s="450" t="s">
        <v>100</v>
      </c>
      <c r="AG10" s="450" t="s">
        <v>100</v>
      </c>
      <c r="AH10" s="450" t="s">
        <v>100</v>
      </c>
      <c r="AK10" s="451" t="str">
        <f>IFERROR(IF(I10="---","",IF(Y10="---","No Target Set",IF(BV10=BK10,"On Target",IF(BV10&gt;BK10,"Behind",IF(BV10&lt;BK10,"On Target"))))),"")</f>
        <v/>
      </c>
      <c r="AL10" s="451" t="str">
        <f>IFERROR(IF(J10="---","",IF(Z10="---","No Target Set",IF(BW10=BL10,"On Target",IF(BW10&gt;BL10,"Behind",IF(BW10&lt;BL10,"On Target"))))),"")</f>
        <v/>
      </c>
      <c r="AM10" s="451" t="str">
        <f>IFERROR(IF(K10="---","",IF(AA10="---","No Target Set",IF(BX10=BM10,"On Target",IF(BX10&gt;BM10,"Behind",IF(BX10&lt;BM10,"On Target"))))),"")</f>
        <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v>
      </c>
      <c r="AY10" s="647" t="e">
        <f>VALUE(IF(AX10="---","",VLOOKUP(AX10,List1678345679102132456[],2,FALSE)))</f>
        <v>#VALUE!</v>
      </c>
      <c r="AZ10" s="647" t="str">
        <f>_xlfn.IFNA(LOOKUP(2,1/(H10:Q10&lt;&gt;"---"),X10:AF10),"---")</f>
        <v>---</v>
      </c>
      <c r="BA10" s="647" t="e">
        <f>VALUE(IF(AZ10="---","",VLOOKUP(AZ10,List1678345679102132456[],2,FALSE)))</f>
        <v>#VALUE!</v>
      </c>
      <c r="BB10" s="647" t="str">
        <f>_xlfn.IFNA(LOOKUP(2,1/(AK10:AT10&lt;&gt;""),AK10:AT10),"---")</f>
        <v>---</v>
      </c>
      <c r="BC10" s="647" t="str">
        <f>_xlfn.IFNA(LOOKUP(2,1/(H10:R10&lt;&gt;"---"),H$2:R$2),"---")</f>
        <v>---</v>
      </c>
      <c r="BE10" s="407" t="s">
        <v>272</v>
      </c>
      <c r="BI10" s="453" t="s">
        <v>283</v>
      </c>
      <c r="BJ10" s="647" t="str">
        <f>IF(H10="---","",IF(H10="","",VLOOKUP(H10,List1678345679102132456[],2,FALSE)))</f>
        <v/>
      </c>
      <c r="BK10" s="647" t="str">
        <f>IF(I10="---","",IF(I10="","",VLOOKUP(I10,List1678345679102132456[],2,FALSE)))</f>
        <v/>
      </c>
      <c r="BL10" s="647" t="str">
        <f>IF(J10="---","",IF(J10="","",VLOOKUP(J10,List1678345679102132456[],2,FALSE)))</f>
        <v/>
      </c>
      <c r="BM10" s="647" t="str">
        <f>IF(K10="---","",IF(K10="","",VLOOKUP(K10,List1678345679102132456[],2,FALSE)))</f>
        <v/>
      </c>
      <c r="BN10" s="647" t="str">
        <f>IF(L10="---","",IF(L10="","",VLOOKUP(L10,List1678345679102132456[],2,FALSE)))</f>
        <v/>
      </c>
      <c r="BO10" s="647" t="str">
        <f>IF(M10="---","",IF(M10="","",VLOOKUP(M10,List1678345679102132456[],2,FALSE)))</f>
        <v/>
      </c>
      <c r="BP10" s="647" t="str">
        <f>IF(N10="---","",IF(N10="","",VLOOKUP(N10,List1678345679102132456[],2,FALSE)))</f>
        <v/>
      </c>
      <c r="BQ10" s="647" t="str">
        <f>IF(O10="---","",IF(O10="","",VLOOKUP(O10,List1678345679102132456[],2,FALSE)))</f>
        <v/>
      </c>
      <c r="BR10" s="647" t="str">
        <f>IF(P10="---","",IF(P10="","",VLOOKUP(P10,List1678345679102132456[],2,FALSE)))</f>
        <v/>
      </c>
      <c r="BS10" s="647" t="str">
        <f>IF(Q10="---","",IF(Q10="","",VLOOKUP(Q10,List1678345679102132456[],2,FALSE)))</f>
        <v/>
      </c>
      <c r="BT10" s="647" t="str">
        <f>IF(R10="---","",IF(R10="","",VLOOKUP(R10,List1678345679102132456[],2,FALSE)))</f>
        <v/>
      </c>
      <c r="BU10" s="453" t="s">
        <v>283</v>
      </c>
      <c r="BV10" s="647" t="str">
        <f>IF(Y10="---","",IF(Y10="","",VLOOKUP(Y10,List1678345679102132456[],2,FALSE)))</f>
        <v/>
      </c>
      <c r="BW10" s="647" t="str">
        <f>IF(Z10="---","",IF(Z10="","",VLOOKUP(Z10,List1678345679102132456[],2,FALSE)))</f>
        <v/>
      </c>
      <c r="BX10" s="647" t="str">
        <f>IF(AA10="---","",IF(AA10="","",VLOOKUP(AA10,List1678345679102132456[],2,FALSE)))</f>
        <v/>
      </c>
      <c r="BY10" s="647" t="str">
        <f>IF(AB10="---","",IF(AB10="","",VLOOKUP(AB10,List1678345679102132456[],2,FALSE)))</f>
        <v/>
      </c>
      <c r="BZ10" s="647" t="str">
        <f>IF(AC10="---","",IF(AC10="","",VLOOKUP(AC10,List1678345679102132456[],2,FALSE)))</f>
        <v/>
      </c>
      <c r="CA10" s="647" t="str">
        <f>IF(AD10="---","",IF(AD10="","",VLOOKUP(AD10,List1678345679102132456[],2,FALSE)))</f>
        <v/>
      </c>
      <c r="CB10" s="647" t="str">
        <f>IF(AE10="---","",IF(AE10="","",VLOOKUP(AE10,List1678345679102132456[],2,FALSE)))</f>
        <v/>
      </c>
      <c r="CC10" s="647" t="str">
        <f>IF(AF10="---","",IF(AF10="","",VLOOKUP(AF10,List1678345679102132456[],2,FALSE)))</f>
        <v/>
      </c>
      <c r="CD10" s="647" t="str">
        <f>IF(AG10="---","",IF(AG10="","",VLOOKUP(AG10,List1678345679102132456[],2,FALSE)))</f>
        <v/>
      </c>
      <c r="CE10" s="647" t="str">
        <f>IF(AH10="---","",IF(AH10="","",VLOOKUP(AH10,List1678345679102132456[],2,FALSE)))</f>
        <v/>
      </c>
      <c r="CF10" s="453" t="s">
        <v>283</v>
      </c>
      <c r="CG10" s="647" t="str">
        <f>IFERROR(
    IF(H10="---", "NA",
        IF(Y10="---", "NA",
            IF(BJ10 &gt; BK10,
                IF(BV10 &gt; BJ10, 1.1, 0.1),
                IF(BV10 &gt; BJ10, 1, 0)
            )
        )
    ),
    -1
)</f>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NA</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100</v>
      </c>
      <c r="I11" s="456" t="s">
        <v>100</v>
      </c>
      <c r="J11" s="456" t="s">
        <v>100</v>
      </c>
      <c r="K11" s="456" t="s">
        <v>100</v>
      </c>
      <c r="L11" s="456" t="s">
        <v>100</v>
      </c>
      <c r="M11" s="456" t="s">
        <v>100</v>
      </c>
      <c r="N11" s="456" t="s">
        <v>100</v>
      </c>
      <c r="O11" s="456" t="s">
        <v>100</v>
      </c>
      <c r="P11" s="456" t="s">
        <v>100</v>
      </c>
      <c r="Q11" s="456" t="s">
        <v>100</v>
      </c>
      <c r="R11" s="457" t="s">
        <v>100</v>
      </c>
      <c r="Y11" s="450" t="s">
        <v>100</v>
      </c>
      <c r="Z11" s="450" t="s">
        <v>100</v>
      </c>
      <c r="AA11" s="450" t="s">
        <v>100</v>
      </c>
      <c r="AB11" s="450" t="s">
        <v>100</v>
      </c>
      <c r="AC11" s="450" t="s">
        <v>100</v>
      </c>
      <c r="AD11" s="450" t="s">
        <v>100</v>
      </c>
      <c r="AE11" s="450" t="s">
        <v>100</v>
      </c>
      <c r="AF11" s="450" t="s">
        <v>100</v>
      </c>
      <c r="AG11" s="450" t="s">
        <v>100</v>
      </c>
      <c r="AH11" s="450" t="s">
        <v>100</v>
      </c>
      <c r="AK11" s="451" t="str">
        <f>IFERROR(IF(I11="---","",IF(Y11="---","No Target Set",IF(BV11=BK11,"On Target",IF(BV11&gt;BK11,"Behind",IF(BV11&lt;BK11,"On Target"))))),"")</f>
        <v/>
      </c>
      <c r="AL11" s="451" t="str">
        <f>IFERROR(IF(J11="---","",IF(Z11="---","No Target Set",IF(BW11=BL11,"On Target",IF(BW11&gt;BL11,"Behind",IF(BW11&lt;BL11,"On Target"))))),"")</f>
        <v/>
      </c>
      <c r="AM11" s="451" t="str">
        <f>IFERROR(IF(K11="---","",IF(AA11="---","No Target Set",IF(BX11=BM11,"On Target",IF(BX11&gt;BM11,"Behind",IF(BX11&lt;BM11,"On Target"))))),"")</f>
        <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v>
      </c>
      <c r="AY11" s="647" t="e">
        <f>VALUE(IF(AX11="---","",VLOOKUP(AX11,List1678345679102132456[],2,FALSE)))</f>
        <v>#VALUE!</v>
      </c>
      <c r="AZ11" s="647" t="str">
        <f>_xlfn.IFNA(LOOKUP(2,1/(H11:Q11&lt;&gt;"---"),X11:AF11),"---")</f>
        <v>---</v>
      </c>
      <c r="BA11" s="647" t="e">
        <f>VALUE(IF(AZ11="---","",VLOOKUP(AZ11,List1678345679102132456[],2,FALSE)))</f>
        <v>#VALUE!</v>
      </c>
      <c r="BB11" s="647" t="str">
        <f>_xlfn.IFNA(LOOKUP(2,1/(AK11:AT11&lt;&gt;""),AK11:AT11),"---")</f>
        <v>---</v>
      </c>
      <c r="BC11" s="647" t="str">
        <f>_xlfn.IFNA(LOOKUP(2,1/(H11:R11&lt;&gt;"---"),H$2:R$2),"---")</f>
        <v>---</v>
      </c>
      <c r="BE11" s="407" t="s">
        <v>273</v>
      </c>
      <c r="BI11" s="453" t="s">
        <v>284</v>
      </c>
      <c r="BJ11" s="647" t="str">
        <f>IF(H11="---","",IF(H11="","",VLOOKUP(H11,List1678345679102132456[],2,FALSE)))</f>
        <v/>
      </c>
      <c r="BK11" s="647" t="str">
        <f>IF(I11="---","",IF(I11="","",VLOOKUP(I11,List1678345679102132456[],2,FALSE)))</f>
        <v/>
      </c>
      <c r="BL11" s="647" t="str">
        <f>IF(J11="---","",IF(J11="","",VLOOKUP(J11,List1678345679102132456[],2,FALSE)))</f>
        <v/>
      </c>
      <c r="BM11" s="647" t="str">
        <f>IF(K11="---","",IF(K11="","",VLOOKUP(K11,List1678345679102132456[],2,FALSE)))</f>
        <v/>
      </c>
      <c r="BN11" s="647" t="str">
        <f>IF(L11="---","",IF(L11="","",VLOOKUP(L11,List1678345679102132456[],2,FALSE)))</f>
        <v/>
      </c>
      <c r="BO11" s="647" t="str">
        <f>IF(M11="---","",IF(M11="","",VLOOKUP(M11,List1678345679102132456[],2,FALSE)))</f>
        <v/>
      </c>
      <c r="BP11" s="647" t="str">
        <f>IF(N11="---","",IF(N11="","",VLOOKUP(N11,List1678345679102132456[],2,FALSE)))</f>
        <v/>
      </c>
      <c r="BQ11" s="647" t="str">
        <f>IF(O11="---","",IF(O11="","",VLOOKUP(O11,List1678345679102132456[],2,FALSE)))</f>
        <v/>
      </c>
      <c r="BR11" s="647" t="str">
        <f>IF(P11="---","",IF(P11="","",VLOOKUP(P11,List1678345679102132456[],2,FALSE)))</f>
        <v/>
      </c>
      <c r="BS11" s="647" t="str">
        <f>IF(Q11="---","",IF(Q11="","",VLOOKUP(Q11,List1678345679102132456[],2,FALSE)))</f>
        <v/>
      </c>
      <c r="BT11" s="647" t="str">
        <f>IF(R11="---","",IF(R11="","",VLOOKUP(R11,List1678345679102132456[],2,FALSE)))</f>
        <v/>
      </c>
      <c r="BU11" s="453" t="s">
        <v>284</v>
      </c>
      <c r="BV11" s="647" t="str">
        <f>IF(Y11="---","",IF(Y11="","",VLOOKUP(Y11,List1678345679102132456[],2,FALSE)))</f>
        <v/>
      </c>
      <c r="BW11" s="647" t="str">
        <f>IF(Z11="---","",IF(Z11="","",VLOOKUP(Z11,List1678345679102132456[],2,FALSE)))</f>
        <v/>
      </c>
      <c r="BX11" s="647" t="str">
        <f>IF(AA11="---","",IF(AA11="","",VLOOKUP(AA11,List1678345679102132456[],2,FALSE)))</f>
        <v/>
      </c>
      <c r="BY11" s="647" t="str">
        <f>IF(AB11="---","",IF(AB11="","",VLOOKUP(AB11,List1678345679102132456[],2,FALSE)))</f>
        <v/>
      </c>
      <c r="BZ11" s="647" t="str">
        <f>IF(AC11="---","",IF(AC11="","",VLOOKUP(AC11,List1678345679102132456[],2,FALSE)))</f>
        <v/>
      </c>
      <c r="CA11" s="647" t="str">
        <f>IF(AD11="---","",IF(AD11="","",VLOOKUP(AD11,List1678345679102132456[],2,FALSE)))</f>
        <v/>
      </c>
      <c r="CB11" s="647" t="str">
        <f>IF(AE11="---","",IF(AE11="","",VLOOKUP(AE11,List1678345679102132456[],2,FALSE)))</f>
        <v/>
      </c>
      <c r="CC11" s="647" t="str">
        <f>IF(AF11="---","",IF(AF11="","",VLOOKUP(AF11,List1678345679102132456[],2,FALSE)))</f>
        <v/>
      </c>
      <c r="CD11" s="647" t="str">
        <f>IF(AG11="---","",IF(AG11="","",VLOOKUP(AG11,List1678345679102132456[],2,FALSE)))</f>
        <v/>
      </c>
      <c r="CE11" s="647" t="str">
        <f>IF(AH11="---","",IF(AH11="","",VLOOKUP(AH11,List1678345679102132456[],2,FALSE)))</f>
        <v/>
      </c>
      <c r="CF11" s="453" t="s">
        <v>284</v>
      </c>
      <c r="CG11" s="647" t="str">
        <f>IFERROR(
    IF(H11="---", "NA",
        IF(Y11="---", "NA",
            IF(BJ11 &gt; BK11,
                IF(BV11 &gt; BJ11, 1.1, 0.1),
                IF(BV11 &gt; BJ11, 1, 0)
            )
        )
    ),
    -1
)</f>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NA</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100</v>
      </c>
      <c r="I12" s="456" t="s">
        <v>100</v>
      </c>
      <c r="J12" s="456" t="s">
        <v>100</v>
      </c>
      <c r="K12" s="456" t="s">
        <v>100</v>
      </c>
      <c r="L12" s="456" t="s">
        <v>100</v>
      </c>
      <c r="M12" s="456" t="s">
        <v>100</v>
      </c>
      <c r="N12" s="456" t="s">
        <v>100</v>
      </c>
      <c r="O12" s="456" t="s">
        <v>100</v>
      </c>
      <c r="P12" s="456" t="s">
        <v>100</v>
      </c>
      <c r="Q12" s="456" t="s">
        <v>100</v>
      </c>
      <c r="R12" s="457" t="s">
        <v>100</v>
      </c>
      <c r="Y12" s="450" t="s">
        <v>100</v>
      </c>
      <c r="Z12" s="450" t="s">
        <v>100</v>
      </c>
      <c r="AA12" s="450" t="s">
        <v>100</v>
      </c>
      <c r="AB12" s="450" t="s">
        <v>100</v>
      </c>
      <c r="AC12" s="450" t="s">
        <v>100</v>
      </c>
      <c r="AD12" s="450" t="s">
        <v>100</v>
      </c>
      <c r="AE12" s="450" t="s">
        <v>100</v>
      </c>
      <c r="AF12" s="450" t="s">
        <v>100</v>
      </c>
      <c r="AG12" s="450" t="s">
        <v>100</v>
      </c>
      <c r="AH12" s="450" t="s">
        <v>100</v>
      </c>
      <c r="AK12" s="451" t="str">
        <f>IFERROR(IF(I12="---","",IF(Y12="---","No Target Set",IF(BV12=BK12,"On Target",IF(BV12&gt;BK12,"Behind",IF(BV12&lt;BK12,"On Target"))))),"")</f>
        <v/>
      </c>
      <c r="AL12" s="451" t="str">
        <f>IFERROR(IF(J12="---","",IF(Z12="---","No Target Set",IF(BW12=BL12,"On Target",IF(BW12&gt;BL12,"Behind",IF(BW12&lt;BL12,"On Target"))))),"")</f>
        <v/>
      </c>
      <c r="AM12" s="451" t="str">
        <f>IFERROR(IF(K12="---","",IF(AA12="---","No Target Set",IF(BX12=BM12,"On Target",IF(BX12&gt;BM12,"Behind",IF(BX12&lt;BM12,"On Target"))))),"")</f>
        <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v>
      </c>
      <c r="AY12" s="647" t="e">
        <f>VALUE(IF(AX12="---","",VLOOKUP(AX12,List1678345679102132456[],2,FALSE)))</f>
        <v>#VALUE!</v>
      </c>
      <c r="AZ12" s="647" t="str">
        <f>_xlfn.IFNA(LOOKUP(2,1/(H12:Q12&lt;&gt;"---"),X12:AF12),"---")</f>
        <v>---</v>
      </c>
      <c r="BA12" s="647" t="e">
        <f>VALUE(IF(AZ12="---","",VLOOKUP(AZ12,List1678345679102132456[],2,FALSE)))</f>
        <v>#VALUE!</v>
      </c>
      <c r="BB12" s="647" t="str">
        <f>_xlfn.IFNA(LOOKUP(2,1/(AK12:AT12&lt;&gt;""),AK12:AT12),"---")</f>
        <v>---</v>
      </c>
      <c r="BC12" s="647" t="str">
        <f>_xlfn.IFNA(LOOKUP(2,1/(H12:R12&lt;&gt;"---"),H$2:R$2),"---")</f>
        <v>---</v>
      </c>
      <c r="BI12" s="453" t="s">
        <v>117</v>
      </c>
      <c r="BJ12" s="647" t="str">
        <f>IF(H12="---","",IF(H12="","",VLOOKUP(H12,List1678345679102132456[],2,FALSE)))</f>
        <v/>
      </c>
      <c r="BK12" s="647" t="str">
        <f>IF(I12="---","",IF(I12="","",VLOOKUP(I12,List1678345679102132456[],2,FALSE)))</f>
        <v/>
      </c>
      <c r="BL12" s="647" t="str">
        <f>IF(J12="---","",IF(J12="","",VLOOKUP(J12,List1678345679102132456[],2,FALSE)))</f>
        <v/>
      </c>
      <c r="BM12" s="647" t="str">
        <f>IF(K12="---","",IF(K12="","",VLOOKUP(K12,List1678345679102132456[],2,FALSE)))</f>
        <v/>
      </c>
      <c r="BN12" s="647" t="str">
        <f>IF(L12="---","",IF(L12="","",VLOOKUP(L12,List1678345679102132456[],2,FALSE)))</f>
        <v/>
      </c>
      <c r="BO12" s="647" t="str">
        <f>IF(M12="---","",IF(M12="","",VLOOKUP(M12,List1678345679102132456[],2,FALSE)))</f>
        <v/>
      </c>
      <c r="BP12" s="647" t="str">
        <f>IF(N12="---","",IF(N12="","",VLOOKUP(N12,List1678345679102132456[],2,FALSE)))</f>
        <v/>
      </c>
      <c r="BQ12" s="647" t="str">
        <f>IF(O12="---","",IF(O12="","",VLOOKUP(O12,List1678345679102132456[],2,FALSE)))</f>
        <v/>
      </c>
      <c r="BR12" s="647" t="str">
        <f>IF(P12="---","",IF(P12="","",VLOOKUP(P12,List1678345679102132456[],2,FALSE)))</f>
        <v/>
      </c>
      <c r="BS12" s="647" t="str">
        <f>IF(Q12="---","",IF(Q12="","",VLOOKUP(Q12,List1678345679102132456[],2,FALSE)))</f>
        <v/>
      </c>
      <c r="BT12" s="647" t="str">
        <f>IF(R12="---","",IF(R12="","",VLOOKUP(R12,List1678345679102132456[],2,FALSE)))</f>
        <v/>
      </c>
      <c r="BU12" s="453" t="s">
        <v>117</v>
      </c>
      <c r="BV12" s="647" t="str">
        <f>IF(Y12="---","",IF(Y12="","",VLOOKUP(Y12,List1678345679102132456[],2,FALSE)))</f>
        <v/>
      </c>
      <c r="BW12" s="647" t="str">
        <f>IF(Z12="---","",IF(Z12="","",VLOOKUP(Z12,List1678345679102132456[],2,FALSE)))</f>
        <v/>
      </c>
      <c r="BX12" s="647" t="str">
        <f>IF(AA12="---","",IF(AA12="","",VLOOKUP(AA12,List1678345679102132456[],2,FALSE)))</f>
        <v/>
      </c>
      <c r="BY12" s="647" t="str">
        <f>IF(AB12="---","",IF(AB12="","",VLOOKUP(AB12,List1678345679102132456[],2,FALSE)))</f>
        <v/>
      </c>
      <c r="BZ12" s="647" t="str">
        <f>IF(AC12="---","",IF(AC12="","",VLOOKUP(AC12,List1678345679102132456[],2,FALSE)))</f>
        <v/>
      </c>
      <c r="CA12" s="647" t="str">
        <f>IF(AD12="---","",IF(AD12="","",VLOOKUP(AD12,List1678345679102132456[],2,FALSE)))</f>
        <v/>
      </c>
      <c r="CB12" s="647" t="str">
        <f>IF(AE12="---","",IF(AE12="","",VLOOKUP(AE12,List1678345679102132456[],2,FALSE)))</f>
        <v/>
      </c>
      <c r="CC12" s="647" t="str">
        <f>IF(AF12="---","",IF(AF12="","",VLOOKUP(AF12,List1678345679102132456[],2,FALSE)))</f>
        <v/>
      </c>
      <c r="CD12" s="647" t="str">
        <f>IF(AG12="---","",IF(AG12="","",VLOOKUP(AG12,List1678345679102132456[],2,FALSE)))</f>
        <v/>
      </c>
      <c r="CE12" s="647" t="str">
        <f>IF(AH12="---","",IF(AH12="","",VLOOKUP(AH12,List1678345679102132456[],2,FALSE)))</f>
        <v/>
      </c>
      <c r="CF12" s="453" t="s">
        <v>117</v>
      </c>
      <c r="CG12" s="647" t="str">
        <f>IFERROR(
    IF(H12="---", "NA",
        IF(Y12="---", "NA",
            IF(BJ12 &gt; BK12,
                IF(BV12 &gt; BJ12, 1.1, 0.1),
                IF(BV12 &gt; BJ12, 1, 0)
            )
        )
    ),
    -1
)</f>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NA</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100</v>
      </c>
      <c r="I13" s="456" t="s">
        <v>100</v>
      </c>
      <c r="J13" s="456" t="s">
        <v>100</v>
      </c>
      <c r="K13" s="456" t="s">
        <v>100</v>
      </c>
      <c r="L13" s="456" t="s">
        <v>100</v>
      </c>
      <c r="M13" s="456" t="s">
        <v>100</v>
      </c>
      <c r="N13" s="456" t="s">
        <v>100</v>
      </c>
      <c r="O13" s="456" t="s">
        <v>100</v>
      </c>
      <c r="P13" s="456" t="s">
        <v>100</v>
      </c>
      <c r="Q13" s="456" t="s">
        <v>100</v>
      </c>
      <c r="R13" s="457" t="s">
        <v>100</v>
      </c>
      <c r="Y13" s="450" t="s">
        <v>100</v>
      </c>
      <c r="Z13" s="450" t="s">
        <v>100</v>
      </c>
      <c r="AA13" s="450" t="s">
        <v>100</v>
      </c>
      <c r="AB13" s="450" t="s">
        <v>100</v>
      </c>
      <c r="AC13" s="450" t="s">
        <v>100</v>
      </c>
      <c r="AD13" s="450" t="s">
        <v>100</v>
      </c>
      <c r="AE13" s="450" t="s">
        <v>100</v>
      </c>
      <c r="AF13" s="450" t="s">
        <v>100</v>
      </c>
      <c r="AG13" s="450" t="s">
        <v>100</v>
      </c>
      <c r="AH13" s="450" t="s">
        <v>100</v>
      </c>
      <c r="AK13" s="451" t="str">
        <f>IFERROR(IF(I13="---","",IF(Y13="---","No Target Set",IF(BV13=BK13,"On Target",IF(BV13&gt;BK13,"Behind",IF(BV13&lt;BK13,"On Target"))))),"")</f>
        <v/>
      </c>
      <c r="AL13" s="451" t="str">
        <f>IFERROR(IF(J13="---","",IF(Z13="---","No Target Set",IF(BW13=BL13,"On Target",IF(BW13&gt;BL13,"Behind",IF(BW13&lt;BL13,"On Target"))))),"")</f>
        <v/>
      </c>
      <c r="AM13" s="451" t="str">
        <f>IFERROR(IF(K13="---","",IF(AA13="---","No Target Set",IF(BX13=BM13,"On Target",IF(BX13&gt;BM13,"Behind",IF(BX13&lt;BM13,"On Target"))))),"")</f>
        <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v>
      </c>
      <c r="AY13" s="647" t="e">
        <f>VALUE(IF(AX13="---","",VLOOKUP(AX13,List1678345679102132456[],2,FALSE)))</f>
        <v>#VALUE!</v>
      </c>
      <c r="AZ13" s="647" t="str">
        <f>_xlfn.IFNA(LOOKUP(2,1/(H13:Q13&lt;&gt;"---"),X13:AF13),"---")</f>
        <v>---</v>
      </c>
      <c r="BA13" s="647" t="e">
        <f>VALUE(IF(AZ13="---","",VLOOKUP(AZ13,List1678345679102132456[],2,FALSE)))</f>
        <v>#VALUE!</v>
      </c>
      <c r="BB13" s="647" t="str">
        <f>_xlfn.IFNA(LOOKUP(2,1/(AK13:AT13&lt;&gt;""),AK13:AT13),"---")</f>
        <v>---</v>
      </c>
      <c r="BC13" s="647" t="str">
        <f>_xlfn.IFNA(LOOKUP(2,1/(H13:R13&lt;&gt;"---"),H$2:R$2),"---")</f>
        <v>---</v>
      </c>
      <c r="BI13" s="453" t="s">
        <v>119</v>
      </c>
      <c r="BJ13" s="647" t="str">
        <f>IF(H13="---","",IF(H13="","",VLOOKUP(H13,List1678345679102132456[],2,FALSE)))</f>
        <v/>
      </c>
      <c r="BK13" s="647" t="str">
        <f>IF(I13="---","",IF(I13="","",VLOOKUP(I13,List1678345679102132456[],2,FALSE)))</f>
        <v/>
      </c>
      <c r="BL13" s="647" t="str">
        <f>IF(J13="---","",IF(J13="","",VLOOKUP(J13,List1678345679102132456[],2,FALSE)))</f>
        <v/>
      </c>
      <c r="BM13" s="647" t="str">
        <f>IF(K13="---","",IF(K13="","",VLOOKUP(K13,List1678345679102132456[],2,FALSE)))</f>
        <v/>
      </c>
      <c r="BN13" s="647" t="str">
        <f>IF(L13="---","",IF(L13="","",VLOOKUP(L13,List1678345679102132456[],2,FALSE)))</f>
        <v/>
      </c>
      <c r="BO13" s="647" t="str">
        <f>IF(M13="---","",IF(M13="","",VLOOKUP(M13,List1678345679102132456[],2,FALSE)))</f>
        <v/>
      </c>
      <c r="BP13" s="647" t="str">
        <f>IF(N13="---","",IF(N13="","",VLOOKUP(N13,List1678345679102132456[],2,FALSE)))</f>
        <v/>
      </c>
      <c r="BQ13" s="647" t="str">
        <f>IF(O13="---","",IF(O13="","",VLOOKUP(O13,List1678345679102132456[],2,FALSE)))</f>
        <v/>
      </c>
      <c r="BR13" s="647" t="str">
        <f>IF(P13="---","",IF(P13="","",VLOOKUP(P13,List1678345679102132456[],2,FALSE)))</f>
        <v/>
      </c>
      <c r="BS13" s="647" t="str">
        <f>IF(Q13="---","",IF(Q13="","",VLOOKUP(Q13,List1678345679102132456[],2,FALSE)))</f>
        <v/>
      </c>
      <c r="BT13" s="647" t="str">
        <f>IF(R13="---","",IF(R13="","",VLOOKUP(R13,List1678345679102132456[],2,FALSE)))</f>
        <v/>
      </c>
      <c r="BU13" s="453" t="s">
        <v>119</v>
      </c>
      <c r="BV13" s="647" t="str">
        <f>IF(Y13="---","",IF(Y13="","",VLOOKUP(Y13,List1678345679102132456[],2,FALSE)))</f>
        <v/>
      </c>
      <c r="BW13" s="647" t="str">
        <f>IF(Z13="---","",IF(Z13="","",VLOOKUP(Z13,List1678345679102132456[],2,FALSE)))</f>
        <v/>
      </c>
      <c r="BX13" s="647" t="str">
        <f>IF(AA13="---","",IF(AA13="","",VLOOKUP(AA13,List1678345679102132456[],2,FALSE)))</f>
        <v/>
      </c>
      <c r="BY13" s="647" t="str">
        <f>IF(AB13="---","",IF(AB13="","",VLOOKUP(AB13,List1678345679102132456[],2,FALSE)))</f>
        <v/>
      </c>
      <c r="BZ13" s="647" t="str">
        <f>IF(AC13="---","",IF(AC13="","",VLOOKUP(AC13,List1678345679102132456[],2,FALSE)))</f>
        <v/>
      </c>
      <c r="CA13" s="647" t="str">
        <f>IF(AD13="---","",IF(AD13="","",VLOOKUP(AD13,List1678345679102132456[],2,FALSE)))</f>
        <v/>
      </c>
      <c r="CB13" s="647" t="str">
        <f>IF(AE13="---","",IF(AE13="","",VLOOKUP(AE13,List1678345679102132456[],2,FALSE)))</f>
        <v/>
      </c>
      <c r="CC13" s="647" t="str">
        <f>IF(AF13="---","",IF(AF13="","",VLOOKUP(AF13,List1678345679102132456[],2,FALSE)))</f>
        <v/>
      </c>
      <c r="CD13" s="647" t="str">
        <f>IF(AG13="---","",IF(AG13="","",VLOOKUP(AG13,List1678345679102132456[],2,FALSE)))</f>
        <v/>
      </c>
      <c r="CE13" s="647" t="str">
        <f>IF(AH13="---","",IF(AH13="","",VLOOKUP(AH13,List1678345679102132456[],2,FALSE)))</f>
        <v/>
      </c>
      <c r="CF13" s="453" t="s">
        <v>119</v>
      </c>
      <c r="CG13" s="647" t="str">
        <f>IFERROR(
    IF(H13="---", "NA",
        IF(Y13="---", "NA",
            IF(BJ13 &gt; BK13,
                IF(BV13 &gt; BJ13, 1.1, 0.1),
                IF(BV13 &gt; BJ13, 1, 0)
            )
        )
    ),
    -1
)</f>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NA</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100</v>
      </c>
      <c r="I14" s="456" t="s">
        <v>100</v>
      </c>
      <c r="J14" s="456" t="s">
        <v>100</v>
      </c>
      <c r="K14" s="456" t="s">
        <v>100</v>
      </c>
      <c r="L14" s="456" t="s">
        <v>100</v>
      </c>
      <c r="M14" s="456" t="s">
        <v>100</v>
      </c>
      <c r="N14" s="456" t="s">
        <v>100</v>
      </c>
      <c r="O14" s="456" t="s">
        <v>100</v>
      </c>
      <c r="P14" s="456" t="s">
        <v>100</v>
      </c>
      <c r="Q14" s="456" t="s">
        <v>100</v>
      </c>
      <c r="R14" s="457" t="s">
        <v>100</v>
      </c>
      <c r="S14" s="407"/>
      <c r="T14" s="407"/>
      <c r="U14" s="407"/>
      <c r="V14" s="407"/>
      <c r="W14" s="407"/>
      <c r="X14" s="407"/>
      <c r="Y14" s="450" t="s">
        <v>100</v>
      </c>
      <c r="Z14" s="450" t="s">
        <v>100</v>
      </c>
      <c r="AA14" s="450" t="s">
        <v>100</v>
      </c>
      <c r="AB14" s="450" t="s">
        <v>100</v>
      </c>
      <c r="AC14" s="450" t="s">
        <v>100</v>
      </c>
      <c r="AD14" s="450" t="s">
        <v>100</v>
      </c>
      <c r="AE14" s="450" t="s">
        <v>100</v>
      </c>
      <c r="AF14" s="450" t="s">
        <v>100</v>
      </c>
      <c r="AG14" s="450" t="s">
        <v>100</v>
      </c>
      <c r="AH14" s="450" t="s">
        <v>100</v>
      </c>
      <c r="AK14" s="451" t="str">
        <f>IFERROR(IF(I14="---","",IF(Y14="---","No Target Set",IF(BV14=BK14,"On Target",IF(BV14&gt;BK14,"Behind",IF(BV14&lt;BK14,"On Target"))))),"")</f>
        <v/>
      </c>
      <c r="AL14" s="451" t="str">
        <f>IFERROR(IF(J14="---","",IF(Z14="---","No Target Set",IF(BW14=BL14,"On Target",IF(BW14&gt;BL14,"Behind",IF(BW14&lt;BL14,"On Target"))))),"")</f>
        <v/>
      </c>
      <c r="AM14" s="451" t="str">
        <f>IFERROR(IF(K14="---","",IF(AA14="---","No Target Set",IF(BX14=BM14,"On Target",IF(BX14&gt;BM14,"Behind",IF(BX14&lt;BM14,"On Target"))))),"")</f>
        <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v>
      </c>
      <c r="AY14" s="647" t="e">
        <f>VALUE(IF(AX14="---","",VLOOKUP(AX14,List1678345679102132456[],2,FALSE)))</f>
        <v>#VALUE!</v>
      </c>
      <c r="AZ14" s="647" t="str">
        <f>_xlfn.IFNA(LOOKUP(2,1/(H14:Q14&lt;&gt;"---"),X14:AF14),"---")</f>
        <v>---</v>
      </c>
      <c r="BA14" s="647" t="e">
        <f>VALUE(IF(AZ14="---","",VLOOKUP(AZ14,List1678345679102132456[],2,FALSE)))</f>
        <v>#VALUE!</v>
      </c>
      <c r="BB14" s="647" t="str">
        <f>_xlfn.IFNA(LOOKUP(2,1/(AK14:AT14&lt;&gt;""),AK14:AT14),"---")</f>
        <v>---</v>
      </c>
      <c r="BC14" s="647" t="str">
        <f>_xlfn.IFNA(LOOKUP(2,1/(H14:R14&lt;&gt;"---"),H$2:R$2),"---")</f>
        <v>---</v>
      </c>
      <c r="BD14" s="407"/>
      <c r="BE14" s="407"/>
      <c r="BF14" s="407"/>
      <c r="BG14" s="407"/>
      <c r="BH14" s="407"/>
      <c r="BI14" s="453" t="s">
        <v>121</v>
      </c>
      <c r="BJ14" s="647" t="str">
        <f>IF(H14="---","",IF(H14="","",VLOOKUP(H14,List1678345679102132456[],2,FALSE)))</f>
        <v/>
      </c>
      <c r="BK14" s="647" t="str">
        <f>IF(I14="---","",IF(I14="","",VLOOKUP(I14,List1678345679102132456[],2,FALSE)))</f>
        <v/>
      </c>
      <c r="BL14" s="647" t="str">
        <f>IF(J14="---","",IF(J14="","",VLOOKUP(J14,List1678345679102132456[],2,FALSE)))</f>
        <v/>
      </c>
      <c r="BM14" s="647" t="str">
        <f>IF(K14="---","",IF(K14="","",VLOOKUP(K14,List1678345679102132456[],2,FALSE)))</f>
        <v/>
      </c>
      <c r="BN14" s="647" t="str">
        <f>IF(L14="---","",IF(L14="","",VLOOKUP(L14,List1678345679102132456[],2,FALSE)))</f>
        <v/>
      </c>
      <c r="BO14" s="647" t="str">
        <f>IF(M14="---","",IF(M14="","",VLOOKUP(M14,List1678345679102132456[],2,FALSE)))</f>
        <v/>
      </c>
      <c r="BP14" s="647" t="str">
        <f>IF(N14="---","",IF(N14="","",VLOOKUP(N14,List1678345679102132456[],2,FALSE)))</f>
        <v/>
      </c>
      <c r="BQ14" s="647" t="str">
        <f>IF(O14="---","",IF(O14="","",VLOOKUP(O14,List1678345679102132456[],2,FALSE)))</f>
        <v/>
      </c>
      <c r="BR14" s="647" t="str">
        <f>IF(P14="---","",IF(P14="","",VLOOKUP(P14,List1678345679102132456[],2,FALSE)))</f>
        <v/>
      </c>
      <c r="BS14" s="647" t="str">
        <f>IF(Q14="---","",IF(Q14="","",VLOOKUP(Q14,List1678345679102132456[],2,FALSE)))</f>
        <v/>
      </c>
      <c r="BT14" s="647" t="str">
        <f>IF(R14="---","",IF(R14="","",VLOOKUP(R14,List1678345679102132456[],2,FALSE)))</f>
        <v/>
      </c>
      <c r="BU14" s="453" t="s">
        <v>121</v>
      </c>
      <c r="BV14" s="647" t="str">
        <f>IF(Y14="---","",IF(Y14="","",VLOOKUP(Y14,List1678345679102132456[],2,FALSE)))</f>
        <v/>
      </c>
      <c r="BW14" s="647" t="str">
        <f>IF(Z14="---","",IF(Z14="","",VLOOKUP(Z14,List1678345679102132456[],2,FALSE)))</f>
        <v/>
      </c>
      <c r="BX14" s="647" t="str">
        <f>IF(AA14="---","",IF(AA14="","",VLOOKUP(AA14,List1678345679102132456[],2,FALSE)))</f>
        <v/>
      </c>
      <c r="BY14" s="647" t="str">
        <f>IF(AB14="---","",IF(AB14="","",VLOOKUP(AB14,List1678345679102132456[],2,FALSE)))</f>
        <v/>
      </c>
      <c r="BZ14" s="647" t="str">
        <f>IF(AC14="---","",IF(AC14="","",VLOOKUP(AC14,List1678345679102132456[],2,FALSE)))</f>
        <v/>
      </c>
      <c r="CA14" s="647" t="str">
        <f>IF(AD14="---","",IF(AD14="","",VLOOKUP(AD14,List1678345679102132456[],2,FALSE)))</f>
        <v/>
      </c>
      <c r="CB14" s="647" t="str">
        <f>IF(AE14="---","",IF(AE14="","",VLOOKUP(AE14,List1678345679102132456[],2,FALSE)))</f>
        <v/>
      </c>
      <c r="CC14" s="647" t="str">
        <f>IF(AF14="---","",IF(AF14="","",VLOOKUP(AF14,List1678345679102132456[],2,FALSE)))</f>
        <v/>
      </c>
      <c r="CD14" s="647" t="str">
        <f>IF(AG14="---","",IF(AG14="","",VLOOKUP(AG14,List1678345679102132456[],2,FALSE)))</f>
        <v/>
      </c>
      <c r="CE14" s="647" t="str">
        <f>IF(AH14="---","",IF(AH14="","",VLOOKUP(AH14,List1678345679102132456[],2,FALSE)))</f>
        <v/>
      </c>
      <c r="CF14" s="453" t="s">
        <v>121</v>
      </c>
      <c r="CG14" s="647" t="str">
        <f>IFERROR(
    IF(H14="---", "NA",
        IF(Y14="---", "NA",
            IF(BJ14 &gt; BK14,
                IF(BV14 &gt; BJ14, 1.1, 0.1),
                IF(BV14 &gt; BJ14, 1, 0)
            )
        )
    ),
    -1
)</f>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NA</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100</v>
      </c>
      <c r="I15" s="456" t="s">
        <v>100</v>
      </c>
      <c r="J15" s="456" t="s">
        <v>100</v>
      </c>
      <c r="K15" s="456" t="s">
        <v>100</v>
      </c>
      <c r="L15" s="456" t="s">
        <v>100</v>
      </c>
      <c r="M15" s="456" t="s">
        <v>100</v>
      </c>
      <c r="N15" s="456" t="s">
        <v>100</v>
      </c>
      <c r="O15" s="456" t="s">
        <v>100</v>
      </c>
      <c r="P15" s="456" t="s">
        <v>100</v>
      </c>
      <c r="Q15" s="456" t="s">
        <v>100</v>
      </c>
      <c r="R15" s="457" t="s">
        <v>100</v>
      </c>
      <c r="S15" s="407"/>
      <c r="T15" s="407"/>
      <c r="U15" s="407"/>
      <c r="V15" s="407"/>
      <c r="W15" s="407"/>
      <c r="X15" s="407"/>
      <c r="Y15" s="450" t="s">
        <v>100</v>
      </c>
      <c r="Z15" s="450" t="s">
        <v>100</v>
      </c>
      <c r="AA15" s="450" t="s">
        <v>100</v>
      </c>
      <c r="AB15" s="450" t="s">
        <v>100</v>
      </c>
      <c r="AC15" s="450" t="s">
        <v>100</v>
      </c>
      <c r="AD15" s="450" t="s">
        <v>100</v>
      </c>
      <c r="AE15" s="450" t="s">
        <v>100</v>
      </c>
      <c r="AF15" s="450" t="s">
        <v>100</v>
      </c>
      <c r="AG15" s="450" t="s">
        <v>100</v>
      </c>
      <c r="AH15" s="450" t="s">
        <v>100</v>
      </c>
      <c r="AK15" s="451" t="str">
        <f>IFERROR(IF(I15="---","",IF(Y15="---","No Target Set",IF(BV15=BK15,"On Target",IF(BV15&gt;BK15,"Behind",IF(BV15&lt;BK15,"On Target"))))),"")</f>
        <v/>
      </c>
      <c r="AL15" s="451" t="str">
        <f>IFERROR(IF(J15="---","",IF(Z15="---","No Target Set",IF(BW15=BL15,"On Target",IF(BW15&gt;BL15,"Behind",IF(BW15&lt;BL15,"On Target"))))),"")</f>
        <v/>
      </c>
      <c r="AM15" s="451" t="str">
        <f>IFERROR(IF(K15="---","",IF(AA15="---","No Target Set",IF(BX15=BM15,"On Target",IF(BX15&gt;BM15,"Behind",IF(BX15&lt;BM15,"On Target"))))),"")</f>
        <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v>
      </c>
      <c r="AY15" s="647" t="e">
        <f>VALUE(IF(AX15="---","",VLOOKUP(AX15,List1678345679102132456[],2,FALSE)))</f>
        <v>#VALUE!</v>
      </c>
      <c r="AZ15" s="647" t="str">
        <f>_xlfn.IFNA(LOOKUP(2,1/(H15:Q15&lt;&gt;"---"),X15:AF15),"---")</f>
        <v>---</v>
      </c>
      <c r="BA15" s="647" t="e">
        <f>VALUE(IF(AZ15="---","",VLOOKUP(AZ15,List1678345679102132456[],2,FALSE)))</f>
        <v>#VALUE!</v>
      </c>
      <c r="BB15" s="647" t="str">
        <f>_xlfn.IFNA(LOOKUP(2,1/(AK15:AT15&lt;&gt;""),AK15:AT15),"---")</f>
        <v>---</v>
      </c>
      <c r="BC15" s="647" t="str">
        <f>_xlfn.IFNA(LOOKUP(2,1/(H15:R15&lt;&gt;"---"),H$2:R$2),"---")</f>
        <v>---</v>
      </c>
      <c r="BD15" s="407"/>
      <c r="BE15" s="407"/>
      <c r="BF15" s="407"/>
      <c r="BG15" s="407"/>
      <c r="BH15" s="407"/>
      <c r="BI15" s="453" t="s">
        <v>124</v>
      </c>
      <c r="BJ15" s="647" t="str">
        <f>IF(H15="---","",IF(H15="","",VLOOKUP(H15,List1678345679102132456[],2,FALSE)))</f>
        <v/>
      </c>
      <c r="BK15" s="647" t="str">
        <f>IF(I15="---","",IF(I15="","",VLOOKUP(I15,List1678345679102132456[],2,FALSE)))</f>
        <v/>
      </c>
      <c r="BL15" s="647" t="str">
        <f>IF(J15="---","",IF(J15="","",VLOOKUP(J15,List1678345679102132456[],2,FALSE)))</f>
        <v/>
      </c>
      <c r="BM15" s="647" t="str">
        <f>IF(K15="---","",IF(K15="","",VLOOKUP(K15,List1678345679102132456[],2,FALSE)))</f>
        <v/>
      </c>
      <c r="BN15" s="647" t="str">
        <f>IF(L15="---","",IF(L15="","",VLOOKUP(L15,List1678345679102132456[],2,FALSE)))</f>
        <v/>
      </c>
      <c r="BO15" s="647" t="str">
        <f>IF(M15="---","",IF(M15="","",VLOOKUP(M15,List1678345679102132456[],2,FALSE)))</f>
        <v/>
      </c>
      <c r="BP15" s="647" t="str">
        <f>IF(N15="---","",IF(N15="","",VLOOKUP(N15,List1678345679102132456[],2,FALSE)))</f>
        <v/>
      </c>
      <c r="BQ15" s="647" t="str">
        <f>IF(O15="---","",IF(O15="","",VLOOKUP(O15,List1678345679102132456[],2,FALSE)))</f>
        <v/>
      </c>
      <c r="BR15" s="647" t="str">
        <f>IF(P15="---","",IF(P15="","",VLOOKUP(P15,List1678345679102132456[],2,FALSE)))</f>
        <v/>
      </c>
      <c r="BS15" s="647" t="str">
        <f>IF(Q15="---","",IF(Q15="","",VLOOKUP(Q15,List1678345679102132456[],2,FALSE)))</f>
        <v/>
      </c>
      <c r="BT15" s="647" t="str">
        <f>IF(R15="---","",IF(R15="","",VLOOKUP(R15,List1678345679102132456[],2,FALSE)))</f>
        <v/>
      </c>
      <c r="BU15" s="453" t="s">
        <v>124</v>
      </c>
      <c r="BV15" s="647" t="str">
        <f>IF(Y15="---","",IF(Y15="","",VLOOKUP(Y15,List1678345679102132456[],2,FALSE)))</f>
        <v/>
      </c>
      <c r="BW15" s="647" t="str">
        <f>IF(Z15="---","",IF(Z15="","",VLOOKUP(Z15,List1678345679102132456[],2,FALSE)))</f>
        <v/>
      </c>
      <c r="BX15" s="647" t="str">
        <f>IF(AA15="---","",IF(AA15="","",VLOOKUP(AA15,List1678345679102132456[],2,FALSE)))</f>
        <v/>
      </c>
      <c r="BY15" s="647" t="str">
        <f>IF(AB15="---","",IF(AB15="","",VLOOKUP(AB15,List1678345679102132456[],2,FALSE)))</f>
        <v/>
      </c>
      <c r="BZ15" s="647" t="str">
        <f>IF(AC15="---","",IF(AC15="","",VLOOKUP(AC15,List1678345679102132456[],2,FALSE)))</f>
        <v/>
      </c>
      <c r="CA15" s="647" t="str">
        <f>IF(AD15="---","",IF(AD15="","",VLOOKUP(AD15,List1678345679102132456[],2,FALSE)))</f>
        <v/>
      </c>
      <c r="CB15" s="647" t="str">
        <f>IF(AE15="---","",IF(AE15="","",VLOOKUP(AE15,List1678345679102132456[],2,FALSE)))</f>
        <v/>
      </c>
      <c r="CC15" s="647" t="str">
        <f>IF(AF15="---","",IF(AF15="","",VLOOKUP(AF15,List1678345679102132456[],2,FALSE)))</f>
        <v/>
      </c>
      <c r="CD15" s="647" t="str">
        <f>IF(AG15="---","",IF(AG15="","",VLOOKUP(AG15,List1678345679102132456[],2,FALSE)))</f>
        <v/>
      </c>
      <c r="CE15" s="647" t="str">
        <f>IF(AH15="---","",IF(AH15="","",VLOOKUP(AH15,List1678345679102132456[],2,FALSE)))</f>
        <v/>
      </c>
      <c r="CF15" s="453" t="s">
        <v>124</v>
      </c>
      <c r="CG15" s="647" t="str">
        <f>IFERROR(
    IF(H15="---", "NA",
        IF(Y15="---", "NA",
            IF(BJ15 &gt; BK15,
                IF(BV15 &gt; BJ15, 1.1, 0.1),
                IF(BV15 &gt; BJ15, 1, 0)
            )
        )
    ),
    -1
)</f>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NA</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100</v>
      </c>
      <c r="I16" s="456" t="s">
        <v>100</v>
      </c>
      <c r="J16" s="456" t="s">
        <v>100</v>
      </c>
      <c r="K16" s="456" t="s">
        <v>100</v>
      </c>
      <c r="L16" s="456" t="s">
        <v>100</v>
      </c>
      <c r="M16" s="456" t="s">
        <v>100</v>
      </c>
      <c r="N16" s="456" t="s">
        <v>100</v>
      </c>
      <c r="O16" s="456" t="s">
        <v>100</v>
      </c>
      <c r="P16" s="456" t="s">
        <v>100</v>
      </c>
      <c r="Q16" s="456" t="s">
        <v>100</v>
      </c>
      <c r="R16" s="457" t="s">
        <v>100</v>
      </c>
      <c r="S16" s="407"/>
      <c r="T16" s="407"/>
      <c r="U16" s="407"/>
      <c r="V16" s="407"/>
      <c r="W16" s="407"/>
      <c r="X16" s="407"/>
      <c r="Y16" s="450" t="s">
        <v>100</v>
      </c>
      <c r="Z16" s="450" t="s">
        <v>100</v>
      </c>
      <c r="AA16" s="450" t="s">
        <v>100</v>
      </c>
      <c r="AB16" s="450" t="s">
        <v>100</v>
      </c>
      <c r="AC16" s="450" t="s">
        <v>100</v>
      </c>
      <c r="AD16" s="450" t="s">
        <v>100</v>
      </c>
      <c r="AE16" s="450" t="s">
        <v>100</v>
      </c>
      <c r="AF16" s="450" t="s">
        <v>100</v>
      </c>
      <c r="AG16" s="450" t="s">
        <v>100</v>
      </c>
      <c r="AH16" s="450" t="s">
        <v>100</v>
      </c>
      <c r="AK16" s="451" t="str">
        <f>IFERROR(IF(I16="---","",IF(Y16="---","No Target Set",IF(BV16=BK16,"On Target",IF(BV16&gt;BK16,"Behind",IF(BV16&lt;BK16,"On Target"))))),"")</f>
        <v/>
      </c>
      <c r="AL16" s="451" t="str">
        <f>IFERROR(IF(J16="---","",IF(Z16="---","No Target Set",IF(BW16=BL16,"On Target",IF(BW16&gt;BL16,"Behind",IF(BW16&lt;BL16,"On Target"))))),"")</f>
        <v/>
      </c>
      <c r="AM16" s="451" t="str">
        <f>IFERROR(IF(K16="---","",IF(AA16="---","No Target Set",IF(BX16=BM16,"On Target",IF(BX16&gt;BM16,"Behind",IF(BX16&lt;BM16,"On Target"))))),"")</f>
        <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v>
      </c>
      <c r="AY16" s="647" t="e">
        <f>VALUE(IF(AX16="---","",VLOOKUP(AX16,List1678345679102132456[],2,FALSE)))</f>
        <v>#VALUE!</v>
      </c>
      <c r="AZ16" s="647" t="str">
        <f>_xlfn.IFNA(LOOKUP(2,1/(H16:Q16&lt;&gt;"---"),X16:AF16),"---")</f>
        <v>---</v>
      </c>
      <c r="BA16" s="647" t="e">
        <f>VALUE(IF(AZ16="---","",VLOOKUP(AZ16,List1678345679102132456[],2,FALSE)))</f>
        <v>#VALUE!</v>
      </c>
      <c r="BB16" s="647" t="str">
        <f>_xlfn.IFNA(LOOKUP(2,1/(AK16:AT16&lt;&gt;""),AK16:AT16),"---")</f>
        <v>---</v>
      </c>
      <c r="BC16" s="647" t="str">
        <f>_xlfn.IFNA(LOOKUP(2,1/(H16:R16&lt;&gt;"---"),H$2:R$2),"---")</f>
        <v>---</v>
      </c>
      <c r="BD16" s="407"/>
      <c r="BE16" s="407"/>
      <c r="BF16" s="407"/>
      <c r="BG16" s="407"/>
      <c r="BH16" s="407"/>
      <c r="BI16" s="453" t="s">
        <v>126</v>
      </c>
      <c r="BJ16" s="647" t="str">
        <f>IF(H16="---","",IF(H16="","",VLOOKUP(H16,List1678345679102132456[],2,FALSE)))</f>
        <v/>
      </c>
      <c r="BK16" s="647" t="str">
        <f>IF(I16="---","",IF(I16="","",VLOOKUP(I16,List1678345679102132456[],2,FALSE)))</f>
        <v/>
      </c>
      <c r="BL16" s="647" t="str">
        <f>IF(J16="---","",IF(J16="","",VLOOKUP(J16,List1678345679102132456[],2,FALSE)))</f>
        <v/>
      </c>
      <c r="BM16" s="647" t="str">
        <f>IF(K16="---","",IF(K16="","",VLOOKUP(K16,List1678345679102132456[],2,FALSE)))</f>
        <v/>
      </c>
      <c r="BN16" s="647" t="str">
        <f>IF(L16="---","",IF(L16="","",VLOOKUP(L16,List1678345679102132456[],2,FALSE)))</f>
        <v/>
      </c>
      <c r="BO16" s="647" t="str">
        <f>IF(M16="---","",IF(M16="","",VLOOKUP(M16,List1678345679102132456[],2,FALSE)))</f>
        <v/>
      </c>
      <c r="BP16" s="647" t="str">
        <f>IF(N16="---","",IF(N16="","",VLOOKUP(N16,List1678345679102132456[],2,FALSE)))</f>
        <v/>
      </c>
      <c r="BQ16" s="647" t="str">
        <f>IF(O16="---","",IF(O16="","",VLOOKUP(O16,List1678345679102132456[],2,FALSE)))</f>
        <v/>
      </c>
      <c r="BR16" s="647" t="str">
        <f>IF(P16="---","",IF(P16="","",VLOOKUP(P16,List1678345679102132456[],2,FALSE)))</f>
        <v/>
      </c>
      <c r="BS16" s="647" t="str">
        <f>IF(Q16="---","",IF(Q16="","",VLOOKUP(Q16,List1678345679102132456[],2,FALSE)))</f>
        <v/>
      </c>
      <c r="BT16" s="647" t="str">
        <f>IF(R16="---","",IF(R16="","",VLOOKUP(R16,List1678345679102132456[],2,FALSE)))</f>
        <v/>
      </c>
      <c r="BU16" s="453" t="s">
        <v>126</v>
      </c>
      <c r="BV16" s="647" t="str">
        <f>IF(Y16="---","",IF(Y16="","",VLOOKUP(Y16,List1678345679102132456[],2,FALSE)))</f>
        <v/>
      </c>
      <c r="BW16" s="647" t="str">
        <f>IF(Z16="---","",IF(Z16="","",VLOOKUP(Z16,List1678345679102132456[],2,FALSE)))</f>
        <v/>
      </c>
      <c r="BX16" s="647" t="str">
        <f>IF(AA16="---","",IF(AA16="","",VLOOKUP(AA16,List1678345679102132456[],2,FALSE)))</f>
        <v/>
      </c>
      <c r="BY16" s="647" t="str">
        <f>IF(AB16="---","",IF(AB16="","",VLOOKUP(AB16,List1678345679102132456[],2,FALSE)))</f>
        <v/>
      </c>
      <c r="BZ16" s="647" t="str">
        <f>IF(AC16="---","",IF(AC16="","",VLOOKUP(AC16,List1678345679102132456[],2,FALSE)))</f>
        <v/>
      </c>
      <c r="CA16" s="647" t="str">
        <f>IF(AD16="---","",IF(AD16="","",VLOOKUP(AD16,List1678345679102132456[],2,FALSE)))</f>
        <v/>
      </c>
      <c r="CB16" s="647" t="str">
        <f>IF(AE16="---","",IF(AE16="","",VLOOKUP(AE16,List1678345679102132456[],2,FALSE)))</f>
        <v/>
      </c>
      <c r="CC16" s="647" t="str">
        <f>IF(AF16="---","",IF(AF16="","",VLOOKUP(AF16,List1678345679102132456[],2,FALSE)))</f>
        <v/>
      </c>
      <c r="CD16" s="647" t="str">
        <f>IF(AG16="---","",IF(AG16="","",VLOOKUP(AG16,List1678345679102132456[],2,FALSE)))</f>
        <v/>
      </c>
      <c r="CE16" s="647" t="str">
        <f>IF(AH16="---","",IF(AH16="","",VLOOKUP(AH16,List1678345679102132456[],2,FALSE)))</f>
        <v/>
      </c>
      <c r="CF16" s="453" t="s">
        <v>126</v>
      </c>
      <c r="CG16" s="647" t="str">
        <f>IFERROR(
    IF(H16="---", "NA",
        IF(Y16="---", "NA",
            IF(BJ16 &gt; BK16,
                IF(BV16 &gt; BJ16, 1.1, 0.1),
                IF(BV16 &gt; BJ16, 1, 0)
            )
        )
    ),
    -1
)</f>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NA</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100</v>
      </c>
      <c r="I17" s="456" t="s">
        <v>100</v>
      </c>
      <c r="J17" s="456" t="s">
        <v>100</v>
      </c>
      <c r="K17" s="456" t="s">
        <v>100</v>
      </c>
      <c r="L17" s="456" t="s">
        <v>100</v>
      </c>
      <c r="M17" s="456" t="s">
        <v>100</v>
      </c>
      <c r="N17" s="456" t="s">
        <v>100</v>
      </c>
      <c r="O17" s="456" t="s">
        <v>100</v>
      </c>
      <c r="P17" s="456" t="s">
        <v>100</v>
      </c>
      <c r="Q17" s="456" t="s">
        <v>100</v>
      </c>
      <c r="R17" s="457" t="s">
        <v>100</v>
      </c>
      <c r="S17" s="407"/>
      <c r="T17" s="407"/>
      <c r="U17" s="407"/>
      <c r="V17" s="407"/>
      <c r="W17" s="407"/>
      <c r="X17" s="407"/>
      <c r="Y17" s="450" t="s">
        <v>100</v>
      </c>
      <c r="Z17" s="450" t="s">
        <v>100</v>
      </c>
      <c r="AA17" s="450" t="s">
        <v>100</v>
      </c>
      <c r="AB17" s="450" t="s">
        <v>100</v>
      </c>
      <c r="AC17" s="450" t="s">
        <v>100</v>
      </c>
      <c r="AD17" s="450" t="s">
        <v>100</v>
      </c>
      <c r="AE17" s="450" t="s">
        <v>100</v>
      </c>
      <c r="AF17" s="450" t="s">
        <v>100</v>
      </c>
      <c r="AG17" s="450" t="s">
        <v>100</v>
      </c>
      <c r="AH17" s="450" t="s">
        <v>100</v>
      </c>
      <c r="AK17" s="451" t="str">
        <f>IFERROR(IF(I17="---","",IF(Y17="---","No Target Set",IF(BV17=BK17,"On Target",IF(BV17&gt;BK17,"Behind",IF(BV17&lt;BK17,"On Target"))))),"")</f>
        <v/>
      </c>
      <c r="AL17" s="451" t="str">
        <f>IFERROR(IF(J17="---","",IF(Z17="---","No Target Set",IF(BW17=BL17,"On Target",IF(BW17&gt;BL17,"Behind",IF(BW17&lt;BL17,"On Target"))))),"")</f>
        <v/>
      </c>
      <c r="AM17" s="451" t="str">
        <f>IFERROR(IF(K17="---","",IF(AA17="---","No Target Set",IF(BX17=BM17,"On Target",IF(BX17&gt;BM17,"Behind",IF(BX17&lt;BM17,"On Target"))))),"")</f>
        <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v>
      </c>
      <c r="AY17" s="647" t="e">
        <f>VALUE(IF(AX17="---","",VLOOKUP(AX17,List1678345679102132456[],2,FALSE)))</f>
        <v>#VALUE!</v>
      </c>
      <c r="AZ17" s="647" t="str">
        <f>_xlfn.IFNA(LOOKUP(2,1/(H17:Q17&lt;&gt;"---"),X17:AF17),"---")</f>
        <v>---</v>
      </c>
      <c r="BA17" s="647" t="e">
        <f>VALUE(IF(AZ17="---","",VLOOKUP(AZ17,List1678345679102132456[],2,FALSE)))</f>
        <v>#VALUE!</v>
      </c>
      <c r="BB17" s="647" t="str">
        <f>_xlfn.IFNA(LOOKUP(2,1/(AK17:AT17&lt;&gt;""),AK17:AT17),"---")</f>
        <v>---</v>
      </c>
      <c r="BC17" s="647" t="str">
        <f>_xlfn.IFNA(LOOKUP(2,1/(H17:R17&lt;&gt;"---"),H$2:R$2),"---")</f>
        <v>---</v>
      </c>
      <c r="BD17" s="407"/>
      <c r="BE17" s="407"/>
      <c r="BF17" s="407"/>
      <c r="BG17" s="407"/>
      <c r="BH17" s="407"/>
      <c r="BI17" s="453" t="s">
        <v>128</v>
      </c>
      <c r="BJ17" s="647" t="str">
        <f>IF(H17="---","",IF(H17="","",VLOOKUP(H17,List1678345679102132456[],2,FALSE)))</f>
        <v/>
      </c>
      <c r="BK17" s="647" t="str">
        <f>IF(I17="---","",IF(I17="","",VLOOKUP(I17,List1678345679102132456[],2,FALSE)))</f>
        <v/>
      </c>
      <c r="BL17" s="647" t="str">
        <f>IF(J17="---","",IF(J17="","",VLOOKUP(J17,List1678345679102132456[],2,FALSE)))</f>
        <v/>
      </c>
      <c r="BM17" s="647" t="str">
        <f>IF(K17="---","",IF(K17="","",VLOOKUP(K17,List1678345679102132456[],2,FALSE)))</f>
        <v/>
      </c>
      <c r="BN17" s="647" t="str">
        <f>IF(L17="---","",IF(L17="","",VLOOKUP(L17,List1678345679102132456[],2,FALSE)))</f>
        <v/>
      </c>
      <c r="BO17" s="647" t="str">
        <f>IF(M17="---","",IF(M17="","",VLOOKUP(M17,List1678345679102132456[],2,FALSE)))</f>
        <v/>
      </c>
      <c r="BP17" s="647" t="str">
        <f>IF(N17="---","",IF(N17="","",VLOOKUP(N17,List1678345679102132456[],2,FALSE)))</f>
        <v/>
      </c>
      <c r="BQ17" s="647" t="str">
        <f>IF(O17="---","",IF(O17="","",VLOOKUP(O17,List1678345679102132456[],2,FALSE)))</f>
        <v/>
      </c>
      <c r="BR17" s="647" t="str">
        <f>IF(P17="---","",IF(P17="","",VLOOKUP(P17,List1678345679102132456[],2,FALSE)))</f>
        <v/>
      </c>
      <c r="BS17" s="647" t="str">
        <f>IF(Q17="---","",IF(Q17="","",VLOOKUP(Q17,List1678345679102132456[],2,FALSE)))</f>
        <v/>
      </c>
      <c r="BT17" s="647" t="str">
        <f>IF(R17="---","",IF(R17="","",VLOOKUP(R17,List1678345679102132456[],2,FALSE)))</f>
        <v/>
      </c>
      <c r="BU17" s="453" t="s">
        <v>128</v>
      </c>
      <c r="BV17" s="647" t="str">
        <f>IF(Y17="---","",IF(Y17="","",VLOOKUP(Y17,List1678345679102132456[],2,FALSE)))</f>
        <v/>
      </c>
      <c r="BW17" s="647" t="str">
        <f>IF(Z17="---","",IF(Z17="","",VLOOKUP(Z17,List1678345679102132456[],2,FALSE)))</f>
        <v/>
      </c>
      <c r="BX17" s="647" t="str">
        <f>IF(AA17="---","",IF(AA17="","",VLOOKUP(AA17,List1678345679102132456[],2,FALSE)))</f>
        <v/>
      </c>
      <c r="BY17" s="647" t="str">
        <f>IF(AB17="---","",IF(AB17="","",VLOOKUP(AB17,List1678345679102132456[],2,FALSE)))</f>
        <v/>
      </c>
      <c r="BZ17" s="647" t="str">
        <f>IF(AC17="---","",IF(AC17="","",VLOOKUP(AC17,List1678345679102132456[],2,FALSE)))</f>
        <v/>
      </c>
      <c r="CA17" s="647" t="str">
        <f>IF(AD17="---","",IF(AD17="","",VLOOKUP(AD17,List1678345679102132456[],2,FALSE)))</f>
        <v/>
      </c>
      <c r="CB17" s="647" t="str">
        <f>IF(AE17="---","",IF(AE17="","",VLOOKUP(AE17,List1678345679102132456[],2,FALSE)))</f>
        <v/>
      </c>
      <c r="CC17" s="647" t="str">
        <f>IF(AF17="---","",IF(AF17="","",VLOOKUP(AF17,List1678345679102132456[],2,FALSE)))</f>
        <v/>
      </c>
      <c r="CD17" s="647" t="str">
        <f>IF(AG17="---","",IF(AG17="","",VLOOKUP(AG17,List1678345679102132456[],2,FALSE)))</f>
        <v/>
      </c>
      <c r="CE17" s="647" t="str">
        <f>IF(AH17="---","",IF(AH17="","",VLOOKUP(AH17,List1678345679102132456[],2,FALSE)))</f>
        <v/>
      </c>
      <c r="CF17" s="453" t="s">
        <v>128</v>
      </c>
      <c r="CG17" s="647" t="str">
        <f>IFERROR(
    IF(H17="---", "NA",
        IF(Y17="---", "NA",
            IF(BJ17 &gt; BK17,
                IF(BV17 &gt; BJ17, 1.1, 0.1),
                IF(BV17 &gt; BJ17, 1, 0)
            )
        )
    ),
    -1
)</f>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NA</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100</v>
      </c>
      <c r="I18" s="456" t="s">
        <v>100</v>
      </c>
      <c r="J18" s="456" t="s">
        <v>100</v>
      </c>
      <c r="K18" s="456" t="s">
        <v>100</v>
      </c>
      <c r="L18" s="456" t="s">
        <v>100</v>
      </c>
      <c r="M18" s="456" t="s">
        <v>100</v>
      </c>
      <c r="N18" s="456" t="s">
        <v>100</v>
      </c>
      <c r="O18" s="456" t="s">
        <v>100</v>
      </c>
      <c r="P18" s="456" t="s">
        <v>100</v>
      </c>
      <c r="Q18" s="456" t="s">
        <v>100</v>
      </c>
      <c r="R18" s="457" t="s">
        <v>100</v>
      </c>
      <c r="S18" s="407"/>
      <c r="T18" s="407"/>
      <c r="U18" s="407"/>
      <c r="V18" s="407"/>
      <c r="W18" s="407"/>
      <c r="X18" s="407"/>
      <c r="Y18" s="450" t="s">
        <v>100</v>
      </c>
      <c r="Z18" s="450" t="s">
        <v>100</v>
      </c>
      <c r="AA18" s="450" t="s">
        <v>100</v>
      </c>
      <c r="AB18" s="450" t="s">
        <v>100</v>
      </c>
      <c r="AC18" s="450" t="s">
        <v>100</v>
      </c>
      <c r="AD18" s="450" t="s">
        <v>100</v>
      </c>
      <c r="AE18" s="450" t="s">
        <v>100</v>
      </c>
      <c r="AF18" s="450" t="s">
        <v>100</v>
      </c>
      <c r="AG18" s="450" t="s">
        <v>100</v>
      </c>
      <c r="AH18" s="450" t="s">
        <v>100</v>
      </c>
      <c r="AK18" s="451" t="str">
        <f>IFERROR(IF(I18="---","",IF(Y18="---","No Target Set",IF(BV18=BK18,"On Target",IF(BV18&gt;BK18,"Behind",IF(BV18&lt;BK18,"On Target"))))),"")</f>
        <v/>
      </c>
      <c r="AL18" s="451" t="str">
        <f>IFERROR(IF(J18="---","",IF(Z18="---","No Target Set",IF(BW18=BL18,"On Target",IF(BW18&gt;BL18,"Behind",IF(BW18&lt;BL18,"On Target"))))),"")</f>
        <v/>
      </c>
      <c r="AM18" s="451" t="str">
        <f>IFERROR(IF(K18="---","",IF(AA18="---","No Target Set",IF(BX18=BM18,"On Target",IF(BX18&gt;BM18,"Behind",IF(BX18&lt;BM18,"On Target"))))),"")</f>
        <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v>
      </c>
      <c r="AY18" s="647" t="e">
        <f>VALUE(IF(AX18="---","",VLOOKUP(AX18,List1678345679102132456[],2,FALSE)))</f>
        <v>#VALUE!</v>
      </c>
      <c r="AZ18" s="647" t="str">
        <f>_xlfn.IFNA(LOOKUP(2,1/(H18:Q18&lt;&gt;"---"),X18:AF18),"---")</f>
        <v>---</v>
      </c>
      <c r="BA18" s="647" t="e">
        <f>VALUE(IF(AZ18="---","",VLOOKUP(AZ18,List1678345679102132456[],2,FALSE)))</f>
        <v>#VALUE!</v>
      </c>
      <c r="BB18" s="647" t="str">
        <f>_xlfn.IFNA(LOOKUP(2,1/(AK18:AT18&lt;&gt;""),AK18:AT18),"---")</f>
        <v>---</v>
      </c>
      <c r="BC18" s="647" t="str">
        <f>_xlfn.IFNA(LOOKUP(2,1/(H18:R18&lt;&gt;"---"),H$2:R$2),"---")</f>
        <v>---</v>
      </c>
      <c r="BD18" s="407"/>
      <c r="BE18" s="407"/>
      <c r="BF18" s="407"/>
      <c r="BG18" s="407"/>
      <c r="BH18" s="407"/>
      <c r="BI18" s="453" t="s">
        <v>131</v>
      </c>
      <c r="BJ18" s="647" t="str">
        <f>IF(H18="---","",IF(H18="","",VLOOKUP(H18,List1678345679102132456[],2,FALSE)))</f>
        <v/>
      </c>
      <c r="BK18" s="647" t="str">
        <f>IF(I18="---","",IF(I18="","",VLOOKUP(I18,List1678345679102132456[],2,FALSE)))</f>
        <v/>
      </c>
      <c r="BL18" s="647" t="str">
        <f>IF(J18="---","",IF(J18="","",VLOOKUP(J18,List1678345679102132456[],2,FALSE)))</f>
        <v/>
      </c>
      <c r="BM18" s="647" t="str">
        <f>IF(K18="---","",IF(K18="","",VLOOKUP(K18,List1678345679102132456[],2,FALSE)))</f>
        <v/>
      </c>
      <c r="BN18" s="647" t="str">
        <f>IF(L18="---","",IF(L18="","",VLOOKUP(L18,List1678345679102132456[],2,FALSE)))</f>
        <v/>
      </c>
      <c r="BO18" s="647" t="str">
        <f>IF(M18="---","",IF(M18="","",VLOOKUP(M18,List1678345679102132456[],2,FALSE)))</f>
        <v/>
      </c>
      <c r="BP18" s="647" t="str">
        <f>IF(N18="---","",IF(N18="","",VLOOKUP(N18,List1678345679102132456[],2,FALSE)))</f>
        <v/>
      </c>
      <c r="BQ18" s="647" t="str">
        <f>IF(O18="---","",IF(O18="","",VLOOKUP(O18,List1678345679102132456[],2,FALSE)))</f>
        <v/>
      </c>
      <c r="BR18" s="647" t="str">
        <f>IF(P18="---","",IF(P18="","",VLOOKUP(P18,List1678345679102132456[],2,FALSE)))</f>
        <v/>
      </c>
      <c r="BS18" s="647" t="str">
        <f>IF(Q18="---","",IF(Q18="","",VLOOKUP(Q18,List1678345679102132456[],2,FALSE)))</f>
        <v/>
      </c>
      <c r="BT18" s="647" t="str">
        <f>IF(R18="---","",IF(R18="","",VLOOKUP(R18,List1678345679102132456[],2,FALSE)))</f>
        <v/>
      </c>
      <c r="BU18" s="453" t="s">
        <v>131</v>
      </c>
      <c r="BV18" s="647" t="str">
        <f>IF(Y18="---","",IF(Y18="","",VLOOKUP(Y18,List1678345679102132456[],2,FALSE)))</f>
        <v/>
      </c>
      <c r="BW18" s="647" t="str">
        <f>IF(Z18="---","",IF(Z18="","",VLOOKUP(Z18,List1678345679102132456[],2,FALSE)))</f>
        <v/>
      </c>
      <c r="BX18" s="647" t="str">
        <f>IF(AA18="---","",IF(AA18="","",VLOOKUP(AA18,List1678345679102132456[],2,FALSE)))</f>
        <v/>
      </c>
      <c r="BY18" s="647" t="str">
        <f>IF(AB18="---","",IF(AB18="","",VLOOKUP(AB18,List1678345679102132456[],2,FALSE)))</f>
        <v/>
      </c>
      <c r="BZ18" s="647" t="str">
        <f>IF(AC18="---","",IF(AC18="","",VLOOKUP(AC18,List1678345679102132456[],2,FALSE)))</f>
        <v/>
      </c>
      <c r="CA18" s="647" t="str">
        <f>IF(AD18="---","",IF(AD18="","",VLOOKUP(AD18,List1678345679102132456[],2,FALSE)))</f>
        <v/>
      </c>
      <c r="CB18" s="647" t="str">
        <f>IF(AE18="---","",IF(AE18="","",VLOOKUP(AE18,List1678345679102132456[],2,FALSE)))</f>
        <v/>
      </c>
      <c r="CC18" s="647" t="str">
        <f>IF(AF18="---","",IF(AF18="","",VLOOKUP(AF18,List1678345679102132456[],2,FALSE)))</f>
        <v/>
      </c>
      <c r="CD18" s="647" t="str">
        <f>IF(AG18="---","",IF(AG18="","",VLOOKUP(AG18,List1678345679102132456[],2,FALSE)))</f>
        <v/>
      </c>
      <c r="CE18" s="647" t="str">
        <f>IF(AH18="---","",IF(AH18="","",VLOOKUP(AH18,List1678345679102132456[],2,FALSE)))</f>
        <v/>
      </c>
      <c r="CF18" s="453" t="s">
        <v>131</v>
      </c>
      <c r="CG18" s="647" t="str">
        <f>IFERROR(
    IF(H18="---", "NA",
        IF(Y18="---", "NA",
            IF(BJ18 &gt; BK18,
                IF(BV18 &gt; BJ18, 1.1, 0.1),
                IF(BV18 &gt; BJ18, 1, 0)
            )
        )
    ),
    -1
)</f>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100</v>
      </c>
      <c r="I19" s="456" t="s">
        <v>100</v>
      </c>
      <c r="J19" s="456" t="s">
        <v>100</v>
      </c>
      <c r="K19" s="456" t="s">
        <v>100</v>
      </c>
      <c r="L19" s="456" t="s">
        <v>100</v>
      </c>
      <c r="M19" s="456" t="s">
        <v>100</v>
      </c>
      <c r="N19" s="456" t="s">
        <v>100</v>
      </c>
      <c r="O19" s="456" t="s">
        <v>100</v>
      </c>
      <c r="P19" s="456" t="s">
        <v>100</v>
      </c>
      <c r="Q19" s="456" t="s">
        <v>100</v>
      </c>
      <c r="R19" s="457" t="s">
        <v>100</v>
      </c>
      <c r="S19" s="407"/>
      <c r="T19" s="407"/>
      <c r="U19" s="407"/>
      <c r="V19" s="407"/>
      <c r="W19" s="407"/>
      <c r="X19" s="407"/>
      <c r="Y19" s="450" t="s">
        <v>100</v>
      </c>
      <c r="Z19" s="450" t="s">
        <v>100</v>
      </c>
      <c r="AA19" s="450" t="s">
        <v>100</v>
      </c>
      <c r="AB19" s="450" t="s">
        <v>100</v>
      </c>
      <c r="AC19" s="450" t="s">
        <v>100</v>
      </c>
      <c r="AD19" s="450" t="s">
        <v>100</v>
      </c>
      <c r="AE19" s="450" t="s">
        <v>100</v>
      </c>
      <c r="AF19" s="450" t="s">
        <v>100</v>
      </c>
      <c r="AG19" s="450" t="s">
        <v>100</v>
      </c>
      <c r="AH19" s="450" t="s">
        <v>100</v>
      </c>
      <c r="AK19" s="451" t="str">
        <f>IFERROR(IF(I19="---","",IF(Y19="---","No Target Set",IF(BV19=BK19,"On Target",IF(BV19&gt;BK19,"Behind",IF(BV19&lt;BK19,"On Target"))))),"")</f>
        <v/>
      </c>
      <c r="AL19" s="451" t="str">
        <f>IFERROR(IF(J19="---","",IF(Z19="---","No Target Set",IF(BW19=BL19,"On Target",IF(BW19&gt;BL19,"Behind",IF(BW19&lt;BL19,"On Target"))))),"")</f>
        <v/>
      </c>
      <c r="AM19" s="451" t="str">
        <f>IFERROR(IF(K19="---","",IF(AA19="---","No Target Set",IF(BX19=BM19,"On Target",IF(BX19&gt;BM19,"Behind",IF(BX19&lt;BM19,"On Target"))))),"")</f>
        <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v>
      </c>
      <c r="AY19" s="647" t="e">
        <f>VALUE(IF(AX19="---","",VLOOKUP(AX19,List1678345679102132456[],2,FALSE)))</f>
        <v>#VALUE!</v>
      </c>
      <c r="AZ19" s="647" t="str">
        <f>_xlfn.IFNA(LOOKUP(2,1/(H19:Q19&lt;&gt;"---"),X19:AF19),"---")</f>
        <v>---</v>
      </c>
      <c r="BA19" s="647" t="e">
        <f>VALUE(IF(AZ19="---","",VLOOKUP(AZ19,List1678345679102132456[],2,FALSE)))</f>
        <v>#VALUE!</v>
      </c>
      <c r="BB19" s="647" t="str">
        <f>_xlfn.IFNA(LOOKUP(2,1/(AK19:AT19&lt;&gt;""),AK19:AT19),"---")</f>
        <v>---</v>
      </c>
      <c r="BC19" s="647" t="str">
        <f>_xlfn.IFNA(LOOKUP(2,1/(H19:R19&lt;&gt;"---"),H$2:R$2),"---")</f>
        <v>---</v>
      </c>
      <c r="BD19" s="407"/>
      <c r="BE19" s="407"/>
      <c r="BF19" s="407"/>
      <c r="BG19" s="407"/>
      <c r="BH19" s="407"/>
      <c r="BI19" s="453" t="s">
        <v>133</v>
      </c>
      <c r="BJ19" s="647" t="str">
        <f>IF(H19="---","",IF(H19="","",VLOOKUP(H19,List1678345679102132456[],2,FALSE)))</f>
        <v/>
      </c>
      <c r="BK19" s="647" t="str">
        <f>IF(I19="---","",IF(I19="","",VLOOKUP(I19,List1678345679102132456[],2,FALSE)))</f>
        <v/>
      </c>
      <c r="BL19" s="647" t="str">
        <f>IF(J19="---","",IF(J19="","",VLOOKUP(J19,List1678345679102132456[],2,FALSE)))</f>
        <v/>
      </c>
      <c r="BM19" s="647" t="str">
        <f>IF(K19="---","",IF(K19="","",VLOOKUP(K19,List1678345679102132456[],2,FALSE)))</f>
        <v/>
      </c>
      <c r="BN19" s="647" t="str">
        <f>IF(L19="---","",IF(L19="","",VLOOKUP(L19,List1678345679102132456[],2,FALSE)))</f>
        <v/>
      </c>
      <c r="BO19" s="647" t="str">
        <f>IF(M19="---","",IF(M19="","",VLOOKUP(M19,List1678345679102132456[],2,FALSE)))</f>
        <v/>
      </c>
      <c r="BP19" s="647" t="str">
        <f>IF(N19="---","",IF(N19="","",VLOOKUP(N19,List1678345679102132456[],2,FALSE)))</f>
        <v/>
      </c>
      <c r="BQ19" s="647" t="str">
        <f>IF(O19="---","",IF(O19="","",VLOOKUP(O19,List1678345679102132456[],2,FALSE)))</f>
        <v/>
      </c>
      <c r="BR19" s="647" t="str">
        <f>IF(P19="---","",IF(P19="","",VLOOKUP(P19,List1678345679102132456[],2,FALSE)))</f>
        <v/>
      </c>
      <c r="BS19" s="647" t="str">
        <f>IF(Q19="---","",IF(Q19="","",VLOOKUP(Q19,List1678345679102132456[],2,FALSE)))</f>
        <v/>
      </c>
      <c r="BT19" s="647" t="str">
        <f>IF(R19="---","",IF(R19="","",VLOOKUP(R19,List1678345679102132456[],2,FALSE)))</f>
        <v/>
      </c>
      <c r="BU19" s="453" t="s">
        <v>133</v>
      </c>
      <c r="BV19" s="647" t="str">
        <f>IF(Y19="---","",IF(Y19="","",VLOOKUP(Y19,List1678345679102132456[],2,FALSE)))</f>
        <v/>
      </c>
      <c r="BW19" s="647" t="str">
        <f>IF(Z19="---","",IF(Z19="","",VLOOKUP(Z19,List1678345679102132456[],2,FALSE)))</f>
        <v/>
      </c>
      <c r="BX19" s="647" t="str">
        <f>IF(AA19="---","",IF(AA19="","",VLOOKUP(AA19,List1678345679102132456[],2,FALSE)))</f>
        <v/>
      </c>
      <c r="BY19" s="647" t="str">
        <f>IF(AB19="---","",IF(AB19="","",VLOOKUP(AB19,List1678345679102132456[],2,FALSE)))</f>
        <v/>
      </c>
      <c r="BZ19" s="647" t="str">
        <f>IF(AC19="---","",IF(AC19="","",VLOOKUP(AC19,List1678345679102132456[],2,FALSE)))</f>
        <v/>
      </c>
      <c r="CA19" s="647" t="str">
        <f>IF(AD19="---","",IF(AD19="","",VLOOKUP(AD19,List1678345679102132456[],2,FALSE)))</f>
        <v/>
      </c>
      <c r="CB19" s="647" t="str">
        <f>IF(AE19="---","",IF(AE19="","",VLOOKUP(AE19,List1678345679102132456[],2,FALSE)))</f>
        <v/>
      </c>
      <c r="CC19" s="647" t="str">
        <f>IF(AF19="---","",IF(AF19="","",VLOOKUP(AF19,List1678345679102132456[],2,FALSE)))</f>
        <v/>
      </c>
      <c r="CD19" s="647" t="str">
        <f>IF(AG19="---","",IF(AG19="","",VLOOKUP(AG19,List1678345679102132456[],2,FALSE)))</f>
        <v/>
      </c>
      <c r="CE19" s="647" t="str">
        <f>IF(AH19="---","",IF(AH19="","",VLOOKUP(AH19,List1678345679102132456[],2,FALSE)))</f>
        <v/>
      </c>
      <c r="CF19" s="453" t="s">
        <v>133</v>
      </c>
      <c r="CG19" s="647" t="str">
        <f>IFERROR(
    IF(H19="---", "NA",
        IF(Y19="---", "NA",
            IF(BJ19 &gt; BK19,
                IF(BV19 &gt; BJ19, 1.1, 0.1),
                IF(BV19 &gt; BJ19, 1, 0)
            )
        )
    ),
    -1
)</f>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100</v>
      </c>
      <c r="I20" s="456" t="s">
        <v>100</v>
      </c>
      <c r="J20" s="456" t="s">
        <v>100</v>
      </c>
      <c r="K20" s="456" t="s">
        <v>100</v>
      </c>
      <c r="L20" s="456" t="s">
        <v>100</v>
      </c>
      <c r="M20" s="456" t="s">
        <v>100</v>
      </c>
      <c r="N20" s="456" t="s">
        <v>100</v>
      </c>
      <c r="O20" s="456" t="s">
        <v>100</v>
      </c>
      <c r="P20" s="456" t="s">
        <v>100</v>
      </c>
      <c r="Q20" s="456" t="s">
        <v>100</v>
      </c>
      <c r="R20" s="457" t="s">
        <v>100</v>
      </c>
      <c r="S20" s="407"/>
      <c r="T20" s="407"/>
      <c r="U20" s="407"/>
      <c r="V20" s="407"/>
      <c r="W20" s="407"/>
      <c r="X20" s="407"/>
      <c r="Y20" s="450" t="s">
        <v>100</v>
      </c>
      <c r="Z20" s="450" t="s">
        <v>100</v>
      </c>
      <c r="AA20" s="450" t="s">
        <v>100</v>
      </c>
      <c r="AB20" s="450" t="s">
        <v>100</v>
      </c>
      <c r="AC20" s="450" t="s">
        <v>100</v>
      </c>
      <c r="AD20" s="450" t="s">
        <v>100</v>
      </c>
      <c r="AE20" s="450" t="s">
        <v>100</v>
      </c>
      <c r="AF20" s="450" t="s">
        <v>100</v>
      </c>
      <c r="AG20" s="450" t="s">
        <v>100</v>
      </c>
      <c r="AH20" s="450" t="s">
        <v>100</v>
      </c>
      <c r="AK20" s="451" t="str">
        <f>IFERROR(IF(I20="---","",IF(Y20="---","No Target Set",IF(BV20=BK20,"On Target",IF(BV20&gt;BK20,"Behind",IF(BV20&lt;BK20,"On Target"))))),"")</f>
        <v/>
      </c>
      <c r="AL20" s="451" t="str">
        <f>IFERROR(IF(J20="---","",IF(Z20="---","No Target Set",IF(BW20=BL20,"On Target",IF(BW20&gt;BL20,"Behind",IF(BW20&lt;BL20,"On Target"))))),"")</f>
        <v/>
      </c>
      <c r="AM20" s="451" t="str">
        <f>IFERROR(IF(K20="---","",IF(AA20="---","No Target Set",IF(BX20=BM20,"On Target",IF(BX20&gt;BM20,"Behind",IF(BX20&lt;BM20,"On Target"))))),"")</f>
        <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v>
      </c>
      <c r="AY20" s="647" t="e">
        <f>VALUE(IF(AX20="---","",VLOOKUP(AX20,List1678345679102132456[],2,FALSE)))</f>
        <v>#VALUE!</v>
      </c>
      <c r="AZ20" s="647" t="str">
        <f>_xlfn.IFNA(LOOKUP(2,1/(H20:Q20&lt;&gt;"---"),X20:AF20),"---")</f>
        <v>---</v>
      </c>
      <c r="BA20" s="647" t="e">
        <f>VALUE(IF(AZ20="---","",VLOOKUP(AZ20,List1678345679102132456[],2,FALSE)))</f>
        <v>#VALUE!</v>
      </c>
      <c r="BB20" s="647" t="str">
        <f>_xlfn.IFNA(LOOKUP(2,1/(AK20:AT20&lt;&gt;""),AK20:AT20),"---")</f>
        <v>---</v>
      </c>
      <c r="BC20" s="647" t="str">
        <f>_xlfn.IFNA(LOOKUP(2,1/(H20:R20&lt;&gt;"---"),H$2:R$2),"---")</f>
        <v>---</v>
      </c>
      <c r="BD20" s="407"/>
      <c r="BE20" s="407"/>
      <c r="BF20" s="407"/>
      <c r="BG20" s="407"/>
      <c r="BH20" s="407"/>
      <c r="BI20" s="453" t="s">
        <v>135</v>
      </c>
      <c r="BJ20" s="647" t="str">
        <f>IF(H20="---","",IF(H20="","",VLOOKUP(H20,List1678345679102132456[],2,FALSE)))</f>
        <v/>
      </c>
      <c r="BK20" s="647" t="str">
        <f>IF(I20="---","",IF(I20="","",VLOOKUP(I20,List1678345679102132456[],2,FALSE)))</f>
        <v/>
      </c>
      <c r="BL20" s="647" t="str">
        <f>IF(J20="---","",IF(J20="","",VLOOKUP(J20,List1678345679102132456[],2,FALSE)))</f>
        <v/>
      </c>
      <c r="BM20" s="647" t="str">
        <f>IF(K20="---","",IF(K20="","",VLOOKUP(K20,List1678345679102132456[],2,FALSE)))</f>
        <v/>
      </c>
      <c r="BN20" s="647" t="str">
        <f>IF(L20="---","",IF(L20="","",VLOOKUP(L20,List1678345679102132456[],2,FALSE)))</f>
        <v/>
      </c>
      <c r="BO20" s="647" t="str">
        <f>IF(M20="---","",IF(M20="","",VLOOKUP(M20,List1678345679102132456[],2,FALSE)))</f>
        <v/>
      </c>
      <c r="BP20" s="647" t="str">
        <f>IF(N20="---","",IF(N20="","",VLOOKUP(N20,List1678345679102132456[],2,FALSE)))</f>
        <v/>
      </c>
      <c r="BQ20" s="647" t="str">
        <f>IF(O20="---","",IF(O20="","",VLOOKUP(O20,List1678345679102132456[],2,FALSE)))</f>
        <v/>
      </c>
      <c r="BR20" s="647" t="str">
        <f>IF(P20="---","",IF(P20="","",VLOOKUP(P20,List1678345679102132456[],2,FALSE)))</f>
        <v/>
      </c>
      <c r="BS20" s="647" t="str">
        <f>IF(Q20="---","",IF(Q20="","",VLOOKUP(Q20,List1678345679102132456[],2,FALSE)))</f>
        <v/>
      </c>
      <c r="BT20" s="647" t="str">
        <f>IF(R20="---","",IF(R20="","",VLOOKUP(R20,List1678345679102132456[],2,FALSE)))</f>
        <v/>
      </c>
      <c r="BU20" s="453" t="s">
        <v>135</v>
      </c>
      <c r="BV20" s="647" t="str">
        <f>IF(Y20="---","",IF(Y20="","",VLOOKUP(Y20,List1678345679102132456[],2,FALSE)))</f>
        <v/>
      </c>
      <c r="BW20" s="647" t="str">
        <f>IF(Z20="---","",IF(Z20="","",VLOOKUP(Z20,List1678345679102132456[],2,FALSE)))</f>
        <v/>
      </c>
      <c r="BX20" s="647" t="str">
        <f>IF(AA20="---","",IF(AA20="","",VLOOKUP(AA20,List1678345679102132456[],2,FALSE)))</f>
        <v/>
      </c>
      <c r="BY20" s="647" t="str">
        <f>IF(AB20="---","",IF(AB20="","",VLOOKUP(AB20,List1678345679102132456[],2,FALSE)))</f>
        <v/>
      </c>
      <c r="BZ20" s="647" t="str">
        <f>IF(AC20="---","",IF(AC20="","",VLOOKUP(AC20,List1678345679102132456[],2,FALSE)))</f>
        <v/>
      </c>
      <c r="CA20" s="647" t="str">
        <f>IF(AD20="---","",IF(AD20="","",VLOOKUP(AD20,List1678345679102132456[],2,FALSE)))</f>
        <v/>
      </c>
      <c r="CB20" s="647" t="str">
        <f>IF(AE20="---","",IF(AE20="","",VLOOKUP(AE20,List1678345679102132456[],2,FALSE)))</f>
        <v/>
      </c>
      <c r="CC20" s="647" t="str">
        <f>IF(AF20="---","",IF(AF20="","",VLOOKUP(AF20,List1678345679102132456[],2,FALSE)))</f>
        <v/>
      </c>
      <c r="CD20" s="647" t="str">
        <f>IF(AG20="---","",IF(AG20="","",VLOOKUP(AG20,List1678345679102132456[],2,FALSE)))</f>
        <v/>
      </c>
      <c r="CE20" s="647" t="str">
        <f>IF(AH20="---","",IF(AH20="","",VLOOKUP(AH20,List1678345679102132456[],2,FALSE)))</f>
        <v/>
      </c>
      <c r="CF20" s="453" t="s">
        <v>135</v>
      </c>
      <c r="CG20" s="647" t="str">
        <f>IFERROR(
    IF(H20="---", "NA",
        IF(Y20="---", "NA",
            IF(BJ20 &gt; BK20,
                IF(BV20 &gt; BJ20, 1.1, 0.1),
                IF(BV20 &gt; BJ20, 1, 0)
            )
        )
    ),
    -1
)</f>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NA</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100</v>
      </c>
      <c r="I21" s="456" t="s">
        <v>100</v>
      </c>
      <c r="J21" s="456" t="s">
        <v>100</v>
      </c>
      <c r="K21" s="456" t="s">
        <v>100</v>
      </c>
      <c r="L21" s="456" t="s">
        <v>100</v>
      </c>
      <c r="M21" s="456" t="s">
        <v>100</v>
      </c>
      <c r="N21" s="456" t="s">
        <v>100</v>
      </c>
      <c r="O21" s="456" t="s">
        <v>100</v>
      </c>
      <c r="P21" s="456" t="s">
        <v>100</v>
      </c>
      <c r="Q21" s="456" t="s">
        <v>100</v>
      </c>
      <c r="R21" s="457" t="s">
        <v>100</v>
      </c>
      <c r="S21" s="407"/>
      <c r="T21" s="407"/>
      <c r="U21" s="407"/>
      <c r="V21" s="407"/>
      <c r="W21" s="407"/>
      <c r="X21" s="407"/>
      <c r="Y21" s="450" t="s">
        <v>100</v>
      </c>
      <c r="Z21" s="450" t="s">
        <v>100</v>
      </c>
      <c r="AA21" s="450" t="s">
        <v>100</v>
      </c>
      <c r="AB21" s="450" t="s">
        <v>100</v>
      </c>
      <c r="AC21" s="450" t="s">
        <v>100</v>
      </c>
      <c r="AD21" s="450" t="s">
        <v>100</v>
      </c>
      <c r="AE21" s="450" t="s">
        <v>100</v>
      </c>
      <c r="AF21" s="450" t="s">
        <v>100</v>
      </c>
      <c r="AG21" s="450" t="s">
        <v>100</v>
      </c>
      <c r="AH21" s="450" t="s">
        <v>100</v>
      </c>
      <c r="AK21" s="451" t="str">
        <f>IFERROR(IF(I21="---","",IF(Y21="---","No Target Set",IF(BV21=BK21,"On Target",IF(BV21&gt;BK21,"Behind",IF(BV21&lt;BK21,"On Target"))))),"")</f>
        <v/>
      </c>
      <c r="AL21" s="451" t="str">
        <f>IFERROR(IF(J21="---","",IF(Z21="---","No Target Set",IF(BW21=BL21,"On Target",IF(BW21&gt;BL21,"Behind",IF(BW21&lt;BL21,"On Target"))))),"")</f>
        <v/>
      </c>
      <c r="AM21" s="451" t="str">
        <f>IFERROR(IF(K21="---","",IF(AA21="---","No Target Set",IF(BX21=BM21,"On Target",IF(BX21&gt;BM21,"Behind",IF(BX21&lt;BM21,"On Target"))))),"")</f>
        <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v>
      </c>
      <c r="AY21" s="649" t="e">
        <f>VALUE(IF(AX21="---","",VLOOKUP(AX21,List1678345679102132456[],2,FALSE)))</f>
        <v>#VALUE!</v>
      </c>
      <c r="AZ21" s="649" t="str">
        <f>_xlfn.IFNA(LOOKUP(2,1/(H21:Q21&lt;&gt;"---"),X21:AF21),"---")</f>
        <v>---</v>
      </c>
      <c r="BA21" s="649" t="e">
        <f>VALUE(IF(AZ21="---","",VLOOKUP(AZ21,List1678345679102132456[],2,FALSE)))</f>
        <v>#VALUE!</v>
      </c>
      <c r="BB21" s="649" t="str">
        <f>_xlfn.IFNA(LOOKUP(2,1/(AK21:AT21&lt;&gt;""),AK21:AT21),"---")</f>
        <v>---</v>
      </c>
      <c r="BC21" s="649" t="str">
        <f>_xlfn.IFNA(LOOKUP(2,1/(H21:R21&lt;&gt;"---"),H$2:R$2),"---")</f>
        <v>---</v>
      </c>
      <c r="BD21" s="407"/>
      <c r="BE21" s="407"/>
      <c r="BF21" s="407"/>
      <c r="BG21" s="407"/>
      <c r="BH21" s="407"/>
      <c r="BI21" s="453" t="s">
        <v>145</v>
      </c>
      <c r="BJ21" s="649" t="str">
        <f>IF(H21="---","",IF(H21="","",VLOOKUP(H21,List1678345679102132456[],2,FALSE)))</f>
        <v/>
      </c>
      <c r="BK21" s="649" t="str">
        <f>IF(I21="---","",IF(I21="","",VLOOKUP(I21,List1678345679102132456[],2,FALSE)))</f>
        <v/>
      </c>
      <c r="BL21" s="649" t="str">
        <f>IF(J21="---","",IF(J21="","",VLOOKUP(J21,List1678345679102132456[],2,FALSE)))</f>
        <v/>
      </c>
      <c r="BM21" s="649" t="str">
        <f>IF(K21="---","",IF(K21="","",VLOOKUP(K21,List1678345679102132456[],2,FALSE)))</f>
        <v/>
      </c>
      <c r="BN21" s="649" t="str">
        <f>IF(L21="---","",IF(L21="","",VLOOKUP(L21,List1678345679102132456[],2,FALSE)))</f>
        <v/>
      </c>
      <c r="BO21" s="649" t="str">
        <f>IF(M21="---","",IF(M21="","",VLOOKUP(M21,List1678345679102132456[],2,FALSE)))</f>
        <v/>
      </c>
      <c r="BP21" s="649" t="str">
        <f>IF(N21="---","",IF(N21="","",VLOOKUP(N21,List1678345679102132456[],2,FALSE)))</f>
        <v/>
      </c>
      <c r="BQ21" s="649" t="str">
        <f>IF(O21="---","",IF(O21="","",VLOOKUP(O21,List1678345679102132456[],2,FALSE)))</f>
        <v/>
      </c>
      <c r="BR21" s="649" t="str">
        <f>IF(P21="---","",IF(P21="","",VLOOKUP(P21,List1678345679102132456[],2,FALSE)))</f>
        <v/>
      </c>
      <c r="BS21" s="649" t="str">
        <f>IF(Q21="---","",IF(Q21="","",VLOOKUP(Q21,List1678345679102132456[],2,FALSE)))</f>
        <v/>
      </c>
      <c r="BT21" s="649" t="str">
        <f>IF(R21="---","",IF(R21="","",VLOOKUP(R21,List1678345679102132456[],2,FALSE)))</f>
        <v/>
      </c>
      <c r="BU21" s="453" t="s">
        <v>145</v>
      </c>
      <c r="BV21" s="649" t="str">
        <f>IF(Y21="---","",IF(Y21="","",VLOOKUP(Y21,List1678345679102132456[],2,FALSE)))</f>
        <v/>
      </c>
      <c r="BW21" s="649" t="str">
        <f>IF(Z21="---","",IF(Z21="","",VLOOKUP(Z21,List1678345679102132456[],2,FALSE)))</f>
        <v/>
      </c>
      <c r="BX21" s="649" t="str">
        <f>IF(AA21="---","",IF(AA21="","",VLOOKUP(AA21,List1678345679102132456[],2,FALSE)))</f>
        <v/>
      </c>
      <c r="BY21" s="649" t="str">
        <f>IF(AB21="---","",IF(AB21="","",VLOOKUP(AB21,List1678345679102132456[],2,FALSE)))</f>
        <v/>
      </c>
      <c r="BZ21" s="649" t="str">
        <f>IF(AC21="---","",IF(AC21="","",VLOOKUP(AC21,List1678345679102132456[],2,FALSE)))</f>
        <v/>
      </c>
      <c r="CA21" s="649" t="str">
        <f>IF(AD21="---","",IF(AD21="","",VLOOKUP(AD21,List1678345679102132456[],2,FALSE)))</f>
        <v/>
      </c>
      <c r="CB21" s="649" t="str">
        <f>IF(AE21="---","",IF(AE21="","",VLOOKUP(AE21,List1678345679102132456[],2,FALSE)))</f>
        <v/>
      </c>
      <c r="CC21" s="649" t="str">
        <f>IF(AF21="---","",IF(AF21="","",VLOOKUP(AF21,List1678345679102132456[],2,FALSE)))</f>
        <v/>
      </c>
      <c r="CD21" s="649" t="str">
        <f>IF(AG21="---","",IF(AG21="","",VLOOKUP(AG21,List1678345679102132456[],2,FALSE)))</f>
        <v/>
      </c>
      <c r="CE21" s="649" t="str">
        <f>IF(AH21="---","",IF(AH21="","",VLOOKUP(AH21,List1678345679102132456[],2,FALSE)))</f>
        <v/>
      </c>
      <c r="CF21" s="453" t="s">
        <v>145</v>
      </c>
      <c r="CG21" s="649" t="str">
        <f>IFERROR(
    IF(H21="---", "NA",
        IF(Y21="---", "NA",
            IF(BJ21 &gt; BK21,
                IF(BV21 &gt; BJ21, 1.1, 0.1),
                IF(BV21 &gt; BJ21, 1, 0)
            )
        )
    ),
    -1
)</f>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100</v>
      </c>
      <c r="I22" s="456" t="s">
        <v>100</v>
      </c>
      <c r="J22" s="456" t="s">
        <v>100</v>
      </c>
      <c r="K22" s="456" t="s">
        <v>100</v>
      </c>
      <c r="L22" s="456" t="s">
        <v>100</v>
      </c>
      <c r="M22" s="456" t="s">
        <v>100</v>
      </c>
      <c r="N22" s="456" t="s">
        <v>100</v>
      </c>
      <c r="O22" s="456" t="s">
        <v>100</v>
      </c>
      <c r="P22" s="456" t="s">
        <v>100</v>
      </c>
      <c r="Q22" s="456" t="s">
        <v>100</v>
      </c>
      <c r="R22" s="457" t="s">
        <v>100</v>
      </c>
      <c r="S22" s="407"/>
      <c r="T22" s="407"/>
      <c r="U22" s="407"/>
      <c r="V22" s="407"/>
      <c r="W22" s="407"/>
      <c r="X22" s="407"/>
      <c r="Y22" s="450" t="s">
        <v>100</v>
      </c>
      <c r="Z22" s="450" t="s">
        <v>100</v>
      </c>
      <c r="AA22" s="450" t="s">
        <v>100</v>
      </c>
      <c r="AB22" s="450" t="s">
        <v>100</v>
      </c>
      <c r="AC22" s="450" t="s">
        <v>100</v>
      </c>
      <c r="AD22" s="450" t="s">
        <v>100</v>
      </c>
      <c r="AE22" s="450" t="s">
        <v>100</v>
      </c>
      <c r="AF22" s="450" t="s">
        <v>100</v>
      </c>
      <c r="AG22" s="450" t="s">
        <v>100</v>
      </c>
      <c r="AH22" s="450" t="s">
        <v>100</v>
      </c>
      <c r="AK22" s="451" t="str">
        <f>IFERROR(IF(I22="---","",IF(Y22="---","No Target Set",IF(BV22=BK22,"On Target",IF(BV22&gt;BK22,"Behind",IF(BV22&lt;BK22,"On Target"))))),"")</f>
        <v/>
      </c>
      <c r="AL22" s="451" t="str">
        <f>IFERROR(IF(J22="---","",IF(Z22="---","No Target Set",IF(BW22=BL22,"On Target",IF(BW22&gt;BL22,"Behind",IF(BW22&lt;BL22,"On Target"))))),"")</f>
        <v/>
      </c>
      <c r="AM22" s="451" t="str">
        <f>IFERROR(IF(K22="---","",IF(AA22="---","No Target Set",IF(BX22=BM22,"On Target",IF(BX22&gt;BM22,"Behind",IF(BX22&lt;BM22,"On Target"))))),"")</f>
        <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v>
      </c>
      <c r="AY22" s="649" t="e">
        <f>VALUE(IF(AX22="---","",VLOOKUP(AX22,List1678345679102132456[],2,FALSE)))</f>
        <v>#VALUE!</v>
      </c>
      <c r="AZ22" s="649" t="str">
        <f>_xlfn.IFNA(LOOKUP(2,1/(H22:Q22&lt;&gt;"---"),X22:AF22),"---")</f>
        <v>---</v>
      </c>
      <c r="BA22" s="649" t="e">
        <f>VALUE(IF(AZ22="---","",VLOOKUP(AZ22,List1678345679102132456[],2,FALSE)))</f>
        <v>#VALUE!</v>
      </c>
      <c r="BB22" s="649" t="str">
        <f>_xlfn.IFNA(LOOKUP(2,1/(AK22:AT22&lt;&gt;""),AK22:AT22),"---")</f>
        <v>---</v>
      </c>
      <c r="BC22" s="649" t="str">
        <f>_xlfn.IFNA(LOOKUP(2,1/(H22:R22&lt;&gt;"---"),H$2:R$2),"---")</f>
        <v>---</v>
      </c>
      <c r="BD22" s="407"/>
      <c r="BE22" s="407"/>
      <c r="BF22" s="407"/>
      <c r="BG22" s="407"/>
      <c r="BH22" s="407"/>
      <c r="BI22" s="453" t="s">
        <v>147</v>
      </c>
      <c r="BJ22" s="649" t="str">
        <f>IF(H22="---","",IF(H22="","",VLOOKUP(H22,List1678345679102132456[],2,FALSE)))</f>
        <v/>
      </c>
      <c r="BK22" s="649" t="str">
        <f>IF(I22="---","",IF(I22="","",VLOOKUP(I22,List1678345679102132456[],2,FALSE)))</f>
        <v/>
      </c>
      <c r="BL22" s="649" t="str">
        <f>IF(J22="---","",IF(J22="","",VLOOKUP(J22,List1678345679102132456[],2,FALSE)))</f>
        <v/>
      </c>
      <c r="BM22" s="649" t="str">
        <f>IF(K22="---","",IF(K22="","",VLOOKUP(K22,List1678345679102132456[],2,FALSE)))</f>
        <v/>
      </c>
      <c r="BN22" s="649" t="str">
        <f>IF(L22="---","",IF(L22="","",VLOOKUP(L22,List1678345679102132456[],2,FALSE)))</f>
        <v/>
      </c>
      <c r="BO22" s="649" t="str">
        <f>IF(M22="---","",IF(M22="","",VLOOKUP(M22,List1678345679102132456[],2,FALSE)))</f>
        <v/>
      </c>
      <c r="BP22" s="649" t="str">
        <f>IF(N22="---","",IF(N22="","",VLOOKUP(N22,List1678345679102132456[],2,FALSE)))</f>
        <v/>
      </c>
      <c r="BQ22" s="649" t="str">
        <f>IF(O22="---","",IF(O22="","",VLOOKUP(O22,List1678345679102132456[],2,FALSE)))</f>
        <v/>
      </c>
      <c r="BR22" s="649" t="str">
        <f>IF(P22="---","",IF(P22="","",VLOOKUP(P22,List1678345679102132456[],2,FALSE)))</f>
        <v/>
      </c>
      <c r="BS22" s="649" t="str">
        <f>IF(Q22="---","",IF(Q22="","",VLOOKUP(Q22,List1678345679102132456[],2,FALSE)))</f>
        <v/>
      </c>
      <c r="BT22" s="649" t="str">
        <f>IF(R22="---","",IF(R22="","",VLOOKUP(R22,List1678345679102132456[],2,FALSE)))</f>
        <v/>
      </c>
      <c r="BU22" s="453" t="s">
        <v>147</v>
      </c>
      <c r="BV22" s="649" t="str">
        <f>IF(Y22="---","",IF(Y22="","",VLOOKUP(Y22,List1678345679102132456[],2,FALSE)))</f>
        <v/>
      </c>
      <c r="BW22" s="649" t="str">
        <f>IF(Z22="---","",IF(Z22="","",VLOOKUP(Z22,List1678345679102132456[],2,FALSE)))</f>
        <v/>
      </c>
      <c r="BX22" s="649" t="str">
        <f>IF(AA22="---","",IF(AA22="","",VLOOKUP(AA22,List1678345679102132456[],2,FALSE)))</f>
        <v/>
      </c>
      <c r="BY22" s="649" t="str">
        <f>IF(AB22="---","",IF(AB22="","",VLOOKUP(AB22,List1678345679102132456[],2,FALSE)))</f>
        <v/>
      </c>
      <c r="BZ22" s="649" t="str">
        <f>IF(AC22="---","",IF(AC22="","",VLOOKUP(AC22,List1678345679102132456[],2,FALSE)))</f>
        <v/>
      </c>
      <c r="CA22" s="649" t="str">
        <f>IF(AD22="---","",IF(AD22="","",VLOOKUP(AD22,List1678345679102132456[],2,FALSE)))</f>
        <v/>
      </c>
      <c r="CB22" s="649" t="str">
        <f>IF(AE22="---","",IF(AE22="","",VLOOKUP(AE22,List1678345679102132456[],2,FALSE)))</f>
        <v/>
      </c>
      <c r="CC22" s="649" t="str">
        <f>IF(AF22="---","",IF(AF22="","",VLOOKUP(AF22,List1678345679102132456[],2,FALSE)))</f>
        <v/>
      </c>
      <c r="CD22" s="649" t="str">
        <f>IF(AG22="---","",IF(AG22="","",VLOOKUP(AG22,List1678345679102132456[],2,FALSE)))</f>
        <v/>
      </c>
      <c r="CE22" s="649" t="str">
        <f>IF(AH22="---","",IF(AH22="","",VLOOKUP(AH22,List1678345679102132456[],2,FALSE)))</f>
        <v/>
      </c>
      <c r="CF22" s="453" t="s">
        <v>147</v>
      </c>
      <c r="CG22" s="649" t="str">
        <f>IFERROR(
    IF(H22="---", "NA",
        IF(Y22="---", "NA",
            IF(BJ22 &gt; BK22,
                IF(BV22 &gt; BJ22, 1.1, 0.1),
                IF(BV22 &gt; BJ22, 1, 0)
            )
        )
    ),
    -1
)</f>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100</v>
      </c>
      <c r="I23" s="456" t="s">
        <v>100</v>
      </c>
      <c r="J23" s="456" t="s">
        <v>100</v>
      </c>
      <c r="K23" s="456" t="s">
        <v>100</v>
      </c>
      <c r="L23" s="456" t="s">
        <v>100</v>
      </c>
      <c r="M23" s="456" t="s">
        <v>100</v>
      </c>
      <c r="N23" s="456" t="s">
        <v>100</v>
      </c>
      <c r="O23" s="456" t="s">
        <v>100</v>
      </c>
      <c r="P23" s="456" t="s">
        <v>100</v>
      </c>
      <c r="Q23" s="456" t="s">
        <v>100</v>
      </c>
      <c r="R23" s="457" t="s">
        <v>100</v>
      </c>
      <c r="S23" s="407"/>
      <c r="T23" s="407"/>
      <c r="U23" s="407"/>
      <c r="V23" s="407"/>
      <c r="W23" s="407"/>
      <c r="X23" s="407"/>
      <c r="Y23" s="450" t="s">
        <v>100</v>
      </c>
      <c r="Z23" s="450" t="s">
        <v>100</v>
      </c>
      <c r="AA23" s="450" t="s">
        <v>100</v>
      </c>
      <c r="AB23" s="450" t="s">
        <v>100</v>
      </c>
      <c r="AC23" s="450" t="s">
        <v>100</v>
      </c>
      <c r="AD23" s="450" t="s">
        <v>100</v>
      </c>
      <c r="AE23" s="450" t="s">
        <v>100</v>
      </c>
      <c r="AF23" s="450" t="s">
        <v>100</v>
      </c>
      <c r="AG23" s="450" t="s">
        <v>100</v>
      </c>
      <c r="AH23" s="450" t="s">
        <v>100</v>
      </c>
      <c r="AK23" s="451" t="str">
        <f>IFERROR(IF(I23="---","",IF(Y23="---","No Target Set",IF(BV23=BK23,"On Target",IF(BV23&gt;BK23,"Behind",IF(BV23&lt;BK23,"On Target"))))),"")</f>
        <v/>
      </c>
      <c r="AL23" s="451" t="str">
        <f>IFERROR(IF(J23="---","",IF(Z23="---","No Target Set",IF(BW23=BL23,"On Target",IF(BW23&gt;BL23,"Behind",IF(BW23&lt;BL23,"On Target"))))),"")</f>
        <v/>
      </c>
      <c r="AM23" s="451" t="str">
        <f>IFERROR(IF(K23="---","",IF(AA23="---","No Target Set",IF(BX23=BM23,"On Target",IF(BX23&gt;BM23,"Behind",IF(BX23&lt;BM23,"On Target"))))),"")</f>
        <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v>
      </c>
      <c r="AY23" s="649" t="e">
        <f>VALUE(IF(AX23="---","",VLOOKUP(AX23,List1678345679102132456[],2,FALSE)))</f>
        <v>#VALUE!</v>
      </c>
      <c r="AZ23" s="649" t="str">
        <f>_xlfn.IFNA(LOOKUP(2,1/(H23:Q23&lt;&gt;"---"),X23:AF23),"---")</f>
        <v>---</v>
      </c>
      <c r="BA23" s="649" t="e">
        <f>VALUE(IF(AZ23="---","",VLOOKUP(AZ23,List1678345679102132456[],2,FALSE)))</f>
        <v>#VALUE!</v>
      </c>
      <c r="BB23" s="649" t="str">
        <f>_xlfn.IFNA(LOOKUP(2,1/(AK23:AT23&lt;&gt;""),AK23:AT23),"---")</f>
        <v>---</v>
      </c>
      <c r="BC23" s="649" t="str">
        <f>_xlfn.IFNA(LOOKUP(2,1/(H23:R23&lt;&gt;"---"),H$2:R$2),"---")</f>
        <v>---</v>
      </c>
      <c r="BD23" s="407"/>
      <c r="BE23" s="407"/>
      <c r="BF23" s="407"/>
      <c r="BG23" s="407"/>
      <c r="BH23" s="407"/>
      <c r="BI23" s="453" t="s">
        <v>149</v>
      </c>
      <c r="BJ23" s="649" t="str">
        <f>IF(H23="---","",IF(H23="","",VLOOKUP(H23,List1678345679102132456[],2,FALSE)))</f>
        <v/>
      </c>
      <c r="BK23" s="649" t="str">
        <f>IF(I23="---","",IF(I23="","",VLOOKUP(I23,List1678345679102132456[],2,FALSE)))</f>
        <v/>
      </c>
      <c r="BL23" s="649" t="str">
        <f>IF(J23="---","",IF(J23="","",VLOOKUP(J23,List1678345679102132456[],2,FALSE)))</f>
        <v/>
      </c>
      <c r="BM23" s="649" t="str">
        <f>IF(K23="---","",IF(K23="","",VLOOKUP(K23,List1678345679102132456[],2,FALSE)))</f>
        <v/>
      </c>
      <c r="BN23" s="649" t="str">
        <f>IF(L23="---","",IF(L23="","",VLOOKUP(L23,List1678345679102132456[],2,FALSE)))</f>
        <v/>
      </c>
      <c r="BO23" s="649" t="str">
        <f>IF(M23="---","",IF(M23="","",VLOOKUP(M23,List1678345679102132456[],2,FALSE)))</f>
        <v/>
      </c>
      <c r="BP23" s="649" t="str">
        <f>IF(N23="---","",IF(N23="","",VLOOKUP(N23,List1678345679102132456[],2,FALSE)))</f>
        <v/>
      </c>
      <c r="BQ23" s="649" t="str">
        <f>IF(O23="---","",IF(O23="","",VLOOKUP(O23,List1678345679102132456[],2,FALSE)))</f>
        <v/>
      </c>
      <c r="BR23" s="649" t="str">
        <f>IF(P23="---","",IF(P23="","",VLOOKUP(P23,List1678345679102132456[],2,FALSE)))</f>
        <v/>
      </c>
      <c r="BS23" s="649" t="str">
        <f>IF(Q23="---","",IF(Q23="","",VLOOKUP(Q23,List1678345679102132456[],2,FALSE)))</f>
        <v/>
      </c>
      <c r="BT23" s="649" t="str">
        <f>IF(R23="---","",IF(R23="","",VLOOKUP(R23,List1678345679102132456[],2,FALSE)))</f>
        <v/>
      </c>
      <c r="BU23" s="453" t="s">
        <v>149</v>
      </c>
      <c r="BV23" s="649" t="str">
        <f>IF(Y23="---","",IF(Y23="","",VLOOKUP(Y23,List1678345679102132456[],2,FALSE)))</f>
        <v/>
      </c>
      <c r="BW23" s="649" t="str">
        <f>IF(Z23="---","",IF(Z23="","",VLOOKUP(Z23,List1678345679102132456[],2,FALSE)))</f>
        <v/>
      </c>
      <c r="BX23" s="649" t="str">
        <f>IF(AA23="---","",IF(AA23="","",VLOOKUP(AA23,List1678345679102132456[],2,FALSE)))</f>
        <v/>
      </c>
      <c r="BY23" s="649" t="str">
        <f>IF(AB23="---","",IF(AB23="","",VLOOKUP(AB23,List1678345679102132456[],2,FALSE)))</f>
        <v/>
      </c>
      <c r="BZ23" s="649" t="str">
        <f>IF(AC23="---","",IF(AC23="","",VLOOKUP(AC23,List1678345679102132456[],2,FALSE)))</f>
        <v/>
      </c>
      <c r="CA23" s="649" t="str">
        <f>IF(AD23="---","",IF(AD23="","",VLOOKUP(AD23,List1678345679102132456[],2,FALSE)))</f>
        <v/>
      </c>
      <c r="CB23" s="649" t="str">
        <f>IF(AE23="---","",IF(AE23="","",VLOOKUP(AE23,List1678345679102132456[],2,FALSE)))</f>
        <v/>
      </c>
      <c r="CC23" s="649" t="str">
        <f>IF(AF23="---","",IF(AF23="","",VLOOKUP(AF23,List1678345679102132456[],2,FALSE)))</f>
        <v/>
      </c>
      <c r="CD23" s="649" t="str">
        <f>IF(AG23="---","",IF(AG23="","",VLOOKUP(AG23,List1678345679102132456[],2,FALSE)))</f>
        <v/>
      </c>
      <c r="CE23" s="649" t="str">
        <f>IF(AH23="---","",IF(AH23="","",VLOOKUP(AH23,List1678345679102132456[],2,FALSE)))</f>
        <v/>
      </c>
      <c r="CF23" s="453" t="s">
        <v>149</v>
      </c>
      <c r="CG23" s="649" t="str">
        <f>IFERROR(
    IF(H23="---", "NA",
        IF(Y23="---", "NA",
            IF(BJ23 &gt; BK23,
                IF(BV23 &gt; BJ23, 1.1, 0.1),
                IF(BV23 &gt; BJ23, 1, 0)
            )
        )
    ),
    -1
)</f>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100</v>
      </c>
      <c r="I24" s="456" t="s">
        <v>100</v>
      </c>
      <c r="J24" s="456" t="s">
        <v>100</v>
      </c>
      <c r="K24" s="456" t="s">
        <v>100</v>
      </c>
      <c r="L24" s="456" t="s">
        <v>100</v>
      </c>
      <c r="M24" s="456" t="s">
        <v>100</v>
      </c>
      <c r="N24" s="456" t="s">
        <v>100</v>
      </c>
      <c r="O24" s="456" t="s">
        <v>100</v>
      </c>
      <c r="P24" s="456" t="s">
        <v>100</v>
      </c>
      <c r="Q24" s="456" t="s">
        <v>100</v>
      </c>
      <c r="R24" s="457" t="s">
        <v>100</v>
      </c>
      <c r="S24" s="407"/>
      <c r="T24" s="407"/>
      <c r="U24" s="407"/>
      <c r="V24" s="407"/>
      <c r="W24" s="407"/>
      <c r="X24" s="407"/>
      <c r="Y24" s="450" t="s">
        <v>100</v>
      </c>
      <c r="Z24" s="450" t="s">
        <v>100</v>
      </c>
      <c r="AA24" s="450" t="s">
        <v>100</v>
      </c>
      <c r="AB24" s="450" t="s">
        <v>100</v>
      </c>
      <c r="AC24" s="450" t="s">
        <v>100</v>
      </c>
      <c r="AD24" s="450" t="s">
        <v>100</v>
      </c>
      <c r="AE24" s="450" t="s">
        <v>100</v>
      </c>
      <c r="AF24" s="450" t="s">
        <v>100</v>
      </c>
      <c r="AG24" s="450" t="s">
        <v>100</v>
      </c>
      <c r="AH24" s="450" t="s">
        <v>100</v>
      </c>
      <c r="AK24" s="451" t="str">
        <f>IFERROR(IF(I24="---","",IF(Y24="---","No Target Set",IF(BV24=BK24,"On Target",IF(BV24&gt;BK24,"Behind",IF(BV24&lt;BK24,"On Target"))))),"")</f>
        <v/>
      </c>
      <c r="AL24" s="451" t="str">
        <f>IFERROR(IF(J24="---","",IF(Z24="---","No Target Set",IF(BW24=BL24,"On Target",IF(BW24&gt;BL24,"Behind",IF(BW24&lt;BL24,"On Target"))))),"")</f>
        <v/>
      </c>
      <c r="AM24" s="451" t="str">
        <f>IFERROR(IF(K24="---","",IF(AA24="---","No Target Set",IF(BX24=BM24,"On Target",IF(BX24&gt;BM24,"Behind",IF(BX24&lt;BM24,"On Target"))))),"")</f>
        <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v>
      </c>
      <c r="AY24" s="649" t="e">
        <f>VALUE(IF(AX24="---","",VLOOKUP(AX24,List1678345679102132456[],2,FALSE)))</f>
        <v>#VALUE!</v>
      </c>
      <c r="AZ24" s="649" t="str">
        <f>_xlfn.IFNA(LOOKUP(2,1/(H24:Q24&lt;&gt;"---"),X24:AF24),"---")</f>
        <v>---</v>
      </c>
      <c r="BA24" s="649" t="e">
        <f>VALUE(IF(AZ24="---","",VLOOKUP(AZ24,List1678345679102132456[],2,FALSE)))</f>
        <v>#VALUE!</v>
      </c>
      <c r="BB24" s="649" t="str">
        <f>_xlfn.IFNA(LOOKUP(2,1/(AK24:AT24&lt;&gt;""),AK24:AT24),"---")</f>
        <v>---</v>
      </c>
      <c r="BC24" s="649" t="str">
        <f>_xlfn.IFNA(LOOKUP(2,1/(H24:R24&lt;&gt;"---"),H$2:R$2),"---")</f>
        <v>---</v>
      </c>
      <c r="BD24" s="407"/>
      <c r="BE24" s="407"/>
      <c r="BF24" s="407"/>
      <c r="BG24" s="407"/>
      <c r="BH24" s="407"/>
      <c r="BI24" s="453" t="s">
        <v>152</v>
      </c>
      <c r="BJ24" s="649" t="str">
        <f>IF(H24="---","",IF(H24="","",VLOOKUP(H24,List1678345679102132456[],2,FALSE)))</f>
        <v/>
      </c>
      <c r="BK24" s="649" t="str">
        <f>IF(I24="---","",IF(I24="","",VLOOKUP(I24,List1678345679102132456[],2,FALSE)))</f>
        <v/>
      </c>
      <c r="BL24" s="649" t="str">
        <f>IF(J24="---","",IF(J24="","",VLOOKUP(J24,List1678345679102132456[],2,FALSE)))</f>
        <v/>
      </c>
      <c r="BM24" s="649" t="str">
        <f>IF(K24="---","",IF(K24="","",VLOOKUP(K24,List1678345679102132456[],2,FALSE)))</f>
        <v/>
      </c>
      <c r="BN24" s="649" t="str">
        <f>IF(L24="---","",IF(L24="","",VLOOKUP(L24,List1678345679102132456[],2,FALSE)))</f>
        <v/>
      </c>
      <c r="BO24" s="649" t="str">
        <f>IF(M24="---","",IF(M24="","",VLOOKUP(M24,List1678345679102132456[],2,FALSE)))</f>
        <v/>
      </c>
      <c r="BP24" s="649" t="str">
        <f>IF(N24="---","",IF(N24="","",VLOOKUP(N24,List1678345679102132456[],2,FALSE)))</f>
        <v/>
      </c>
      <c r="BQ24" s="649" t="str">
        <f>IF(O24="---","",IF(O24="","",VLOOKUP(O24,List1678345679102132456[],2,FALSE)))</f>
        <v/>
      </c>
      <c r="BR24" s="649" t="str">
        <f>IF(P24="---","",IF(P24="","",VLOOKUP(P24,List1678345679102132456[],2,FALSE)))</f>
        <v/>
      </c>
      <c r="BS24" s="649" t="str">
        <f>IF(Q24="---","",IF(Q24="","",VLOOKUP(Q24,List1678345679102132456[],2,FALSE)))</f>
        <v/>
      </c>
      <c r="BT24" s="649" t="str">
        <f>IF(R24="---","",IF(R24="","",VLOOKUP(R24,List1678345679102132456[],2,FALSE)))</f>
        <v/>
      </c>
      <c r="BU24" s="453" t="s">
        <v>152</v>
      </c>
      <c r="BV24" s="649" t="str">
        <f>IF(Y24="---","",IF(Y24="","",VLOOKUP(Y24,List1678345679102132456[],2,FALSE)))</f>
        <v/>
      </c>
      <c r="BW24" s="649" t="str">
        <f>IF(Z24="---","",IF(Z24="","",VLOOKUP(Z24,List1678345679102132456[],2,FALSE)))</f>
        <v/>
      </c>
      <c r="BX24" s="649" t="str">
        <f>IF(AA24="---","",IF(AA24="","",VLOOKUP(AA24,List1678345679102132456[],2,FALSE)))</f>
        <v/>
      </c>
      <c r="BY24" s="649" t="str">
        <f>IF(AB24="---","",IF(AB24="","",VLOOKUP(AB24,List1678345679102132456[],2,FALSE)))</f>
        <v/>
      </c>
      <c r="BZ24" s="649" t="str">
        <f>IF(AC24="---","",IF(AC24="","",VLOOKUP(AC24,List1678345679102132456[],2,FALSE)))</f>
        <v/>
      </c>
      <c r="CA24" s="649" t="str">
        <f>IF(AD24="---","",IF(AD24="","",VLOOKUP(AD24,List1678345679102132456[],2,FALSE)))</f>
        <v/>
      </c>
      <c r="CB24" s="649" t="str">
        <f>IF(AE24="---","",IF(AE24="","",VLOOKUP(AE24,List1678345679102132456[],2,FALSE)))</f>
        <v/>
      </c>
      <c r="CC24" s="649" t="str">
        <f>IF(AF24="---","",IF(AF24="","",VLOOKUP(AF24,List1678345679102132456[],2,FALSE)))</f>
        <v/>
      </c>
      <c r="CD24" s="649" t="str">
        <f>IF(AG24="---","",IF(AG24="","",VLOOKUP(AG24,List1678345679102132456[],2,FALSE)))</f>
        <v/>
      </c>
      <c r="CE24" s="649" t="str">
        <f>IF(AH24="---","",IF(AH24="","",VLOOKUP(AH24,List1678345679102132456[],2,FALSE)))</f>
        <v/>
      </c>
      <c r="CF24" s="453" t="s">
        <v>152</v>
      </c>
      <c r="CG24" s="649" t="str">
        <f>IFERROR(
    IF(H24="---", "NA",
        IF(Y24="---", "NA",
            IF(BJ24 &gt; BK24,
                IF(BV24 &gt; BJ24, 1.1, 0.1),
                IF(BV24 &gt; BJ24, 1, 0)
            )
        )
    ),
    -1
)</f>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100</v>
      </c>
      <c r="I25" s="456" t="s">
        <v>100</v>
      </c>
      <c r="J25" s="456" t="s">
        <v>100</v>
      </c>
      <c r="K25" s="456" t="s">
        <v>100</v>
      </c>
      <c r="L25" s="456" t="s">
        <v>100</v>
      </c>
      <c r="M25" s="456" t="s">
        <v>100</v>
      </c>
      <c r="N25" s="456" t="s">
        <v>100</v>
      </c>
      <c r="O25" s="456" t="s">
        <v>100</v>
      </c>
      <c r="P25" s="456" t="s">
        <v>100</v>
      </c>
      <c r="Q25" s="456" t="s">
        <v>100</v>
      </c>
      <c r="R25" s="457" t="s">
        <v>100</v>
      </c>
      <c r="S25" s="407"/>
      <c r="T25" s="407"/>
      <c r="U25" s="407"/>
      <c r="V25" s="407"/>
      <c r="W25" s="407"/>
      <c r="X25" s="407"/>
      <c r="Y25" s="450" t="s">
        <v>100</v>
      </c>
      <c r="Z25" s="450" t="s">
        <v>100</v>
      </c>
      <c r="AA25" s="450" t="s">
        <v>100</v>
      </c>
      <c r="AB25" s="450" t="s">
        <v>100</v>
      </c>
      <c r="AC25" s="450" t="s">
        <v>100</v>
      </c>
      <c r="AD25" s="450" t="s">
        <v>100</v>
      </c>
      <c r="AE25" s="450" t="s">
        <v>100</v>
      </c>
      <c r="AF25" s="450" t="s">
        <v>100</v>
      </c>
      <c r="AG25" s="450" t="s">
        <v>100</v>
      </c>
      <c r="AH25" s="450" t="s">
        <v>100</v>
      </c>
      <c r="AK25" s="451" t="str">
        <f>IFERROR(IF(I25="---","",IF(Y25="---","No Target Set",IF(BV25=BK25,"On Target",IF(BV25&gt;BK25,"Behind",IF(BV25&lt;BK25,"On Target"))))),"")</f>
        <v/>
      </c>
      <c r="AL25" s="451" t="str">
        <f>IFERROR(IF(J25="---","",IF(Z25="---","No Target Set",IF(BW25=BL25,"On Target",IF(BW25&gt;BL25,"Behind",IF(BW25&lt;BL25,"On Target"))))),"")</f>
        <v/>
      </c>
      <c r="AM25" s="451" t="str">
        <f>IFERROR(IF(K25="---","",IF(AA25="---","No Target Set",IF(BX25=BM25,"On Target",IF(BX25&gt;BM25,"Behind",IF(BX25&lt;BM25,"On Target"))))),"")</f>
        <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v>
      </c>
      <c r="AY25" s="649" t="e">
        <f>VALUE(IF(AX25="---","",VLOOKUP(AX25,List1678345679102132456[],2,FALSE)))</f>
        <v>#VALUE!</v>
      </c>
      <c r="AZ25" s="649" t="str">
        <f>_xlfn.IFNA(LOOKUP(2,1/(H25:Q25&lt;&gt;"---"),X25:AF25),"---")</f>
        <v>---</v>
      </c>
      <c r="BA25" s="649" t="e">
        <f>VALUE(IF(AZ25="---","",VLOOKUP(AZ25,List1678345679102132456[],2,FALSE)))</f>
        <v>#VALUE!</v>
      </c>
      <c r="BB25" s="649" t="str">
        <f>_xlfn.IFNA(LOOKUP(2,1/(AK25:AT25&lt;&gt;""),AK25:AT25),"---")</f>
        <v>---</v>
      </c>
      <c r="BC25" s="649" t="str">
        <f>_xlfn.IFNA(LOOKUP(2,1/(H25:R25&lt;&gt;"---"),H$2:R$2),"---")</f>
        <v>---</v>
      </c>
      <c r="BD25" s="407"/>
      <c r="BE25" s="407"/>
      <c r="BF25" s="407"/>
      <c r="BG25" s="407"/>
      <c r="BH25" s="407"/>
      <c r="BI25" s="453" t="s">
        <v>154</v>
      </c>
      <c r="BJ25" s="649" t="str">
        <f>IF(H25="---","",IF(H25="","",VLOOKUP(H25,List1678345679102132456[],2,FALSE)))</f>
        <v/>
      </c>
      <c r="BK25" s="649" t="str">
        <f>IF(I25="---","",IF(I25="","",VLOOKUP(I25,List1678345679102132456[],2,FALSE)))</f>
        <v/>
      </c>
      <c r="BL25" s="649" t="str">
        <f>IF(J25="---","",IF(J25="","",VLOOKUP(J25,List1678345679102132456[],2,FALSE)))</f>
        <v/>
      </c>
      <c r="BM25" s="649" t="str">
        <f>IF(K25="---","",IF(K25="","",VLOOKUP(K25,List1678345679102132456[],2,FALSE)))</f>
        <v/>
      </c>
      <c r="BN25" s="649" t="str">
        <f>IF(L25="---","",IF(L25="","",VLOOKUP(L25,List1678345679102132456[],2,FALSE)))</f>
        <v/>
      </c>
      <c r="BO25" s="649" t="str">
        <f>IF(M25="---","",IF(M25="","",VLOOKUP(M25,List1678345679102132456[],2,FALSE)))</f>
        <v/>
      </c>
      <c r="BP25" s="649" t="str">
        <f>IF(N25="---","",IF(N25="","",VLOOKUP(N25,List1678345679102132456[],2,FALSE)))</f>
        <v/>
      </c>
      <c r="BQ25" s="649" t="str">
        <f>IF(O25="---","",IF(O25="","",VLOOKUP(O25,List1678345679102132456[],2,FALSE)))</f>
        <v/>
      </c>
      <c r="BR25" s="649" t="str">
        <f>IF(P25="---","",IF(P25="","",VLOOKUP(P25,List1678345679102132456[],2,FALSE)))</f>
        <v/>
      </c>
      <c r="BS25" s="649" t="str">
        <f>IF(Q25="---","",IF(Q25="","",VLOOKUP(Q25,List1678345679102132456[],2,FALSE)))</f>
        <v/>
      </c>
      <c r="BT25" s="649" t="str">
        <f>IF(R25="---","",IF(R25="","",VLOOKUP(R25,List1678345679102132456[],2,FALSE)))</f>
        <v/>
      </c>
      <c r="BU25" s="453" t="s">
        <v>154</v>
      </c>
      <c r="BV25" s="649" t="str">
        <f>IF(Y25="---","",IF(Y25="","",VLOOKUP(Y25,List1678345679102132456[],2,FALSE)))</f>
        <v/>
      </c>
      <c r="BW25" s="649" t="str">
        <f>IF(Z25="---","",IF(Z25="","",VLOOKUP(Z25,List1678345679102132456[],2,FALSE)))</f>
        <v/>
      </c>
      <c r="BX25" s="649" t="str">
        <f>IF(AA25="---","",IF(AA25="","",VLOOKUP(AA25,List1678345679102132456[],2,FALSE)))</f>
        <v/>
      </c>
      <c r="BY25" s="649" t="str">
        <f>IF(AB25="---","",IF(AB25="","",VLOOKUP(AB25,List1678345679102132456[],2,FALSE)))</f>
        <v/>
      </c>
      <c r="BZ25" s="649" t="str">
        <f>IF(AC25="---","",IF(AC25="","",VLOOKUP(AC25,List1678345679102132456[],2,FALSE)))</f>
        <v/>
      </c>
      <c r="CA25" s="649" t="str">
        <f>IF(AD25="---","",IF(AD25="","",VLOOKUP(AD25,List1678345679102132456[],2,FALSE)))</f>
        <v/>
      </c>
      <c r="CB25" s="649" t="str">
        <f>IF(AE25="---","",IF(AE25="","",VLOOKUP(AE25,List1678345679102132456[],2,FALSE)))</f>
        <v/>
      </c>
      <c r="CC25" s="649" t="str">
        <f>IF(AF25="---","",IF(AF25="","",VLOOKUP(AF25,List1678345679102132456[],2,FALSE)))</f>
        <v/>
      </c>
      <c r="CD25" s="649" t="str">
        <f>IF(AG25="---","",IF(AG25="","",VLOOKUP(AG25,List1678345679102132456[],2,FALSE)))</f>
        <v/>
      </c>
      <c r="CE25" s="649" t="str">
        <f>IF(AH25="---","",IF(AH25="","",VLOOKUP(AH25,List1678345679102132456[],2,FALSE)))</f>
        <v/>
      </c>
      <c r="CF25" s="453" t="s">
        <v>154</v>
      </c>
      <c r="CG25" s="649" t="str">
        <f>IFERROR(
    IF(H25="---", "NA",
        IF(Y25="---", "NA",
            IF(BJ25 &gt; BK25,
                IF(BV25 &gt; BJ25, 1.1, 0.1),
                IF(BV25 &gt; BJ25, 1, 0)
            )
        )
    ),
    -1
)</f>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100</v>
      </c>
      <c r="I26" s="456" t="s">
        <v>100</v>
      </c>
      <c r="J26" s="456" t="s">
        <v>100</v>
      </c>
      <c r="K26" s="456" t="s">
        <v>100</v>
      </c>
      <c r="L26" s="456" t="s">
        <v>100</v>
      </c>
      <c r="M26" s="456" t="s">
        <v>100</v>
      </c>
      <c r="N26" s="456" t="s">
        <v>100</v>
      </c>
      <c r="O26" s="456" t="s">
        <v>100</v>
      </c>
      <c r="P26" s="456" t="s">
        <v>100</v>
      </c>
      <c r="Q26" s="456" t="s">
        <v>100</v>
      </c>
      <c r="R26" s="457" t="s">
        <v>100</v>
      </c>
      <c r="S26" s="407"/>
      <c r="T26" s="407"/>
      <c r="U26" s="407"/>
      <c r="V26" s="407"/>
      <c r="W26" s="407"/>
      <c r="X26" s="407"/>
      <c r="Y26" s="450" t="s">
        <v>100</v>
      </c>
      <c r="Z26" s="450" t="s">
        <v>100</v>
      </c>
      <c r="AA26" s="450" t="s">
        <v>100</v>
      </c>
      <c r="AB26" s="450" t="s">
        <v>100</v>
      </c>
      <c r="AC26" s="450" t="s">
        <v>100</v>
      </c>
      <c r="AD26" s="450" t="s">
        <v>100</v>
      </c>
      <c r="AE26" s="450" t="s">
        <v>100</v>
      </c>
      <c r="AF26" s="450" t="s">
        <v>100</v>
      </c>
      <c r="AG26" s="450" t="s">
        <v>100</v>
      </c>
      <c r="AH26" s="450" t="s">
        <v>100</v>
      </c>
      <c r="AK26" s="451" t="str">
        <f>IFERROR(IF(I26="---","",IF(Y26="---","No Target Set",IF(BV26=BK26,"On Target",IF(BV26&gt;BK26,"Behind",IF(BV26&lt;BK26,"On Target"))))),"")</f>
        <v/>
      </c>
      <c r="AL26" s="451" t="str">
        <f>IFERROR(IF(J26="---","",IF(Z26="---","No Target Set",IF(BW26=BL26,"On Target",IF(BW26&gt;BL26,"Behind",IF(BW26&lt;BL26,"On Target"))))),"")</f>
        <v/>
      </c>
      <c r="AM26" s="451" t="str">
        <f>IFERROR(IF(K26="---","",IF(AA26="---","No Target Set",IF(BX26=BM26,"On Target",IF(BX26&gt;BM26,"Behind",IF(BX26&lt;BM26,"On Target"))))),"")</f>
        <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v>
      </c>
      <c r="AY26" s="649" t="e">
        <f>VALUE(IF(AX26="---","",VLOOKUP(AX26,List1678345679102132456[],2,FALSE)))</f>
        <v>#VALUE!</v>
      </c>
      <c r="AZ26" s="649" t="str">
        <f>_xlfn.IFNA(LOOKUP(2,1/(H26:Q26&lt;&gt;"---"),X26:AF26),"---")</f>
        <v>---</v>
      </c>
      <c r="BA26" s="649" t="e">
        <f>VALUE(IF(AZ26="---","",VLOOKUP(AZ26,List1678345679102132456[],2,FALSE)))</f>
        <v>#VALUE!</v>
      </c>
      <c r="BB26" s="649" t="str">
        <f>_xlfn.IFNA(LOOKUP(2,1/(AK26:AT26&lt;&gt;""),AK26:AT26),"---")</f>
        <v>---</v>
      </c>
      <c r="BC26" s="649" t="str">
        <f>_xlfn.IFNA(LOOKUP(2,1/(H26:R26&lt;&gt;"---"),H$2:R$2),"---")</f>
        <v>---</v>
      </c>
      <c r="BD26" s="407"/>
      <c r="BE26" s="407"/>
      <c r="BF26" s="407"/>
      <c r="BG26" s="407"/>
      <c r="BH26" s="407"/>
      <c r="BI26" s="453" t="s">
        <v>156</v>
      </c>
      <c r="BJ26" s="649" t="str">
        <f>IF(H26="---","",IF(H26="","",VLOOKUP(H26,List1678345679102132456[],2,FALSE)))</f>
        <v/>
      </c>
      <c r="BK26" s="649" t="str">
        <f>IF(I26="---","",IF(I26="","",VLOOKUP(I26,List1678345679102132456[],2,FALSE)))</f>
        <v/>
      </c>
      <c r="BL26" s="649" t="str">
        <f>IF(J26="---","",IF(J26="","",VLOOKUP(J26,List1678345679102132456[],2,FALSE)))</f>
        <v/>
      </c>
      <c r="BM26" s="649" t="str">
        <f>IF(K26="---","",IF(K26="","",VLOOKUP(K26,List1678345679102132456[],2,FALSE)))</f>
        <v/>
      </c>
      <c r="BN26" s="649" t="str">
        <f>IF(L26="---","",IF(L26="","",VLOOKUP(L26,List1678345679102132456[],2,FALSE)))</f>
        <v/>
      </c>
      <c r="BO26" s="649" t="str">
        <f>IF(M26="---","",IF(M26="","",VLOOKUP(M26,List1678345679102132456[],2,FALSE)))</f>
        <v/>
      </c>
      <c r="BP26" s="649" t="str">
        <f>IF(N26="---","",IF(N26="","",VLOOKUP(N26,List1678345679102132456[],2,FALSE)))</f>
        <v/>
      </c>
      <c r="BQ26" s="649" t="str">
        <f>IF(O26="---","",IF(O26="","",VLOOKUP(O26,List1678345679102132456[],2,FALSE)))</f>
        <v/>
      </c>
      <c r="BR26" s="649" t="str">
        <f>IF(P26="---","",IF(P26="","",VLOOKUP(P26,List1678345679102132456[],2,FALSE)))</f>
        <v/>
      </c>
      <c r="BS26" s="649" t="str">
        <f>IF(Q26="---","",IF(Q26="","",VLOOKUP(Q26,List1678345679102132456[],2,FALSE)))</f>
        <v/>
      </c>
      <c r="BT26" s="649" t="str">
        <f>IF(R26="---","",IF(R26="","",VLOOKUP(R26,List1678345679102132456[],2,FALSE)))</f>
        <v/>
      </c>
      <c r="BU26" s="453" t="s">
        <v>156</v>
      </c>
      <c r="BV26" s="649" t="str">
        <f>IF(Y26="---","",IF(Y26="","",VLOOKUP(Y26,List1678345679102132456[],2,FALSE)))</f>
        <v/>
      </c>
      <c r="BW26" s="649" t="str">
        <f>IF(Z26="---","",IF(Z26="","",VLOOKUP(Z26,List1678345679102132456[],2,FALSE)))</f>
        <v/>
      </c>
      <c r="BX26" s="649" t="str">
        <f>IF(AA26="---","",IF(AA26="","",VLOOKUP(AA26,List1678345679102132456[],2,FALSE)))</f>
        <v/>
      </c>
      <c r="BY26" s="649" t="str">
        <f>IF(AB26="---","",IF(AB26="","",VLOOKUP(AB26,List1678345679102132456[],2,FALSE)))</f>
        <v/>
      </c>
      <c r="BZ26" s="649" t="str">
        <f>IF(AC26="---","",IF(AC26="","",VLOOKUP(AC26,List1678345679102132456[],2,FALSE)))</f>
        <v/>
      </c>
      <c r="CA26" s="649" t="str">
        <f>IF(AD26="---","",IF(AD26="","",VLOOKUP(AD26,List1678345679102132456[],2,FALSE)))</f>
        <v/>
      </c>
      <c r="CB26" s="649" t="str">
        <f>IF(AE26="---","",IF(AE26="","",VLOOKUP(AE26,List1678345679102132456[],2,FALSE)))</f>
        <v/>
      </c>
      <c r="CC26" s="649" t="str">
        <f>IF(AF26="---","",IF(AF26="","",VLOOKUP(AF26,List1678345679102132456[],2,FALSE)))</f>
        <v/>
      </c>
      <c r="CD26" s="649" t="str">
        <f>IF(AG26="---","",IF(AG26="","",VLOOKUP(AG26,List1678345679102132456[],2,FALSE)))</f>
        <v/>
      </c>
      <c r="CE26" s="649" t="str">
        <f>IF(AH26="---","",IF(AH26="","",VLOOKUP(AH26,List1678345679102132456[],2,FALSE)))</f>
        <v/>
      </c>
      <c r="CF26" s="453" t="s">
        <v>156</v>
      </c>
      <c r="CG26" s="649" t="str">
        <f>IFERROR(
    IF(H26="---", "NA",
        IF(Y26="---", "NA",
            IF(BJ26 &gt; BK26,
                IF(BV26 &gt; BJ26, 1.1, 0.1),
                IF(BV26 &gt; BJ26, 1, 0)
            )
        )
    ),
    -1
)</f>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100</v>
      </c>
      <c r="I27" s="462" t="s">
        <v>100</v>
      </c>
      <c r="J27" s="462" t="s">
        <v>100</v>
      </c>
      <c r="K27" s="462" t="s">
        <v>100</v>
      </c>
      <c r="L27" s="462" t="s">
        <v>100</v>
      </c>
      <c r="M27" s="462" t="s">
        <v>100</v>
      </c>
      <c r="N27" s="462" t="s">
        <v>100</v>
      </c>
      <c r="O27" s="462" t="s">
        <v>100</v>
      </c>
      <c r="P27" s="462" t="s">
        <v>100</v>
      </c>
      <c r="Q27" s="462" t="s">
        <v>100</v>
      </c>
      <c r="R27" s="463" t="s">
        <v>100</v>
      </c>
      <c r="S27" s="407"/>
      <c r="T27" s="422"/>
      <c r="U27" s="407"/>
      <c r="V27" s="407"/>
      <c r="W27" s="407"/>
      <c r="X27" s="407"/>
      <c r="Y27" s="450" t="s">
        <v>100</v>
      </c>
      <c r="Z27" s="450" t="s">
        <v>100</v>
      </c>
      <c r="AA27" s="450" t="s">
        <v>100</v>
      </c>
      <c r="AB27" s="450" t="s">
        <v>100</v>
      </c>
      <c r="AC27" s="450" t="s">
        <v>100</v>
      </c>
      <c r="AD27" s="450" t="s">
        <v>100</v>
      </c>
      <c r="AE27" s="450" t="s">
        <v>100</v>
      </c>
      <c r="AF27" s="450" t="s">
        <v>100</v>
      </c>
      <c r="AG27" s="450" t="s">
        <v>100</v>
      </c>
      <c r="AH27" s="450" t="s">
        <v>100</v>
      </c>
      <c r="AK27" s="451" t="str">
        <f>IFERROR(IF(I27="---","",IF(Y27="---","No Target Set",IF(BV27=BK27,"On Target",IF(BV27&gt;BK27,"Behind",IF(BV27&lt;BK27,"On Target"))))),"")</f>
        <v/>
      </c>
      <c r="AL27" s="451" t="str">
        <f>IFERROR(IF(J27="---","",IF(Z27="---","No Target Set",IF(BW27=BL27,"On Target",IF(BW27&gt;BL27,"Behind",IF(BW27&lt;BL27,"On Target"))))),"")</f>
        <v/>
      </c>
      <c r="AM27" s="451" t="str">
        <f>IFERROR(IF(K27="---","",IF(AA27="---","No Target Set",IF(BX27=BM27,"On Target",IF(BX27&gt;BM27,"Behind",IF(BX27&lt;BM27,"On Target"))))),"")</f>
        <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v>
      </c>
      <c r="AY27" s="649" t="e">
        <f>VALUE(IF(AX27="---","",VLOOKUP(AX27,List1678345679102132456[],2,FALSE)))</f>
        <v>#VALUE!</v>
      </c>
      <c r="AZ27" s="649" t="str">
        <f>_xlfn.IFNA(LOOKUP(2,1/(H27:Q27&lt;&gt;"---"),X27:AF27),"---")</f>
        <v>---</v>
      </c>
      <c r="BA27" s="649" t="e">
        <f>VALUE(IF(AZ27="---","",VLOOKUP(AZ27,List1678345679102132456[],2,FALSE)))</f>
        <v>#VALUE!</v>
      </c>
      <c r="BB27" s="649" t="str">
        <f>_xlfn.IFNA(LOOKUP(2,1/(AK27:AT27&lt;&gt;""),AK27:AT27),"---")</f>
        <v>---</v>
      </c>
      <c r="BC27" s="649" t="str">
        <f>_xlfn.IFNA(LOOKUP(2,1/(H27:R27&lt;&gt;"---"),H$2:R$2),"---")</f>
        <v>---</v>
      </c>
      <c r="BD27" s="407"/>
      <c r="BE27" s="407"/>
      <c r="BF27" s="407"/>
      <c r="BG27" s="407"/>
      <c r="BH27" s="407"/>
      <c r="BI27" s="453" t="s">
        <v>158</v>
      </c>
      <c r="BJ27" s="649" t="str">
        <f>IF(H27="---","",IF(H27="","",VLOOKUP(H27,List1678345679102132456[],2,FALSE)))</f>
        <v/>
      </c>
      <c r="BK27" s="649" t="str">
        <f>IF(I27="---","",IF(I27="","",VLOOKUP(I27,List1678345679102132456[],2,FALSE)))</f>
        <v/>
      </c>
      <c r="BL27" s="649" t="str">
        <f>IF(J27="---","",IF(J27="","",VLOOKUP(J27,List1678345679102132456[],2,FALSE)))</f>
        <v/>
      </c>
      <c r="BM27" s="649" t="str">
        <f>IF(K27="---","",IF(K27="","",VLOOKUP(K27,List1678345679102132456[],2,FALSE)))</f>
        <v/>
      </c>
      <c r="BN27" s="649" t="str">
        <f>IF(L27="---","",IF(L27="","",VLOOKUP(L27,List1678345679102132456[],2,FALSE)))</f>
        <v/>
      </c>
      <c r="BO27" s="649" t="str">
        <f>IF(M27="---","",IF(M27="","",VLOOKUP(M27,List1678345679102132456[],2,FALSE)))</f>
        <v/>
      </c>
      <c r="BP27" s="649" t="str">
        <f>IF(N27="---","",IF(N27="","",VLOOKUP(N27,List1678345679102132456[],2,FALSE)))</f>
        <v/>
      </c>
      <c r="BQ27" s="649" t="str">
        <f>IF(O27="---","",IF(O27="","",VLOOKUP(O27,List1678345679102132456[],2,FALSE)))</f>
        <v/>
      </c>
      <c r="BR27" s="649" t="str">
        <f>IF(P27="---","",IF(P27="","",VLOOKUP(P27,List1678345679102132456[],2,FALSE)))</f>
        <v/>
      </c>
      <c r="BS27" s="649" t="str">
        <f>IF(Q27="---","",IF(Q27="","",VLOOKUP(Q27,List1678345679102132456[],2,FALSE)))</f>
        <v/>
      </c>
      <c r="BT27" s="649" t="str">
        <f>IF(R27="---","",IF(R27="","",VLOOKUP(R27,List1678345679102132456[],2,FALSE)))</f>
        <v/>
      </c>
      <c r="BU27" s="453" t="s">
        <v>158</v>
      </c>
      <c r="BV27" s="649" t="str">
        <f>IF(Y27="---","",IF(Y27="","",VLOOKUP(Y27,List1678345679102132456[],2,FALSE)))</f>
        <v/>
      </c>
      <c r="BW27" s="649" t="str">
        <f>IF(Z27="---","",IF(Z27="","",VLOOKUP(Z27,List1678345679102132456[],2,FALSE)))</f>
        <v/>
      </c>
      <c r="BX27" s="649" t="str">
        <f>IF(AA27="---","",IF(AA27="","",VLOOKUP(AA27,List1678345679102132456[],2,FALSE)))</f>
        <v/>
      </c>
      <c r="BY27" s="649" t="str">
        <f>IF(AB27="---","",IF(AB27="","",VLOOKUP(AB27,List1678345679102132456[],2,FALSE)))</f>
        <v/>
      </c>
      <c r="BZ27" s="649" t="str">
        <f>IF(AC27="---","",IF(AC27="","",VLOOKUP(AC27,List1678345679102132456[],2,FALSE)))</f>
        <v/>
      </c>
      <c r="CA27" s="649" t="str">
        <f>IF(AD27="---","",IF(AD27="","",VLOOKUP(AD27,List1678345679102132456[],2,FALSE)))</f>
        <v/>
      </c>
      <c r="CB27" s="649" t="str">
        <f>IF(AE27="---","",IF(AE27="","",VLOOKUP(AE27,List1678345679102132456[],2,FALSE)))</f>
        <v/>
      </c>
      <c r="CC27" s="649" t="str">
        <f>IF(AF27="---","",IF(AF27="","",VLOOKUP(AF27,List1678345679102132456[],2,FALSE)))</f>
        <v/>
      </c>
      <c r="CD27" s="649" t="str">
        <f>IF(AG27="---","",IF(AG27="","",VLOOKUP(AG27,List1678345679102132456[],2,FALSE)))</f>
        <v/>
      </c>
      <c r="CE27" s="649" t="str">
        <f>IF(AH27="---","",IF(AH27="","",VLOOKUP(AH27,List1678345679102132456[],2,FALSE)))</f>
        <v/>
      </c>
      <c r="CF27" s="453" t="s">
        <v>158</v>
      </c>
      <c r="CG27" s="649" t="str">
        <f>IFERROR(
    IF(H27="---", "NA",
        IF(Y27="---", "NA",
            IF(BJ27 &gt; BK27,
                IF(BV27 &gt; BJ27, 1.1, 0.1),
                IF(BV27 &gt; BJ27, 1, 0)
            )
        )
    ),
    -1
)</f>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NA</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t="str">
        <f>IF(COUNTIF(Year0Range,BE5)+COUNTIF(Year0Range,BE4)+COUNTIF(Year0Range,"*60")&gt;0,COUNTIF(Year0Range,BE4),"")</f>
        <v/>
      </c>
      <c r="I28" s="406" t="str">
        <f>IF(COUNTIF(Year1Range,BE5)+COUNTIF(Year1Range,BE4)+COUNTIF(Year1Range,"*60")&gt;0,COUNTIF(Year1Range,BE4),"")</f>
        <v/>
      </c>
      <c r="J28" s="406" t="str">
        <f>IF(COUNTIF(Year2Range,BE5)+COUNTIF(Year2Range,BE4)+COUNTIF(Year2Range,"*60")&gt;0,COUNTIF(Year2Range,BE4),"")</f>
        <v/>
      </c>
      <c r="K28" s="406" t="str">
        <f>IF(COUNTIF(Year3Range,BE5)+COUNTIF(Year3Range,BE4)+COUNTIF(Year3Range,"*60")&gt;0,COUNTIF(Year3Range,BE4),"")</f>
        <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t="str">
        <f>IF(COUNTIF(Year1Expected,$BE$5)+COUNTIF(Year1Expected,$BE$4)+COUNTIF(Year1Expected,"*60")&gt;0,COUNTIF(Year1Expected,$BE$4),"")</f>
        <v/>
      </c>
      <c r="Z28" s="406" t="str">
        <f>IF(COUNTIF(Year2Expected,$BE$5)+COUNTIF(Year2Expected,$BE$4)+COUNTIF(Year2Expected,"*60")&gt;0,COUNTIF(Year2Expected,$BE$4),"")</f>
        <v/>
      </c>
      <c r="AA28" s="406" t="str">
        <f>IF(COUNTIF(Year3Expected,$BE$5)+COUNTIF(Year3Expected,$BE$4)+COUNTIF(Year3Expected,"*60")&gt;0,COUNTIF(Year3Expected,$BE$4),"")</f>
        <v/>
      </c>
      <c r="AB28" s="406" t="str">
        <f>IF(COUNTIF(Year4Expected,$BE$5)+COUNTIF(Year4Expected,$BE$4)+COUNTIF(Year4Expected,"*60")&gt;0,COUNTIF(Year4Expected,$BE$4),"")</f>
        <v/>
      </c>
      <c r="AC28" s="406"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e">
        <f>LOOKUP(2,1/(H31:R31&lt;&gt;""),H$2:R$2)</f>
        <v>#N/A</v>
      </c>
      <c r="AY28" s="407"/>
      <c r="AZ28" s="407" t="e">
        <f>AX28</f>
        <v>#N/A</v>
      </c>
      <c r="BA28" s="407"/>
      <c r="BB28" s="407"/>
      <c r="BC28" s="407"/>
      <c r="BD28" s="407"/>
      <c r="BE28" s="407"/>
      <c r="BF28" s="407"/>
      <c r="BG28" s="407"/>
      <c r="BH28" s="407"/>
      <c r="BI28" s="453" t="s">
        <v>160</v>
      </c>
      <c r="BJ28" s="658">
        <f>COUNTIF(BJ3:BJ27,1)</f>
        <v>0</v>
      </c>
      <c r="BK28" s="658">
        <f>COUNTIF(BK3:BK27,1)</f>
        <v>0</v>
      </c>
      <c r="BL28" s="658">
        <f>COUNTIF(BL3:BL27,1)</f>
        <v>0</v>
      </c>
      <c r="BM28" s="658">
        <f>COUNTIF(BM3:BM27,1)</f>
        <v>0</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0</v>
      </c>
      <c r="BW28" s="659">
        <f>COUNTIF(BW3:BW27,1)</f>
        <v>0</v>
      </c>
      <c r="BX28" s="659">
        <f>COUNTIF(BX3:BX27,1)</f>
        <v>0</v>
      </c>
      <c r="BY28" s="659">
        <f>COUNTIF(BY3:BY27,1)</f>
        <v>0</v>
      </c>
      <c r="BZ28" s="659">
        <f>COUNTIF(BZ3:BZ27,1)</f>
        <v>0</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0</v>
      </c>
      <c r="CI28" s="454">
        <f>COUNTIF(CI3:CI27,1.1)+COUNTIF(CI3:CI27,1)</f>
        <v>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0</v>
      </c>
      <c r="CT28" s="662">
        <f>COUNTIF(CT3:CT27,"Achieved")</f>
        <v>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t="str">
        <f>IF(COUNTIF(Year0Range,BE5)+COUNTIF(Year0Range,BE4)+COUNTIF(Year0Range,"*60")&gt;0,COUNTIF(Year0Range,BE5),"")</f>
        <v/>
      </c>
      <c r="I29" s="401" t="str">
        <f>IF(COUNTIF(Year1Range,BE5)+COUNTIF(Year1Range,BE4)+COUNTIF(Year1Range,"*60")&gt;0,COUNTIF(Year1Range,BE5),"")</f>
        <v/>
      </c>
      <c r="J29" s="401" t="str">
        <f>IF(COUNTIF(Year2Range,BE5)+COUNTIF(Year2Range,BE4)+COUNTIF(Year2Range,"*60")&gt;0,COUNTIF(Year2Range,BE5),"")</f>
        <v/>
      </c>
      <c r="K29" s="401" t="str">
        <f>IF(COUNTIF(Year3Range,BE5)+COUNTIF(Year3Range,BE4)+COUNTIF(Year3Range,"*60")&gt;0,COUNTIF(Year3Range,BE5),"")</f>
        <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t="str">
        <f>IF(COUNTIF(Year1Expected,$BE$5)+COUNTIF(Year1Expected,$BE$4)+COUNTIF(Year1Expected,"*60")&gt;0,COUNTIF(Year1Expected,$BE$5),"")</f>
        <v/>
      </c>
      <c r="Z29" s="406" t="str">
        <f>IF(COUNTIF(Year2Expected,$BE$5)+COUNTIF(Year2Expected,$BE$4)+COUNTIF(Year2Expected,"*60")&gt;0,COUNTIF(Year2Expected,$BE$5),"")</f>
        <v/>
      </c>
      <c r="AA29" s="406" t="str">
        <f>IF(COUNTIF(Year3Expected,$BE$5)+COUNTIF(Year3Expected,$BE$4)+COUNTIF(Year3Expected,"*60")&gt;0,COUNTIF(Year3Expected,$BE$5),"")</f>
        <v/>
      </c>
      <c r="AB29" s="406" t="str">
        <f>IF(COUNTIF(Year4Expected,$BE$5)+COUNTIF(Year4Expected,$BE$4)+COUNTIF(Year4Expected,"*60")&gt;0,COUNTIF(Year4Expected,$BE$5),"")</f>
        <v/>
      </c>
      <c r="AC29" s="406"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0</v>
      </c>
      <c r="BK29" s="658">
        <f>COUNTIF(BK3:BK27,0.5)</f>
        <v>0</v>
      </c>
      <c r="BL29" s="658">
        <f>COUNTIF(BL3:BL27,0.5)</f>
        <v>0</v>
      </c>
      <c r="BM29" s="658">
        <f>COUNTIF(BM3:BM27,0.5)</f>
        <v>0</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0</v>
      </c>
      <c r="BW29" s="659">
        <f>COUNTIF(BW3:BW27,0.5)</f>
        <v>0</v>
      </c>
      <c r="BX29" s="659">
        <f>COUNTIF(BX3:BX27,0.5)</f>
        <v>0</v>
      </c>
      <c r="BY29" s="659">
        <f>COUNTIF(BY3:BY27,0.5)</f>
        <v>0</v>
      </c>
      <c r="BZ29" s="659">
        <f>COUNTIF(BZ3:BZ27,0.5)</f>
        <v>0</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
      </c>
      <c r="CI29" s="454" t="str" cm="1">
        <f t="array" ref="CI29">_xlfn.TEXTJOIN(", ", TRUE, IF((CI3:CI27=1.1) + (CI3:CI27=1), $CF$3:$CF$27, ""))</f>
        <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0</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t="str">
        <f>IF(COUNTIF(Year0Range,BE5)+COUNTIF(Year0Range,BE4)+COUNTIF(Year0Range,"*60")&gt;0,COUNTIF(Year0Range,"*60"),"")</f>
        <v/>
      </c>
      <c r="I30" s="401" t="str">
        <f>IF(COUNTIF(Year1Range,BE5)+COUNTIF(Year1Range,BE4)+COUNTIF(Year1Range,"*60")&gt;0,COUNTIF(Year1Range,"*60"),"")</f>
        <v/>
      </c>
      <c r="J30" s="401" t="str">
        <f>IF(COUNTIF(Year2Range,BE5)+COUNTIF(Year2Range,BE4)+COUNTIF(Year2Range,"*60")&gt;0,COUNTIF(Year2Range,"*60"),"")</f>
        <v/>
      </c>
      <c r="K30" s="401" t="str">
        <f>IF(COUNTIF(Year3Range,BE5)+COUNTIF(Year3Range,BE4)+COUNTIF(Year3Range,"*60")&gt;0,COUNTIF(Year3Range,"*60"),"")</f>
        <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t="str">
        <f>IF(COUNTIF(Year1Expected,BE5)+COUNTIF(Year1Expected,BE4)+COUNTIF(Year1Expected,"*60")&gt;0,COUNTIF(Year1Expected,"*60"),"")</f>
        <v/>
      </c>
      <c r="Z30" s="406" t="str">
        <f>IF(COUNTIF(Year2Expected,BF5)+COUNTIF(Year2Expected,BF4)+COUNTIF(Year2Expected,"*60")&gt;0,COUNTIF(Year2Expected,"*60"),"")</f>
        <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0</v>
      </c>
      <c r="BK30" s="658">
        <f>COUNTIF(BK3:BK27,0)</f>
        <v>0</v>
      </c>
      <c r="BL30" s="658">
        <f>COUNTIF(BL3:BL27,0)</f>
        <v>0</v>
      </c>
      <c r="BM30" s="658">
        <f>COUNTIF(BM3:BM27,0)</f>
        <v>0</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0</v>
      </c>
      <c r="BW30" s="659">
        <f>COUNTIF(BW3:BW27,0)</f>
        <v>0</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0</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t="str">
        <f>IF(ISERROR(AVERAGE(BJ21:BJ27,BJ9:BJ20, BJ3:BJ8)),"",AVERAGE(BJ21:BJ27,BJ9:BJ20, BJ3:BJ8))</f>
        <v/>
      </c>
      <c r="I31" s="468" t="str">
        <f>IF(ISERROR(AVERAGE(BK21:BK27,BK9:BK20, BK3:BK8)),"",AVERAGE(BK21:BK27,BK9:BK20, BK3:BK8))</f>
        <v/>
      </c>
      <c r="J31" s="468" t="str">
        <f>IF(ISERROR(AVERAGE(BL21:BL27,BL9:BL20, BL3:BL8)),"",AVERAGE(BL21:BL27,BL9:BL20, BL3:BL8))</f>
        <v/>
      </c>
      <c r="K31" s="468" t="str">
        <f>IF(ISERROR(AVERAGE(BM21:BM27,BM9:BM20, BM3:BM8)),"",AVERAGE(BM21:BM27,BM9:BM20, BM3:BM8))</f>
        <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t="str">
        <f>IF(ISERROR(AVERAGE(BV21:BV27,BV9:BV20, BV3:BV8)),"",AVERAGE(BV21:BV27,BV9:BV20, BV3:BV8))</f>
        <v/>
      </c>
      <c r="Z31" s="468" t="str">
        <f>IF(ISERROR(AVERAGE(BW21:BW27,BW9:BW20, BW3:BW8)),"",AVERAGE(BW21:BW27,BW9:BW20, BW3:BW8))</f>
        <v/>
      </c>
      <c r="AA31" s="468" t="str">
        <f>IF(ISERROR(AVERAGE(BX21:BX27,BX9:BX20, BX3:BX8)),"",AVERAGE(BX21:BX27,BX9:BX20, BX3:BX8))</f>
        <v/>
      </c>
      <c r="AB31" s="468" t="str">
        <f>IF(ISERROR(AVERAGE(BY21:BY27,BY9:BY20, BY3:BY8)),"",AVERAGE(BY21:BY27,BY9:BY20, BY3:BY8))</f>
        <v/>
      </c>
      <c r="AC31" s="468" t="str">
        <f>IF(ISERROR(AVERAGE(BZ21:BZ27,BZ9:BZ20, BZ3:BZ8)),"",AVERAGE(BZ21:BZ27,BZ9:BZ20, BZ3:BZ8))</f>
        <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
      </c>
      <c r="CI31" s="454" t="str" cm="1">
        <f t="array" ref="CI31">_xlfn.TEXTJOIN(", ", TRUE, IF(CT3:CT27="Achieved", $CF$3:$CF$27, ""))</f>
        <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t="str">
        <f>IF(SUM(CS28:CS29)=0,"",CS28/SUM(CS28:CS29))</f>
        <v/>
      </c>
      <c r="CT31" s="664" t="str">
        <f>IF(SUM(CT28:CT29)=0,"",CT28/SUM(CT28:CT29))</f>
        <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
      </c>
      <c r="J32" s="406" t="str">
        <f>IF(J31="","",_xlfn.CONCAT(CH28," / ",CS28))</f>
        <v/>
      </c>
      <c r="K32" s="406" t="str">
        <f>IF(K31="","",_xlfn.CONCAT(CI28," / ",CT28))</f>
        <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0</v>
      </c>
      <c r="AY32" s="422">
        <f>VALUE(COUNTIF(AY3:AY8,BF5))</f>
        <v>0</v>
      </c>
      <c r="AZ32" s="422">
        <f>VALUE(COUNTIF(AY3:AY8,0))</f>
        <v>0</v>
      </c>
      <c r="BA32" s="422" t="e">
        <f>AVERAGEIF(AY3:AY8,"&gt;=0")</f>
        <v>#DIV/0!</v>
      </c>
      <c r="BB32" s="469"/>
      <c r="BC32" s="469"/>
      <c r="BD32" s="469"/>
      <c r="BE32" s="469"/>
      <c r="BG32" s="408"/>
      <c r="BH32" s="408"/>
      <c r="BI32" s="453" t="s">
        <v>165</v>
      </c>
      <c r="BJ32" s="665" t="str">
        <f>IF(ISERROR(AVERAGE(BJ21:BJ27,BJ9:BJ20,BJ3:BJ8)),"",(AVERAGE(BJ21:BJ27,BJ9:BJ20,BJ3:BJ8)))</f>
        <v/>
      </c>
      <c r="BK32" s="665" t="str">
        <f>IF(ISERROR(AVERAGE(BK21:BK27,BK9:BK20,BK3:BK8)),"",(AVERAGE(BK21:BK27,BK9:BK20,BK3:BK8)))</f>
        <v/>
      </c>
      <c r="BL32" s="665" t="str">
        <f>IF(ISERROR(AVERAGE(BL21:BL27,BL9:BL20,BL3:BL8)),"",(AVERAGE(BL21:BL27,BL9:BL20,BL3:BL8)))</f>
        <v/>
      </c>
      <c r="BM32" s="665" t="str">
        <f>IF(ISERROR(AVERAGE(BM21:BM27,BM9:BM20,BM3:BM8)),"",(AVERAGE(BM21:BM27,BM9:BM20,BM3:BM8)))</f>
        <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t="str">
        <f>IF(ISERROR(AVERAGE(BV21:BV27,BV9:BV20,BV3:BV8)),"",(AVERAGE(BV21:BV27,BV9:BV20,BV3:BV8)))</f>
        <v/>
      </c>
      <c r="BW32" s="665" t="str">
        <f>IF(ISERROR(AVERAGE(BW21:BW27,BW9:BW20,BW3:BW8)),"",(AVERAGE(BW21:BW27,BW9:BW20,BW3:BW8)))</f>
        <v/>
      </c>
      <c r="BX32" s="665" t="str">
        <f>IF(ISERROR(AVERAGE(BX21:BX27,BX9:BX20,BX3:BX8)),"",(AVERAGE(BX21:BX27,BX9:BX20,BX3:BX8)))</f>
        <v/>
      </c>
      <c r="BY32" s="665" t="str">
        <f>IF(ISERROR(AVERAGE(BY21:BY27,BY9:BY20,BY3:BY8)),"",(AVERAGE(BY21:BY27,BY9:BY20,BY3:BY8)))</f>
        <v/>
      </c>
      <c r="BZ32" s="665" t="str">
        <f>IF(ISERROR(AVERAGE(BZ21:BZ27,BZ9:BZ20,BZ3:BZ8)),"",(AVERAGE(BZ21:BZ27,BZ9:BZ20,BZ3:BZ8)))</f>
        <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
      </c>
      <c r="J33" s="470" t="str">
        <f>IF(J31="","",IF(J34="Yes",CS32,"N/A"))</f>
        <v/>
      </c>
      <c r="K33" s="470" t="str">
        <f>IF(K31="","",IF(K34="Yes",CT32,"N/A"))</f>
        <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0</v>
      </c>
      <c r="AY33" s="422">
        <f>VALUE(COUNTIF(AY9:AY20,BF5))</f>
        <v>0</v>
      </c>
      <c r="AZ33" s="422">
        <f>VALUE(COUNTIF(AY9:AY20,0))</f>
        <v>0</v>
      </c>
      <c r="BA33" s="422" t="e">
        <f>AVERAGEIF(AY9:AY20,"&gt;=0")</f>
        <v>#DIV/0!</v>
      </c>
      <c r="BI33" s="453" t="s">
        <v>167</v>
      </c>
      <c r="BJ33" s="648" t="str">
        <f>IF(ISERROR(AVERAGE(BJ3:BJ8)),"",(AVERAGE(BJ3:BJ8)))</f>
        <v/>
      </c>
      <c r="BK33" s="648" t="str">
        <f>IF(ISERROR(AVERAGE(BK3:BK8)),"",(AVERAGE(BK3:BK8)))</f>
        <v/>
      </c>
      <c r="BL33" s="648" t="str">
        <f>IF(ISERROR(AVERAGE(BL3:BL8)),"",(AVERAGE(BL3:BL8)))</f>
        <v/>
      </c>
      <c r="BM33" s="648" t="str">
        <f>IF(ISERROR(AVERAGE(BM3:BM8)),"",(AVERAGE(BM3:BM8)))</f>
        <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t="str">
        <f>IF(ISERROR(AVERAGE(BV3:BV8)),"",(AVERAGE(BV3:BV8)))</f>
        <v/>
      </c>
      <c r="BW33" s="648" t="str">
        <f>IF(ISERROR(AVERAGE(BW3:BW8)),"",(AVERAGE(BW3:BW8)))</f>
        <v/>
      </c>
      <c r="BX33" s="648" t="str">
        <f>IF(ISERROR(AVERAGE(BX3:BX8)),"",(AVERAGE(BX3:BX8)))</f>
        <v/>
      </c>
      <c r="BY33" s="648" t="str">
        <f>IF(ISERROR(AVERAGE(BY3:BY8)),"",(AVERAGE(BY3:BY8)))</f>
        <v/>
      </c>
      <c r="BZ33" s="648" t="str">
        <f>IF(ISERROR(AVERAGE(BZ3:BZ8)),"",(AVERAGE(BZ3:BZ8)))</f>
        <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No</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0</v>
      </c>
      <c r="AY34" s="422">
        <f>COUNTIF(AY21:AY27,BF5)</f>
        <v>0</v>
      </c>
      <c r="AZ34" s="422">
        <f>VALUE(COUNTIF(AY21:AY27,0))</f>
        <v>0</v>
      </c>
      <c r="BA34" s="422" t="e">
        <f>AVERAGEIF(AY21:AY27,"&gt;=0")</f>
        <v>#DIV/0!</v>
      </c>
      <c r="BI34" s="453" t="s">
        <v>170</v>
      </c>
      <c r="BJ34" s="666" t="str">
        <f>IF(ISERROR(AVERAGE(BJ9:BJ20)),"",(AVERAGE(BJ9:BJ20)))</f>
        <v/>
      </c>
      <c r="BK34" s="666" t="str">
        <f>IF(ISERROR(AVERAGE(BK9:BK20)),"",(AVERAGE(BK9:BK20)))</f>
        <v/>
      </c>
      <c r="BL34" s="666" t="str">
        <f>IF(ISERROR(AVERAGE(BL9:BL20)),"",(AVERAGE(BL9:BL20)))</f>
        <v/>
      </c>
      <c r="BM34" s="666" t="str">
        <f>IF(ISERROR(AVERAGE(BM9:BM20)),"",(AVERAGE(BM9:BM20)))</f>
        <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t="str">
        <f>IF(ISERROR(AVERAGE(BV9:BV20)),"",(AVERAGE(BV9:BV20)))</f>
        <v/>
      </c>
      <c r="BW34" s="666" t="str">
        <f>IF(ISERROR(AVERAGE(BW9:BW20)),"",(AVERAGE(BW9:BW20)))</f>
        <v/>
      </c>
      <c r="BX34" s="666" t="str">
        <f>IF(ISERROR(AVERAGE(BX9:BX20)),"",(AVERAGE(BX9:BX20)))</f>
        <v/>
      </c>
      <c r="BY34" s="666" t="str">
        <f>IF(ISERROR(AVERAGE(BY9:BY20)),"",(AVERAGE(BY9:BY20)))</f>
        <v/>
      </c>
      <c r="BZ34" s="666" t="str">
        <f>IF(ISERROR(AVERAGE(BZ9:BZ20)),"",(AVERAGE(BZ9:BZ20)))</f>
        <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0</v>
      </c>
      <c r="AY35" s="422">
        <f>VALUE(SUM(AY32:AY34))</f>
        <v>0</v>
      </c>
      <c r="AZ35" s="422">
        <f>VALUE(SUM(AZ32:AZ34))</f>
        <v>0</v>
      </c>
      <c r="BA35" s="422" t="e">
        <f>AVERAGEIF(AY3:AY27,"&gt;=0")</f>
        <v>#DIV/0!</v>
      </c>
      <c r="BI35" s="453" t="s">
        <v>172</v>
      </c>
      <c r="BJ35" s="667" t="str">
        <f>IF(ISERROR(AVERAGE(BJ21:BJ27)),"",(AVERAGE(BJ21:BJ27)))</f>
        <v/>
      </c>
      <c r="BK35" s="667" t="str">
        <f>IF(ISERROR(AVERAGE(BK21:BK27)),"",(AVERAGE(BK21:BK27)))</f>
        <v/>
      </c>
      <c r="BL35" s="667" t="str">
        <f>IF(ISERROR(AVERAGE(BL21:BL27)),"",(AVERAGE(BL21:BL27)))</f>
        <v/>
      </c>
      <c r="BM35" s="667" t="str">
        <f>IF(ISERROR(AVERAGE(BM21:BM27)),"",(AVERAGE(BM21:BM27)))</f>
        <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t="str">
        <f>IF(ISERROR(AVERAGE(BV21:BV27)),"",(AVERAGE(BV21:BV27)))</f>
        <v/>
      </c>
      <c r="BW35" s="667" t="str">
        <f>IF(ISERROR(AVERAGE(BW21:BW27)),"",(AVERAGE(BW21:BW27)))</f>
        <v/>
      </c>
      <c r="BX35" s="667" t="str">
        <f>IF(ISERROR(AVERAGE(BX21:BX27)),"",(AVERAGE(BX21:BX27)))</f>
        <v/>
      </c>
      <c r="BY35" s="667" t="str">
        <f>IF(ISERROR(AVERAGE(BY21:BY27)),"",(AVERAGE(BY21:BY27)))</f>
        <v/>
      </c>
      <c r="BZ35" s="667" t="str">
        <f>IF(ISERROR(AVERAGE(BZ21:BZ27)),"",(AVERAGE(BZ21:BZ27)))</f>
        <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t="str">
        <f>IF(ISERROR(AVERAGE(AY21:AY27,AY9:AY20,AY3:AY8)),"",(AVERAGE(AY21:AY27,AY9:AY20,AY3:AY8)))</f>
        <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0</v>
      </c>
      <c r="AY38" s="422">
        <f>COUNTIF(BA3:BA8,BF5)</f>
        <v>0</v>
      </c>
      <c r="AZ38" s="422">
        <f>COUNTIF(BA3:BA8,0)</f>
        <v>0</v>
      </c>
      <c r="BA38" s="422" t="e">
        <f>AVERAGEIF(BA3:BA8,"&gt;=0")</f>
        <v>#DIV/0!</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
      </c>
      <c r="D39" s="607"/>
      <c r="E39" s="607"/>
      <c r="F39" s="607"/>
      <c r="G39" s="607" t="str">
        <f>CH31</f>
        <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0</v>
      </c>
      <c r="AY39" s="422">
        <f>COUNTIF(BA9:BA20,BF5)</f>
        <v>0</v>
      </c>
      <c r="AZ39" s="422">
        <f>COUNTIF(BA9:BA20,0)</f>
        <v>0</v>
      </c>
      <c r="BA39" s="422" t="e">
        <f>AVERAGEIF(BA9:BA20,"&gt;=0")</f>
        <v>#DIV/0!</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
      </c>
      <c r="D40" s="607"/>
      <c r="E40" s="607"/>
      <c r="F40" s="607"/>
      <c r="G40" s="607" t="str">
        <f>CI31</f>
        <v/>
      </c>
      <c r="H40" s="607"/>
      <c r="I40" s="607"/>
      <c r="J40" s="607"/>
      <c r="K40" s="607" t="str">
        <f>CI30</f>
        <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0</v>
      </c>
      <c r="AY40" s="422">
        <f>COUNTIF(BA21:BA27,BF5)</f>
        <v>0</v>
      </c>
      <c r="AZ40" s="422">
        <f>COUNTIF(BA21:BA27,0)</f>
        <v>0</v>
      </c>
      <c r="BA40" s="422" t="e">
        <f>AVERAGEIF(BA21:BA27,"&gt;=0")</f>
        <v>#DIV/0!</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0</v>
      </c>
      <c r="AY41" s="422">
        <f>SUM(AY38:AY40)</f>
        <v>0</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t="str">
        <f>IF(ISERROR(AVERAGE(BA21:BA27,BA9:BA20,BA3:BA8)),"",(AVERAGE(BA21:BA27,BA9:BA20,BA3:BA8)))</f>
        <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t="e">
        <f>IF(AX35=0,NA(),AX35)</f>
        <v>#N/A</v>
      </c>
      <c r="E59" s="509"/>
      <c r="F59" s="509" t="e">
        <f>IF(AX32=0,NA(),AX32)</f>
        <v>#N/A</v>
      </c>
      <c r="G59" s="509"/>
      <c r="H59" s="509" t="e">
        <f>IF(AX33=0,NA(),AX33)</f>
        <v>#N/A</v>
      </c>
      <c r="I59" s="509"/>
      <c r="J59" s="509" t="e">
        <f>IF(AX34=0,NA(),AX34)</f>
        <v>#N/A</v>
      </c>
      <c r="K59" s="509"/>
      <c r="BK59" s="408"/>
      <c r="CB59" s="407"/>
    </row>
    <row r="60" spans="1:92" ht="16" x14ac:dyDescent="0.35">
      <c r="B60" s="510" t="str">
        <f>BE5</f>
        <v>60-79</v>
      </c>
      <c r="C60" s="511"/>
      <c r="D60" s="509" t="e">
        <f>IF(AY35=0,NA(),AY35)</f>
        <v>#N/A</v>
      </c>
      <c r="E60" s="509"/>
      <c r="F60" s="509" t="e">
        <f>IF(AY32=0,NA(),AY32)</f>
        <v>#N/A</v>
      </c>
      <c r="G60" s="509"/>
      <c r="H60" s="509" t="e">
        <f>IF(AY33=0,NA(),AY33)</f>
        <v>#N/A</v>
      </c>
      <c r="I60" s="509"/>
      <c r="J60" s="509" t="e">
        <f>IF(AY34=0,NA(),AY34)</f>
        <v>#N/A</v>
      </c>
      <c r="K60" s="509"/>
      <c r="AQ60" s="408"/>
      <c r="BK60" s="408"/>
      <c r="CB60" s="407"/>
    </row>
    <row r="61" spans="1:92" ht="16" x14ac:dyDescent="0.35">
      <c r="B61" s="512" t="str">
        <f>BE6</f>
        <v>&lt;60</v>
      </c>
      <c r="C61" s="513"/>
      <c r="D61" s="509" t="e">
        <f>IF(AZ35=0,NA(),AZ35)</f>
        <v>#N/A</v>
      </c>
      <c r="E61" s="509"/>
      <c r="F61" s="509" t="e">
        <f>IF(AZ32=0,NA(),AZ32)</f>
        <v>#N/A</v>
      </c>
      <c r="G61" s="509"/>
      <c r="H61" s="509" t="e">
        <f>IF(AZ33=0,NA(),AZ33)</f>
        <v>#N/A</v>
      </c>
      <c r="I61" s="509"/>
      <c r="J61" s="509" t="e">
        <f>IF(AZ34=0,NA(),AZ34)</f>
        <v>#N/A</v>
      </c>
      <c r="K61" s="509"/>
      <c r="AQ61" s="408"/>
      <c r="BK61" s="408"/>
      <c r="CB61" s="407"/>
    </row>
    <row r="62" spans="1:92" s="408" customFormat="1" ht="16.5" thickBot="1" x14ac:dyDescent="0.4">
      <c r="B62" s="514" t="s">
        <v>190</v>
      </c>
      <c r="C62" s="515"/>
      <c r="D62" s="516" t="str">
        <f>IFERROR(BA35,"n/a")</f>
        <v>n/a</v>
      </c>
      <c r="E62" s="517"/>
      <c r="F62" s="516" t="str">
        <f>IFERROR(BA32,"n/a")</f>
        <v>n/a</v>
      </c>
      <c r="G62" s="517"/>
      <c r="H62" s="516" t="str">
        <f>IFERROR(BA33,"n/a")</f>
        <v>n/a</v>
      </c>
      <c r="I62" s="517"/>
      <c r="J62" s="516" t="str">
        <f>IFERROR(BA34,"n/a")</f>
        <v>n/a</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t="str">
        <f>_xlfn.IFNA(S102,"")</f>
        <v/>
      </c>
      <c r="G90" s="534" t="str">
        <f>_xlfn.IFNA(S103,"")</f>
        <v/>
      </c>
      <c r="H90" s="534" t="str">
        <f>_xlfn.IFNA(S104,"")</f>
        <v/>
      </c>
      <c r="I90" s="534" t="str">
        <f>_xlfn.IFNA(S105,"")</f>
        <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t="str">
        <f>_xlfn.IFNA(R103,"")</f>
        <v/>
      </c>
      <c r="H91" s="539" t="str">
        <f>_xlfn.IFNA(R104,"")</f>
        <v/>
      </c>
      <c r="I91" s="539" t="str">
        <f>_xlfn.IFNA(R105,"")</f>
        <v/>
      </c>
      <c r="J91" s="539" t="str">
        <f>_xlfn.IFNA(R106,"")</f>
        <v/>
      </c>
      <c r="K91" s="539" t="str">
        <f>_xlfn.IFNA(R107,"")</f>
        <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t="str">
        <f>_xlfn.IFNA(U102,"")</f>
        <v/>
      </c>
      <c r="G92" s="534" t="str">
        <f>_xlfn.IFNA(U103,"")</f>
        <v/>
      </c>
      <c r="H92" s="534" t="str">
        <f>_xlfn.IFNA(U104,"")</f>
        <v/>
      </c>
      <c r="I92" s="534" t="str">
        <f>_xlfn.IFNA(U105,"")</f>
        <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t="str">
        <f>_xlfn.IFNA(T103,"")</f>
        <v/>
      </c>
      <c r="H93" s="539" t="str">
        <f>_xlfn.IFNA(T104,"")</f>
        <v/>
      </c>
      <c r="I93" s="539" t="str">
        <f>_xlfn.IFNA(T105,"")</f>
        <v/>
      </c>
      <c r="J93" s="539" t="str">
        <f>_xlfn.IFNA(T106,"")</f>
        <v/>
      </c>
      <c r="K93" s="539" t="str">
        <f>_xlfn.IFNA(T107,"")</f>
        <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t="str">
        <f>_xlfn.IFNA(W102,"")</f>
        <v/>
      </c>
      <c r="G94" s="534" t="str">
        <f>_xlfn.IFNA(W103,"")</f>
        <v/>
      </c>
      <c r="H94" s="534" t="str">
        <f>_xlfn.IFNA(W104,"")</f>
        <v/>
      </c>
      <c r="I94" s="534" t="str">
        <f>_xlfn.IFNA(W105,"")</f>
        <v/>
      </c>
      <c r="J94" s="534" t="str">
        <f>_xlfn.IFNA(W106,"")</f>
        <v/>
      </c>
      <c r="K94" s="534" t="str">
        <f>_xlfn.IFNA(W107,"")</f>
        <v/>
      </c>
      <c r="AA94" s="407"/>
      <c r="AM94" s="408"/>
      <c r="AN94" s="408"/>
    </row>
    <row r="95" spans="2:91" ht="17.75" customHeight="1" x14ac:dyDescent="0.35">
      <c r="B95" s="535"/>
      <c r="C95" s="532"/>
      <c r="D95" s="541"/>
      <c r="E95" s="538" t="s">
        <v>70</v>
      </c>
      <c r="F95" s="538"/>
      <c r="G95" s="539" t="str">
        <f>_xlfn.IFNA(V103,"")</f>
        <v/>
      </c>
      <c r="H95" s="539" t="str">
        <f>_xlfn.IFNA(V104,"")</f>
        <v/>
      </c>
      <c r="I95" s="539" t="str">
        <f>_xlfn.IFNA(V105,"")</f>
        <v/>
      </c>
      <c r="J95" s="539" t="str">
        <f>_xlfn.IFNA(V106,"")</f>
        <v/>
      </c>
      <c r="K95" s="539" t="str">
        <f>_xlfn.IFNA(V107,"")</f>
        <v/>
      </c>
      <c r="AA95" s="407"/>
      <c r="AM95" s="408"/>
      <c r="AN95" s="408"/>
    </row>
    <row r="96" spans="2:91" ht="17.75" customHeight="1" x14ac:dyDescent="0.35">
      <c r="B96" s="542" t="s">
        <v>197</v>
      </c>
      <c r="C96" s="543"/>
      <c r="D96" s="544"/>
      <c r="E96" s="545" t="s">
        <v>194</v>
      </c>
      <c r="F96" s="534" t="str">
        <f>_xlfn.IFNA(Q102,"")</f>
        <v/>
      </c>
      <c r="G96" s="534" t="str">
        <f>_xlfn.IFNA(Q103,"")</f>
        <v/>
      </c>
      <c r="H96" s="534" t="str">
        <f>_xlfn.IFNA(Q104,"")</f>
        <v/>
      </c>
      <c r="I96" s="534" t="str">
        <f>_xlfn.IFNA(Q105,"")</f>
        <v/>
      </c>
      <c r="J96" s="534" t="str">
        <f>_xlfn.IFNA(Q106,"")</f>
        <v/>
      </c>
      <c r="K96" s="534" t="str">
        <f>_xlfn.IFNA(Q107,"")</f>
        <v/>
      </c>
      <c r="AA96" s="407"/>
      <c r="AM96" s="408"/>
      <c r="AN96" s="408"/>
    </row>
    <row r="97" spans="2:91" ht="17.75" customHeight="1" x14ac:dyDescent="0.35">
      <c r="B97" s="546"/>
      <c r="C97" s="547"/>
      <c r="D97" s="543"/>
      <c r="E97" s="548" t="s">
        <v>70</v>
      </c>
      <c r="F97" s="538"/>
      <c r="G97" s="549" t="str">
        <f>_xlfn.IFNA(P103,"")</f>
        <v/>
      </c>
      <c r="H97" s="549" t="str">
        <f>_xlfn.IFNA(P104,"")</f>
        <v/>
      </c>
      <c r="I97" s="549" t="str">
        <f>_xlfn.IFNA(P105,"")</f>
        <v/>
      </c>
      <c r="J97" s="549" t="str">
        <f>_xlfn.IFNA(P106,"")</f>
        <v/>
      </c>
      <c r="K97" s="549" t="str">
        <f>_xlfn.IFNA(P107,"")</f>
        <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t="e">
        <f>IF(BJ32="",NA(),BJ32)</f>
        <v>#N/A</v>
      </c>
      <c r="R102" s="555"/>
      <c r="S102" s="554" t="e">
        <f>IF(BJ33="",NA(),BJ33)</f>
        <v>#N/A</v>
      </c>
      <c r="T102" s="555"/>
      <c r="U102" s="554" t="e">
        <f>IF(BJ34="",NA(),BJ34)</f>
        <v>#N/A</v>
      </c>
      <c r="V102" s="555"/>
      <c r="W102" s="554" t="e">
        <f>IF(BJ35="",NA(),BJ35)</f>
        <v>#N/A</v>
      </c>
    </row>
    <row r="103" spans="2:91" x14ac:dyDescent="0.35">
      <c r="O103" s="551" t="s">
        <v>77</v>
      </c>
      <c r="P103" s="556" t="e">
        <f>IF(BV32="",NA(),BV32)</f>
        <v>#N/A</v>
      </c>
      <c r="Q103" s="554" t="e">
        <f>IF(BK32="",NA(),BK32)</f>
        <v>#N/A</v>
      </c>
      <c r="R103" s="556" t="e">
        <f>IF(BV33="",NA(),BV33)</f>
        <v>#N/A</v>
      </c>
      <c r="S103" s="554" t="e">
        <f>IF(BK33="",NA(),BK33)</f>
        <v>#N/A</v>
      </c>
      <c r="T103" s="556" t="e">
        <f>IF(BV34="",NA(),BV34)</f>
        <v>#N/A</v>
      </c>
      <c r="U103" s="554" t="e">
        <f>IF(BK34="",NA(),BK34)</f>
        <v>#N/A</v>
      </c>
      <c r="V103" s="556" t="e">
        <f>IF(BV35="",NA(),BV35)</f>
        <v>#N/A</v>
      </c>
      <c r="W103" s="554" t="e">
        <f>IF(BK35="",NA(),BK35)</f>
        <v>#N/A</v>
      </c>
    </row>
    <row r="104" spans="2:91" x14ac:dyDescent="0.35">
      <c r="O104" s="551" t="s">
        <v>78</v>
      </c>
      <c r="P104" s="556" t="e">
        <f>IF(BW32="",NA(),BW32)</f>
        <v>#N/A</v>
      </c>
      <c r="Q104" s="554" t="e">
        <f>IF(BL32="",NA(),BL32)</f>
        <v>#N/A</v>
      </c>
      <c r="R104" s="556" t="e">
        <f>IF(BW33="",NA(),BW33)</f>
        <v>#N/A</v>
      </c>
      <c r="S104" s="554" t="e">
        <f>IF(BL33="",NA(),BL33)</f>
        <v>#N/A</v>
      </c>
      <c r="T104" s="556" t="e">
        <f>IF(BW34="",NA(),BW34)</f>
        <v>#N/A</v>
      </c>
      <c r="U104" s="554" t="e">
        <f>IF(BL34="",NA(),BL34)</f>
        <v>#N/A</v>
      </c>
      <c r="V104" s="556" t="e">
        <f>IF(BW35="",NA(),BW35)</f>
        <v>#N/A</v>
      </c>
      <c r="W104" s="554" t="e">
        <f>IF(BL35="",NA(),BL35)</f>
        <v>#N/A</v>
      </c>
    </row>
    <row r="105" spans="2:91" x14ac:dyDescent="0.35">
      <c r="O105" s="551" t="s">
        <v>79</v>
      </c>
      <c r="P105" s="556" t="e">
        <f>IF(BX32="",NA(),BX32)</f>
        <v>#N/A</v>
      </c>
      <c r="Q105" s="554" t="e">
        <f>IF(BM32="",NA(),BM32)</f>
        <v>#N/A</v>
      </c>
      <c r="R105" s="557" t="e">
        <f>IF(BX33="",NA(),BX33)</f>
        <v>#N/A</v>
      </c>
      <c r="S105" s="554" t="e">
        <f>IF(BM33="",NA(),BM33)</f>
        <v>#N/A</v>
      </c>
      <c r="T105" s="557" t="e">
        <f>IF(BX34="",NA(),BX34)</f>
        <v>#N/A</v>
      </c>
      <c r="U105" s="554" t="e">
        <f>IF(BM34="",NA(),BM34)</f>
        <v>#N/A</v>
      </c>
      <c r="V105" s="557" t="e">
        <f>IF(BX35="",NA(),BX35)</f>
        <v>#N/A</v>
      </c>
      <c r="W105" s="554" t="e">
        <f>IF(BM35="",NA(),BM35)</f>
        <v>#N/A</v>
      </c>
    </row>
    <row r="106" spans="2:91" x14ac:dyDescent="0.35">
      <c r="O106" s="551" t="s">
        <v>80</v>
      </c>
      <c r="P106" s="556" t="e">
        <f>IF(BY32="",NA(),BY32)</f>
        <v>#N/A</v>
      </c>
      <c r="Q106" s="554" t="e">
        <f>IF(BN32="",NA(),BN32)</f>
        <v>#N/A</v>
      </c>
      <c r="R106" s="557" t="e">
        <f>IF(BY33="",NA(),BY33)</f>
        <v>#N/A</v>
      </c>
      <c r="S106" s="554" t="e">
        <f>IF(BN33="",NA(),BN33)</f>
        <v>#N/A</v>
      </c>
      <c r="T106" s="557" t="e">
        <f>IF(BY34="",NA(),BY34)</f>
        <v>#N/A</v>
      </c>
      <c r="U106" s="554" t="e">
        <f>IF(BN34="",NA(),BN34)</f>
        <v>#N/A</v>
      </c>
      <c r="V106" s="557" t="e">
        <f>IF(BY35="",NA(),BY35)</f>
        <v>#N/A</v>
      </c>
      <c r="W106" s="554" t="e">
        <f>IF(BN35="",NA(),BN35)</f>
        <v>#N/A</v>
      </c>
    </row>
    <row r="107" spans="2:91" x14ac:dyDescent="0.35">
      <c r="O107" s="551" t="s">
        <v>81</v>
      </c>
      <c r="P107" s="556" t="e">
        <f>IF(BZ32="",NA(),BZ32)</f>
        <v>#N/A</v>
      </c>
      <c r="Q107" s="554" t="e">
        <f>IF(BO32="",NA(),BO32)</f>
        <v>#N/A</v>
      </c>
      <c r="R107" s="557" t="e">
        <f>IF(BZ33="",NA(),BZ33)</f>
        <v>#N/A</v>
      </c>
      <c r="S107" s="554" t="e">
        <f>IF(BO33="",NA(),BO33)</f>
        <v>#N/A</v>
      </c>
      <c r="T107" s="557" t="e">
        <f>IF(BZ34="",NA(),BZ34)</f>
        <v>#N/A</v>
      </c>
      <c r="U107" s="554" t="e">
        <f>IF(BO34="",NA(),BO34)</f>
        <v>#N/A</v>
      </c>
      <c r="V107" s="557" t="e">
        <f>IF(BZ35="",NA(),BZ35)</f>
        <v>#N/A</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v>
      </c>
      <c r="I127" s="570" t="str">
        <f>AX3</f>
        <v>---</v>
      </c>
      <c r="J127" s="570" t="str">
        <f>BB3</f>
        <v>---</v>
      </c>
      <c r="K127" s="570" t="str">
        <f>RIGHT(BC3,6)</f>
        <v>---</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v>
      </c>
      <c r="I128" s="570" t="str">
        <f>AX4</f>
        <v>---</v>
      </c>
      <c r="J128" s="570" t="str">
        <f>BB4</f>
        <v>---</v>
      </c>
      <c r="K128" s="570" t="str">
        <f>RIGHT(BC4,6)</f>
        <v>---</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v>
      </c>
      <c r="I129" s="570" t="str">
        <f>AX5</f>
        <v>---</v>
      </c>
      <c r="J129" s="570" t="str">
        <f>BB5</f>
        <v>---</v>
      </c>
      <c r="K129" s="570" t="str">
        <f>RIGHT(BC5,6)</f>
        <v>---</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v>
      </c>
      <c r="I130" s="570" t="str">
        <f>AX6</f>
        <v>---</v>
      </c>
      <c r="J130" s="570" t="str">
        <f>BB6</f>
        <v>---</v>
      </c>
      <c r="K130" s="570" t="str">
        <f>RIGHT(BC6,6)</f>
        <v>---</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v>
      </c>
      <c r="I131" s="570" t="str">
        <f>AX7</f>
        <v>---</v>
      </c>
      <c r="J131" s="570" t="str">
        <f>BB7</f>
        <v>---</v>
      </c>
      <c r="K131" s="570" t="str">
        <f>RIGHT(BC7,6)</f>
        <v>---</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v>
      </c>
      <c r="I132" s="570" t="str">
        <f>AX8</f>
        <v>---</v>
      </c>
      <c r="J132" s="570" t="str">
        <f>BB8</f>
        <v>---</v>
      </c>
      <c r="K132" s="570" t="str">
        <f>RIGHT(BC8,6)</f>
        <v>---</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v>
      </c>
      <c r="I133" s="570" t="str">
        <f>AX9</f>
        <v>---</v>
      </c>
      <c r="J133" s="570" t="str">
        <f>BB9</f>
        <v>---</v>
      </c>
      <c r="K133" s="570" t="str">
        <f>RIGHT(BC9,6)</f>
        <v>---</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v>
      </c>
      <c r="I134" s="570" t="str">
        <f>AX10</f>
        <v>---</v>
      </c>
      <c r="J134" s="570" t="str">
        <f>BB10</f>
        <v>---</v>
      </c>
      <c r="K134" s="570" t="str">
        <f>RIGHT(BC10,6)</f>
        <v>---</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v>
      </c>
      <c r="I135" s="570" t="str">
        <f>AX11</f>
        <v>---</v>
      </c>
      <c r="J135" s="570" t="str">
        <f>BB11</f>
        <v>---</v>
      </c>
      <c r="K135" s="570" t="str">
        <f>RIGHT(BC11,6)</f>
        <v>---</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v>
      </c>
      <c r="I136" s="570" t="str">
        <f>AX12</f>
        <v>---</v>
      </c>
      <c r="J136" s="570" t="str">
        <f>BB12</f>
        <v>---</v>
      </c>
      <c r="K136" s="570" t="str">
        <f>RIGHT(BC12,6)</f>
        <v>---</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v>
      </c>
      <c r="I137" s="570" t="str">
        <f>AX13</f>
        <v>---</v>
      </c>
      <c r="J137" s="570" t="str">
        <f>BB13</f>
        <v>---</v>
      </c>
      <c r="K137" s="570" t="str">
        <f>RIGHT(BC13,6)</f>
        <v>---</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v>
      </c>
      <c r="I138" s="570" t="str">
        <f>AX14</f>
        <v>---</v>
      </c>
      <c r="J138" s="570" t="str">
        <f>BB14</f>
        <v>---</v>
      </c>
      <c r="K138" s="570" t="str">
        <f>RIGHT(BC14,6)</f>
        <v>---</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v>
      </c>
      <c r="I139" s="570" t="str">
        <f>AX15</f>
        <v>---</v>
      </c>
      <c r="J139" s="570" t="str">
        <f>BB15</f>
        <v>---</v>
      </c>
      <c r="K139" s="570" t="str">
        <f>RIGHT(BC15,6)</f>
        <v>---</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v>
      </c>
      <c r="I140" s="570" t="str">
        <f>AX16</f>
        <v>---</v>
      </c>
      <c r="J140" s="570" t="str">
        <f>BB16</f>
        <v>---</v>
      </c>
      <c r="K140" s="570" t="str">
        <f>RIGHT(BC16,6)</f>
        <v>---</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v>
      </c>
      <c r="I141" s="570" t="str">
        <f>AX17</f>
        <v>---</v>
      </c>
      <c r="J141" s="570" t="str">
        <f>BB17</f>
        <v>---</v>
      </c>
      <c r="K141" s="570" t="str">
        <f>RIGHT(BC17,6)</f>
        <v>---</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v>
      </c>
      <c r="I142" s="570" t="str">
        <f>AX18</f>
        <v>---</v>
      </c>
      <c r="J142" s="570" t="str">
        <f>BB18</f>
        <v>---</v>
      </c>
      <c r="K142" s="570" t="str">
        <f>RIGHT(BC18,6)</f>
        <v>---</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v>
      </c>
      <c r="I143" s="570" t="str">
        <f>AX19</f>
        <v>---</v>
      </c>
      <c r="J143" s="570" t="str">
        <f>BB19</f>
        <v>---</v>
      </c>
      <c r="K143" s="570" t="str">
        <f>RIGHT(BC19,6)</f>
        <v>---</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v>
      </c>
      <c r="I144" s="570" t="str">
        <f>AX20</f>
        <v>---</v>
      </c>
      <c r="J144" s="570" t="str">
        <f>BB20</f>
        <v>---</v>
      </c>
      <c r="K144" s="570" t="str">
        <f>RIGHT(BC20,6)</f>
        <v>---</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v>
      </c>
      <c r="I145" s="570" t="str">
        <f>AX21</f>
        <v>---</v>
      </c>
      <c r="J145" s="570" t="str">
        <f>BB21</f>
        <v>---</v>
      </c>
      <c r="K145" s="570" t="str">
        <f>RIGHT(BC21,6)</f>
        <v>---</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v>
      </c>
      <c r="I146" s="570" t="str">
        <f>AX22</f>
        <v>---</v>
      </c>
      <c r="J146" s="570" t="str">
        <f>BB22</f>
        <v>---</v>
      </c>
      <c r="K146" s="570" t="str">
        <f>RIGHT(BC22,6)</f>
        <v>---</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v>
      </c>
      <c r="I147" s="570" t="str">
        <f>AX23</f>
        <v>---</v>
      </c>
      <c r="J147" s="570" t="str">
        <f>BB23</f>
        <v>---</v>
      </c>
      <c r="K147" s="570" t="str">
        <f>RIGHT(BC23,6)</f>
        <v>---</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v>
      </c>
      <c r="I148" s="570" t="str">
        <f>AX24</f>
        <v>---</v>
      </c>
      <c r="J148" s="570" t="str">
        <f>BB24</f>
        <v>---</v>
      </c>
      <c r="K148" s="570" t="str">
        <f>RIGHT(BC24,6)</f>
        <v>---</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v>
      </c>
      <c r="I149" s="570" t="str">
        <f>AX25</f>
        <v>---</v>
      </c>
      <c r="J149" s="570" t="str">
        <f>BB25</f>
        <v>---</v>
      </c>
      <c r="K149" s="570" t="str">
        <f>RIGHT(BC25,6)</f>
        <v>---</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v>
      </c>
      <c r="I150" s="570" t="str">
        <f>AX26</f>
        <v>---</v>
      </c>
      <c r="J150" s="570" t="str">
        <f>BB26</f>
        <v>---</v>
      </c>
      <c r="K150" s="570" t="str">
        <f>RIGHT(BC26,6)</f>
        <v>---</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v>
      </c>
      <c r="I151" s="570" t="str">
        <f>AX27</f>
        <v>---</v>
      </c>
      <c r="J151" s="570" t="str">
        <f>BB27</f>
        <v>---</v>
      </c>
      <c r="K151" s="570" t="str">
        <f>RIGHT(BC27,6)</f>
        <v>---</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0</v>
      </c>
      <c r="I152" s="586">
        <f>AX35</f>
        <v>0</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0</v>
      </c>
      <c r="I153" s="586">
        <f>AY35</f>
        <v>0</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0</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t="str">
        <f>BA42</f>
        <v/>
      </c>
      <c r="I155" s="593" t="str">
        <f>BA36</f>
        <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62" priority="11">
      <formula>ISERROR(D59)</formula>
    </cfRule>
  </conditionalFormatting>
  <conditionalFormatting sqref="H127:I151">
    <cfRule type="containsText" dxfId="61" priority="1" operator="containsText" text="error">
      <formula>NOT(ISERROR(SEARCH("error",H127)))</formula>
    </cfRule>
  </conditionalFormatting>
  <conditionalFormatting sqref="H3:R27">
    <cfRule type="containsText" dxfId="60" priority="5" operator="containsText" text="*80">
      <formula>NOT(ISERROR(SEARCH("*80",H3)))</formula>
    </cfRule>
    <cfRule type="containsText" dxfId="59" priority="6" operator="containsText" text="60-79">
      <formula>NOT(ISERROR(SEARCH("60-79",H3)))</formula>
    </cfRule>
    <cfRule type="containsText" dxfId="58" priority="7" operator="containsText" text="&lt;60">
      <formula>NOT(ISERROR(SEARCH("&lt;60",H3)))</formula>
    </cfRule>
  </conditionalFormatting>
  <conditionalFormatting sqref="I127:K151 H127:H155">
    <cfRule type="containsText" dxfId="57" priority="2" operator="containsText" text="80">
      <formula>NOT(ISERROR(SEARCH("80",H127)))</formula>
    </cfRule>
    <cfRule type="containsText" dxfId="56" priority="3" operator="containsText" text="60-79">
      <formula>NOT(ISERROR(SEARCH("60-79",H127)))</formula>
    </cfRule>
    <cfRule type="containsText" dxfId="55" priority="4" operator="containsText" text="&lt;60">
      <formula>NOT(ISERROR(SEARCH("&lt;60",H127)))</formula>
    </cfRule>
  </conditionalFormatting>
  <conditionalFormatting sqref="Y3:AH27 AK3:AT27 AV3:AV27">
    <cfRule type="containsText" dxfId="54" priority="8" operator="containsText" text="*80">
      <formula>NOT(ISERROR(SEARCH("*80",Y3)))</formula>
    </cfRule>
    <cfRule type="containsText" dxfId="53" priority="9" operator="containsText" text="60-79">
      <formula>NOT(ISERROR(SEARCH("60-79",Y3)))</formula>
    </cfRule>
    <cfRule type="containsText" dxfId="52" priority="10" operator="containsText" text="&lt;60">
      <formula>NOT(ISERROR(SEARCH("&lt;60",Y3)))</formula>
    </cfRule>
  </conditionalFormatting>
  <dataValidations count="3">
    <dataValidation allowBlank="1" showInputMessage="1" showErrorMessage="1" errorTitle="Error in entry" error="Please use list items only." sqref="BL53:BV74 BJ51:BT51 BJ28:BT32 BV28:CE32 AK3:AT31 AU129:BE153" xr:uid="{825F9BA3-5ACF-4341-B8A5-E2FA339DE2CE}"/>
    <dataValidation type="list" allowBlank="1" showInputMessage="1" showErrorMessage="1" errorTitle="Error in entry" error="Please use list items only." sqref="Y3:AH27 H3:R27" xr:uid="{8BA4922E-A2F1-428D-A868-B282FD17ED3F}">
      <formula1>ValidDepts</formula1>
    </dataValidation>
    <dataValidation type="list" allowBlank="1" showInputMessage="1" showErrorMessage="1" sqref="I34:R34" xr:uid="{C54AE7E3-B545-4634-9A3C-8B33319B2418}">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90BD-2C00-4D9D-AD3E-E50E028F9780}">
  <sheetPr>
    <pageSetUpPr fitToPage="1"/>
  </sheetPr>
  <dimension ref="A1:XFC189"/>
  <sheetViews>
    <sheetView showGridLines="0" topLeftCell="A12" zoomScale="70" zoomScaleNormal="70" zoomScaleSheetLayoutView="80" zoomScalePageLayoutView="25" workbookViewId="0"/>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0" style="407" hidden="1" customWidth="1"/>
    <col min="64" max="84" width="0" style="408" hidden="1" customWidth="1"/>
    <col min="85" max="85" width="0" style="407" hidden="1" customWidth="1"/>
    <col min="86" max="86" width="0" style="408" hidden="1" customWidth="1"/>
    <col min="87" max="87" width="0" style="407" hidden="1" customWidth="1"/>
    <col min="88" max="88" width="0" style="408" hidden="1" customWidth="1"/>
    <col min="89" max="89" width="0" style="407" hidden="1" customWidth="1"/>
    <col min="90" max="90" width="0" style="408" hidden="1" customWidth="1"/>
    <col min="91" max="91" width="0" style="407" hidden="1" customWidth="1"/>
    <col min="92" max="92" width="0" style="408" hidden="1" customWidth="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100</v>
      </c>
      <c r="I3" s="448" t="s">
        <v>100</v>
      </c>
      <c r="J3" s="448" t="s">
        <v>100</v>
      </c>
      <c r="K3" s="448" t="s">
        <v>100</v>
      </c>
      <c r="L3" s="448" t="s">
        <v>100</v>
      </c>
      <c r="M3" s="448" t="s">
        <v>100</v>
      </c>
      <c r="N3" s="448" t="s">
        <v>100</v>
      </c>
      <c r="O3" s="448" t="s">
        <v>100</v>
      </c>
      <c r="P3" s="448" t="s">
        <v>100</v>
      </c>
      <c r="Q3" s="448" t="s">
        <v>100</v>
      </c>
      <c r="R3" s="449" t="s">
        <v>100</v>
      </c>
      <c r="Y3" s="450" t="s">
        <v>100</v>
      </c>
      <c r="Z3" s="450" t="s">
        <v>100</v>
      </c>
      <c r="AA3" s="450" t="s">
        <v>100</v>
      </c>
      <c r="AB3" s="450" t="s">
        <v>100</v>
      </c>
      <c r="AC3" s="450" t="s">
        <v>100</v>
      </c>
      <c r="AD3" s="450" t="s">
        <v>100</v>
      </c>
      <c r="AE3" s="450" t="s">
        <v>100</v>
      </c>
      <c r="AF3" s="450" t="s">
        <v>100</v>
      </c>
      <c r="AG3" s="450" t="s">
        <v>100</v>
      </c>
      <c r="AH3" s="450" t="s">
        <v>100</v>
      </c>
      <c r="AK3" s="451" t="str">
        <f>IFERROR(IF(I3="---","",IF(Y3="---","No Target Set",IF(BV3=BK3,"On Target",IF(BV3&gt;BK3,"Behind",IF(BV3&lt;BK3,"On Target"))))),"")</f>
        <v/>
      </c>
      <c r="AL3" s="451" t="str">
        <f>IFERROR(IF(J3="---","",IF(Z3="---","No Target Set",IF(BW3=BL3,"On Target",IF(BW3&gt;BL3,"Behind",IF(BW3&lt;BL3,"On Target"))))),"")</f>
        <v/>
      </c>
      <c r="AM3" s="451" t="str">
        <f>IFERROR(IF(K3="---","",IF(AA3="---","No Target Set",IF(BX3=BM3,"On Target",IF(BX3&gt;BM3,"Behind",IF(BX3&lt;BM3,"On Target"))))),"")</f>
        <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v>
      </c>
      <c r="AY3" s="648" t="e">
        <f>VALUE(IF(AX3="---","",VLOOKUP(AX3,List16783456791021324567[],2,FALSE)))</f>
        <v>#VALUE!</v>
      </c>
      <c r="AZ3" s="648" t="str">
        <f>_xlfn.IFNA(LOOKUP(2,1/(H3:Q3&lt;&gt;"---"),X3:AF3),"---")</f>
        <v>---</v>
      </c>
      <c r="BA3" s="648" t="e">
        <f>VALUE(IF(AZ3="---","",VLOOKUP(AZ3,List16783456791021324567[],2,FALSE)))</f>
        <v>#VALUE!</v>
      </c>
      <c r="BB3" s="648" t="str">
        <f>_xlfn.IFNA(LOOKUP(2,1/(AK3:AT3&lt;&gt;""),AK3:AT3),"---")</f>
        <v>---</v>
      </c>
      <c r="BC3" s="648" t="str">
        <f>_xlfn.IFNA(LOOKUP(2,1/(H3:R3&lt;&gt;"---"),H$2:R$2),"---")</f>
        <v>---</v>
      </c>
      <c r="BE3" s="603" t="s">
        <v>100</v>
      </c>
      <c r="BI3" s="453" t="s">
        <v>102</v>
      </c>
      <c r="BJ3" s="648" t="str">
        <f>IF(H3="---","",IF(H3="","",VLOOKUP(H3,List16783456791021324567[],2,FALSE)))</f>
        <v/>
      </c>
      <c r="BK3" s="648" t="str">
        <f>IF(I3="---","",IF(I3="","",VLOOKUP(I3,List16783456791021324567[],2,FALSE)))</f>
        <v/>
      </c>
      <c r="BL3" s="648" t="str">
        <f>IF(J3="---","",IF(J3="","",VLOOKUP(J3,List16783456791021324567[],2,FALSE)))</f>
        <v/>
      </c>
      <c r="BM3" s="648" t="str">
        <f>IF(K3="---","",IF(K3="","",VLOOKUP(K3,List16783456791021324567[],2,FALSE)))</f>
        <v/>
      </c>
      <c r="BN3" s="648" t="str">
        <f>IF(L3="---","",IF(L3="","",VLOOKUP(L3,List16783456791021324567[],2,FALSE)))</f>
        <v/>
      </c>
      <c r="BO3" s="648" t="str">
        <f>IF(M3="---","",IF(M3="","",VLOOKUP(M3,List16783456791021324567[],2,FALSE)))</f>
        <v/>
      </c>
      <c r="BP3" s="648" t="str">
        <f>IF(N3="---","",IF(N3="","",VLOOKUP(N3,List16783456791021324567[],2,FALSE)))</f>
        <v/>
      </c>
      <c r="BQ3" s="648" t="str">
        <f>IF(O3="---","",IF(O3="","",VLOOKUP(O3,List16783456791021324567[],2,FALSE)))</f>
        <v/>
      </c>
      <c r="BR3" s="648" t="str">
        <f>IF(P3="---","",IF(P3="","",VLOOKUP(P3,List16783456791021324567[],2,FALSE)))</f>
        <v/>
      </c>
      <c r="BS3" s="648" t="str">
        <f>IF(Q3="---","",IF(Q3="","",VLOOKUP(Q3,List16783456791021324567[],2,FALSE)))</f>
        <v/>
      </c>
      <c r="BT3" s="648" t="str">
        <f>IF(R3="---","",IF(R3="","",VLOOKUP(R3,List16783456791021324567[],2,FALSE)))</f>
        <v/>
      </c>
      <c r="BU3" s="453" t="s">
        <v>102</v>
      </c>
      <c r="BV3" s="648" t="str">
        <f>IF(Y3="---","",IF(Y3="","",VLOOKUP(Y3,List16783456791021324567[],2,FALSE)))</f>
        <v/>
      </c>
      <c r="BW3" s="648" t="str">
        <f>IF(Z3="---","",IF(Z3="","",VLOOKUP(Z3,List16783456791021324567[],2,FALSE)))</f>
        <v/>
      </c>
      <c r="BX3" s="648" t="str">
        <f>IF(AA3="---","",IF(AA3="","",VLOOKUP(AA3,List16783456791021324567[],2,FALSE)))</f>
        <v/>
      </c>
      <c r="BY3" s="648" t="str">
        <f>IF(AB3="---","",IF(AB3="","",VLOOKUP(AB3,List16783456791021324567[],2,FALSE)))</f>
        <v/>
      </c>
      <c r="BZ3" s="648" t="str">
        <f>IF(AC3="---","",IF(AC3="","",VLOOKUP(AC3,List16783456791021324567[],2,FALSE)))</f>
        <v/>
      </c>
      <c r="CA3" s="648" t="str">
        <f>IF(AD3="---","",IF(AD3="","",VLOOKUP(AD3,List16783456791021324567[],2,FALSE)))</f>
        <v/>
      </c>
      <c r="CB3" s="648" t="str">
        <f>IF(AE3="---","",IF(AE3="","",VLOOKUP(AE3,List16783456791021324567[],2,FALSE)))</f>
        <v/>
      </c>
      <c r="CC3" s="648" t="str">
        <f>IF(AF3="---","",IF(AF3="","",VLOOKUP(AF3,List16783456791021324567[],2,FALSE)))</f>
        <v/>
      </c>
      <c r="CD3" s="648" t="str">
        <f>IF(AG3="---","",IF(AG3="","",VLOOKUP(AG3,List16783456791021324567[],2,FALSE)))</f>
        <v/>
      </c>
      <c r="CE3" s="648" t="str">
        <f>IF(AH3="---","",IF(AH3="","",VLOOKUP(AH3,List16783456791021324567[],2,FALSE)))</f>
        <v/>
      </c>
      <c r="CF3" s="453" t="s">
        <v>102</v>
      </c>
      <c r="CG3" s="648" t="str">
        <f>IFERROR(
    IF(H3="---", "NA",
        IF(Y3="---", "NA",
            IF(BJ3 &gt; BK3,
                IF(BV3 &gt; BJ3, 1.1, 0.1),
                IF(BV3 &gt; BJ3, 1, 0)
            )
        )
    ),
    -1
)</f>
        <v>NA</v>
      </c>
      <c r="CH3" s="648" t="str">
        <f>IFERROR(
    IF(I3="---", "NA",
        IF(Z3="---", "NA",
        IF(J3="---", "NA",
            IF(BK3 &gt; BL3,
                IF(MIN(BV3, BK3) = BW3, 0.1,
                    IF(MIN(BV3, BK3) &lt; BW3, 1.1)
                ),
                IF(MIN(BV3, BK3) = BW3, 0,
                    IF(MIN(BV3, BK3) &lt; BW3, 1)
                ))
            )
        )
    ),
-5)</f>
        <v>NA</v>
      </c>
      <c r="CI3" s="648" t="str">
        <f>IFERROR(
    IF(J3="---", "NA",
        IF(AA3="---", "NA",
        IF(K3="---", "NA",
            IF(BL3 &gt; BM3,
                IF(MIN(BW3, BL3) = BX3, 0.1,
                    IF(MIN(BW3, BL3) &lt; BX3, 1.1)
                ),
                IF(MIN(BW3, BL3) = BX3, 0,
                    IF(MIN(BW3, BL3) &lt; BX3, 1)
                ))
            )
        )
    ),
-5)</f>
        <v>NA</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NA</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100</v>
      </c>
      <c r="I4" s="456" t="s">
        <v>100</v>
      </c>
      <c r="J4" s="456" t="s">
        <v>100</v>
      </c>
      <c r="K4" s="456" t="s">
        <v>100</v>
      </c>
      <c r="L4" s="456" t="s">
        <v>100</v>
      </c>
      <c r="M4" s="456" t="s">
        <v>100</v>
      </c>
      <c r="N4" s="456" t="s">
        <v>100</v>
      </c>
      <c r="O4" s="456" t="s">
        <v>100</v>
      </c>
      <c r="P4" s="456" t="s">
        <v>100</v>
      </c>
      <c r="Q4" s="456" t="s">
        <v>100</v>
      </c>
      <c r="R4" s="457" t="s">
        <v>100</v>
      </c>
      <c r="Y4" s="450" t="s">
        <v>100</v>
      </c>
      <c r="Z4" s="450" t="s">
        <v>100</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
      </c>
      <c r="AL4" s="451" t="str">
        <f>IFERROR(IF(J4="---","",IF(Z4="---","No Target Set",IF(BW4=BL4,"On Target",IF(BW4&gt;BL4,"Behind",IF(BW4&lt;BL4,"On Target"))))),"")</f>
        <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v>
      </c>
      <c r="AY4" s="648" t="e">
        <f>VALUE(IF(AX4="---","",VLOOKUP(AX4,List16783456791021324567[],2,FALSE)))</f>
        <v>#VALUE!</v>
      </c>
      <c r="AZ4" s="648" t="str">
        <f>_xlfn.IFNA(LOOKUP(2,1/(H4:Q4&lt;&gt;"---"),X4:AF4),"---")</f>
        <v>---</v>
      </c>
      <c r="BA4" s="648" t="e">
        <f>VALUE(IF(AZ4="---","",VLOOKUP(AZ4,List16783456791021324567[],2,FALSE)))</f>
        <v>#VALUE!</v>
      </c>
      <c r="BB4" s="648" t="str">
        <f>_xlfn.IFNA(LOOKUP(2,1/(AK4:AT4&lt;&gt;""),AK4:AT4),"---")</f>
        <v>---</v>
      </c>
      <c r="BC4" s="648" t="str">
        <f>_xlfn.IFNA(LOOKUP(2,1/(H4:R4&lt;&gt;"---"),H$2:R$2),"---")</f>
        <v>---</v>
      </c>
      <c r="BE4" s="458" t="s">
        <v>101</v>
      </c>
      <c r="BF4" s="407">
        <v>1</v>
      </c>
      <c r="BI4" s="453" t="s">
        <v>104</v>
      </c>
      <c r="BJ4" s="648" t="str">
        <f>IF(H4="---","",IF(H4="","",VLOOKUP(H4,List16783456791021324567[],2,FALSE)))</f>
        <v/>
      </c>
      <c r="BK4" s="648" t="str">
        <f>IF(I4="---","",IF(I4="","",VLOOKUP(I4,List16783456791021324567[],2,FALSE)))</f>
        <v/>
      </c>
      <c r="BL4" s="648" t="str">
        <f>IF(J4="---","",IF(J4="","",VLOOKUP(J4,List16783456791021324567[],2,FALSE)))</f>
        <v/>
      </c>
      <c r="BM4" s="648" t="str">
        <f>IF(K4="---","",IF(K4="","",VLOOKUP(K4,List16783456791021324567[],2,FALSE)))</f>
        <v/>
      </c>
      <c r="BN4" s="648" t="str">
        <f>IF(L4="---","",IF(L4="","",VLOOKUP(L4,List16783456791021324567[],2,FALSE)))</f>
        <v/>
      </c>
      <c r="BO4" s="648" t="str">
        <f>IF(M4="---","",IF(M4="","",VLOOKUP(M4,List16783456791021324567[],2,FALSE)))</f>
        <v/>
      </c>
      <c r="BP4" s="648" t="str">
        <f>IF(N4="---","",IF(N4="","",VLOOKUP(N4,List16783456791021324567[],2,FALSE)))</f>
        <v/>
      </c>
      <c r="BQ4" s="648" t="str">
        <f>IF(O4="---","",IF(O4="","",VLOOKUP(O4,List16783456791021324567[],2,FALSE)))</f>
        <v/>
      </c>
      <c r="BR4" s="648" t="str">
        <f>IF(P4="---","",IF(P4="","",VLOOKUP(P4,List16783456791021324567[],2,FALSE)))</f>
        <v/>
      </c>
      <c r="BS4" s="648" t="str">
        <f>IF(Q4="---","",IF(Q4="","",VLOOKUP(Q4,List16783456791021324567[],2,FALSE)))</f>
        <v/>
      </c>
      <c r="BT4" s="648" t="str">
        <f>IF(R4="---","",IF(R4="","",VLOOKUP(R4,List16783456791021324567[],2,FALSE)))</f>
        <v/>
      </c>
      <c r="BU4" s="453" t="s">
        <v>104</v>
      </c>
      <c r="BV4" s="648" t="str">
        <f>IF(Y4="---","",IF(Y4="","",VLOOKUP(Y4,List16783456791021324567[],2,FALSE)))</f>
        <v/>
      </c>
      <c r="BW4" s="648" t="str">
        <f>IF(Z4="---","",IF(Z4="","",VLOOKUP(Z4,List16783456791021324567[],2,FALSE)))</f>
        <v/>
      </c>
      <c r="BX4" s="648" t="str">
        <f>IF(AA4="---","",IF(AA4="","",VLOOKUP(AA4,List16783456791021324567[],2,FALSE)))</f>
        <v/>
      </c>
      <c r="BY4" s="648" t="str">
        <f>IF(AB4="---","",IF(AB4="","",VLOOKUP(AB4,List16783456791021324567[],2,FALSE)))</f>
        <v/>
      </c>
      <c r="BZ4" s="648" t="str">
        <f>IF(AC4="---","",IF(AC4="","",VLOOKUP(AC4,List16783456791021324567[],2,FALSE)))</f>
        <v/>
      </c>
      <c r="CA4" s="648" t="str">
        <f>IF(AD4="---","",IF(AD4="","",VLOOKUP(AD4,List16783456791021324567[],2,FALSE)))</f>
        <v/>
      </c>
      <c r="CB4" s="648" t="str">
        <f>IF(AE4="---","",IF(AE4="","",VLOOKUP(AE4,List16783456791021324567[],2,FALSE)))</f>
        <v/>
      </c>
      <c r="CC4" s="648" t="str">
        <f>IF(AF4="---","",IF(AF4="","",VLOOKUP(AF4,List16783456791021324567[],2,FALSE)))</f>
        <v/>
      </c>
      <c r="CD4" s="648" t="str">
        <f>IF(AG4="---","",IF(AG4="","",VLOOKUP(AG4,List16783456791021324567[],2,FALSE)))</f>
        <v/>
      </c>
      <c r="CE4" s="648" t="str">
        <f>IF(AH4="---","",IF(AH4="","",VLOOKUP(AH4,List16783456791021324567[],2,FALSE)))</f>
        <v/>
      </c>
      <c r="CF4" s="453" t="s">
        <v>104</v>
      </c>
      <c r="CG4" s="648" t="str">
        <f>IFERROR(
    IF(H4="---", "NA",
        IF(Y4="---", "NA",
            IF(BJ4 &gt; BK4,
                IF(BV4 &gt; BJ4, 1.1, 0.1),
                IF(BV4 &gt; BJ4, 1, 0)
            )
        )
    ),
    -1
)</f>
        <v>NA</v>
      </c>
      <c r="CH4" s="648" t="str">
        <f>IFERROR(
    IF(I4="---", "NA",
        IF(Z4="---", "NA",
        IF(J4="---", "NA",
            IF(BK4 &gt; BL4,
                IF(MIN(BV4, BK4) = BW4, 0.1,
                    IF(MIN(BV4, BK4) &lt; BW4, 1.1)
                ),
                IF(MIN(BV4, BK4) = BW4, 0,
                    IF(MIN(BV4, BK4) &lt; BW4, 1)
                ))
            )
        )
    ),
-5)</f>
        <v>NA</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100</v>
      </c>
      <c r="I5" s="456" t="s">
        <v>100</v>
      </c>
      <c r="J5" s="456" t="s">
        <v>100</v>
      </c>
      <c r="K5" s="456" t="s">
        <v>100</v>
      </c>
      <c r="L5" s="456" t="s">
        <v>100</v>
      </c>
      <c r="M5" s="456" t="s">
        <v>100</v>
      </c>
      <c r="N5" s="456" t="s">
        <v>100</v>
      </c>
      <c r="O5" s="456" t="s">
        <v>100</v>
      </c>
      <c r="P5" s="456" t="s">
        <v>100</v>
      </c>
      <c r="Q5" s="456" t="s">
        <v>100</v>
      </c>
      <c r="R5" s="457" t="s">
        <v>100</v>
      </c>
      <c r="Y5" s="450" t="s">
        <v>100</v>
      </c>
      <c r="Z5" s="450" t="s">
        <v>100</v>
      </c>
      <c r="AA5" s="450" t="s">
        <v>100</v>
      </c>
      <c r="AB5" s="450" t="s">
        <v>100</v>
      </c>
      <c r="AC5" s="450" t="s">
        <v>100</v>
      </c>
      <c r="AD5" s="450" t="s">
        <v>100</v>
      </c>
      <c r="AE5" s="450" t="s">
        <v>100</v>
      </c>
      <c r="AF5" s="450" t="s">
        <v>100</v>
      </c>
      <c r="AG5" s="450" t="s">
        <v>100</v>
      </c>
      <c r="AH5" s="450" t="s">
        <v>100</v>
      </c>
      <c r="AK5" s="451" t="str">
        <f>IFERROR(IF(I5="---","",IF(Y5="---","No Target Set",IF(BV5=BK5,"On Target",IF(BV5&gt;BK5,"Behind",IF(BV5&lt;BK5,"On Target"))))),"")</f>
        <v/>
      </c>
      <c r="AL5" s="451" t="str">
        <f>IFERROR(IF(J5="---","",IF(Z5="---","No Target Set",IF(BW5=BL5,"On Target",IF(BW5&gt;BL5,"Behind",IF(BW5&lt;BL5,"On Target"))))),"")</f>
        <v/>
      </c>
      <c r="AM5" s="451" t="str">
        <f>IFERROR(IF(K5="---","",IF(AA5="---","No Target Set",IF(BX5=BM5,"On Target",IF(BX5&gt;BM5,"Behind",IF(BX5&lt;BM5,"On Target"))))),"")</f>
        <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v>
      </c>
      <c r="AY5" s="648" t="e">
        <f>VALUE(IF(AX5="---","",VLOOKUP(AX5,List16783456791021324567[],2,FALSE)))</f>
        <v>#VALUE!</v>
      </c>
      <c r="AZ5" s="648" t="str">
        <f>_xlfn.IFNA(LOOKUP(2,1/(H5:Q5&lt;&gt;"---"),X5:AF5),"---")</f>
        <v>---</v>
      </c>
      <c r="BA5" s="648" t="e">
        <f>VALUE(IF(AZ5="---","",VLOOKUP(AZ5,List16783456791021324567[],2,FALSE)))</f>
        <v>#VALUE!</v>
      </c>
      <c r="BB5" s="648" t="str">
        <f>_xlfn.IFNA(LOOKUP(2,1/(AK5:AT5&lt;&gt;""),AK5:AT5),"---")</f>
        <v>---</v>
      </c>
      <c r="BC5" s="648" t="str">
        <f>_xlfn.IFNA(LOOKUP(2,1/(H5:R5&lt;&gt;"---"),H$2:R$2),"---")</f>
        <v>---</v>
      </c>
      <c r="BE5" s="459" t="s">
        <v>99</v>
      </c>
      <c r="BF5" s="407">
        <v>0.5</v>
      </c>
      <c r="BI5" s="453" t="s">
        <v>108</v>
      </c>
      <c r="BJ5" s="648" t="str">
        <f>IF(H5="---","",IF(H5="","",VLOOKUP(H5,List16783456791021324567[],2,FALSE)))</f>
        <v/>
      </c>
      <c r="BK5" s="648" t="str">
        <f>IF(I5="---","",IF(I5="","",VLOOKUP(I5,List16783456791021324567[],2,FALSE)))</f>
        <v/>
      </c>
      <c r="BL5" s="648" t="str">
        <f>IF(J5="---","",IF(J5="","",VLOOKUP(J5,List16783456791021324567[],2,FALSE)))</f>
        <v/>
      </c>
      <c r="BM5" s="648" t="str">
        <f>IF(K5="---","",IF(K5="","",VLOOKUP(K5,List16783456791021324567[],2,FALSE)))</f>
        <v/>
      </c>
      <c r="BN5" s="648" t="str">
        <f>IF(L5="---","",IF(L5="","",VLOOKUP(L5,List16783456791021324567[],2,FALSE)))</f>
        <v/>
      </c>
      <c r="BO5" s="648" t="str">
        <f>IF(M5="---","",IF(M5="","",VLOOKUP(M5,List16783456791021324567[],2,FALSE)))</f>
        <v/>
      </c>
      <c r="BP5" s="648" t="str">
        <f>IF(N5="---","",IF(N5="","",VLOOKUP(N5,List16783456791021324567[],2,FALSE)))</f>
        <v/>
      </c>
      <c r="BQ5" s="648" t="str">
        <f>IF(O5="---","",IF(O5="","",VLOOKUP(O5,List16783456791021324567[],2,FALSE)))</f>
        <v/>
      </c>
      <c r="BR5" s="648" t="str">
        <f>IF(P5="---","",IF(P5="","",VLOOKUP(P5,List16783456791021324567[],2,FALSE)))</f>
        <v/>
      </c>
      <c r="BS5" s="648" t="str">
        <f>IF(Q5="---","",IF(Q5="","",VLOOKUP(Q5,List16783456791021324567[],2,FALSE)))</f>
        <v/>
      </c>
      <c r="BT5" s="648" t="str">
        <f>IF(R5="---","",IF(R5="","",VLOOKUP(R5,List16783456791021324567[],2,FALSE)))</f>
        <v/>
      </c>
      <c r="BU5" s="453" t="s">
        <v>108</v>
      </c>
      <c r="BV5" s="648" t="str">
        <f>IF(Y5="---","",IF(Y5="","",VLOOKUP(Y5,List16783456791021324567[],2,FALSE)))</f>
        <v/>
      </c>
      <c r="BW5" s="648" t="str">
        <f>IF(Z5="---","",IF(Z5="","",VLOOKUP(Z5,List16783456791021324567[],2,FALSE)))</f>
        <v/>
      </c>
      <c r="BX5" s="648" t="str">
        <f>IF(AA5="---","",IF(AA5="","",VLOOKUP(AA5,List16783456791021324567[],2,FALSE)))</f>
        <v/>
      </c>
      <c r="BY5" s="648" t="str">
        <f>IF(AB5="---","",IF(AB5="","",VLOOKUP(AB5,List16783456791021324567[],2,FALSE)))</f>
        <v/>
      </c>
      <c r="BZ5" s="648" t="str">
        <f>IF(AC5="---","",IF(AC5="","",VLOOKUP(AC5,List16783456791021324567[],2,FALSE)))</f>
        <v/>
      </c>
      <c r="CA5" s="648" t="str">
        <f>IF(AD5="---","",IF(AD5="","",VLOOKUP(AD5,List16783456791021324567[],2,FALSE)))</f>
        <v/>
      </c>
      <c r="CB5" s="648" t="str">
        <f>IF(AE5="---","",IF(AE5="","",VLOOKUP(AE5,List16783456791021324567[],2,FALSE)))</f>
        <v/>
      </c>
      <c r="CC5" s="648" t="str">
        <f>IF(AF5="---","",IF(AF5="","",VLOOKUP(AF5,List16783456791021324567[],2,FALSE)))</f>
        <v/>
      </c>
      <c r="CD5" s="648" t="str">
        <f>IF(AG5="---","",IF(AG5="","",VLOOKUP(AG5,List16783456791021324567[],2,FALSE)))</f>
        <v/>
      </c>
      <c r="CE5" s="648" t="str">
        <f>IF(AH5="---","",IF(AH5="","",VLOOKUP(AH5,List16783456791021324567[],2,FALSE)))</f>
        <v/>
      </c>
      <c r="CF5" s="453" t="s">
        <v>108</v>
      </c>
      <c r="CG5" s="648" t="str">
        <f>IFERROR(
    IF(H5="---", "NA",
        IF(Y5="---", "NA",
            IF(BJ5 &gt; BK5,
                IF(BV5 &gt; BJ5, 1.1, 0.1),
                IF(BV5 &gt; BJ5, 1, 0)
            )
        )
    ),
    -1
)</f>
        <v>NA</v>
      </c>
      <c r="CH5" s="648" t="str">
        <f>IFERROR(
    IF(I5="---", "NA",
        IF(Z5="---", "NA",
        IF(J5="---", "NA",
            IF(BK5 &gt; BL5,
                IF(MIN(BV5, BK5) = BW5, 0.1,
                    IF(MIN(BV5, BK5) &lt; BW5, 1.1)
                ),
                IF(MIN(BV5, BK5) = BW5, 0,
                    IF(MIN(BV5, BK5) &lt; BW5, 1)
                ))
            )
        )
    ),
-5)</f>
        <v>NA</v>
      </c>
      <c r="CI5" s="648" t="str">
        <f>IFERROR(
    IF(J5="---", "NA",
        IF(AA5="---", "NA",
        IF(K5="---", "NA",
            IF(BL5 &gt; BM5,
                IF(MIN(BW5, BL5) = BX5, 0.1,
                    IF(MIN(BW5, BL5) &lt; BX5, 1.1)
                ),
                IF(MIN(BW5, BL5) = BX5, 0,
                    IF(MIN(BW5, BL5) &lt; BX5, 1)
                ))
            )
        )
    ),
-5)</f>
        <v>NA</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NA</v>
      </c>
      <c r="CT5" s="648" t="str">
        <f>IF(AND(OR(CI5=1, CI5=1.1),BM5&gt;=BX5),"Achieved",IF(AND(OR(CI5=1, CI5=1.1),BM5&lt;BX5),"Not Achieved","NA"))</f>
        <v>NA</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100</v>
      </c>
      <c r="I6" s="456" t="s">
        <v>100</v>
      </c>
      <c r="J6" s="456" t="s">
        <v>100</v>
      </c>
      <c r="K6" s="456" t="s">
        <v>100</v>
      </c>
      <c r="L6" s="456" t="s">
        <v>100</v>
      </c>
      <c r="M6" s="456" t="s">
        <v>100</v>
      </c>
      <c r="N6" s="456" t="s">
        <v>100</v>
      </c>
      <c r="O6" s="456" t="s">
        <v>100</v>
      </c>
      <c r="P6" s="456" t="s">
        <v>100</v>
      </c>
      <c r="Q6" s="456" t="s">
        <v>100</v>
      </c>
      <c r="R6" s="457" t="s">
        <v>100</v>
      </c>
      <c r="Y6" s="450" t="s">
        <v>100</v>
      </c>
      <c r="Z6" s="450" t="s">
        <v>100</v>
      </c>
      <c r="AA6" s="450" t="s">
        <v>100</v>
      </c>
      <c r="AB6" s="450" t="s">
        <v>100</v>
      </c>
      <c r="AC6" s="450" t="s">
        <v>100</v>
      </c>
      <c r="AD6" s="450" t="s">
        <v>100</v>
      </c>
      <c r="AE6" s="450" t="s">
        <v>100</v>
      </c>
      <c r="AF6" s="450" t="s">
        <v>100</v>
      </c>
      <c r="AG6" s="450" t="s">
        <v>100</v>
      </c>
      <c r="AH6" s="450" t="s">
        <v>100</v>
      </c>
      <c r="AK6" s="451" t="str">
        <f>IFERROR(IF(I6="---","",IF(Y6="---","No Target Set",IF(BV6=BK6,"On Target",IF(BV6&gt;BK6,"Behind",IF(BV6&lt;BK6,"On Target"))))),"")</f>
        <v/>
      </c>
      <c r="AL6" s="451" t="str">
        <f>IFERROR(IF(J6="---","",IF(Z6="---","No Target Set",IF(BW6=BL6,"On Target",IF(BW6&gt;BL6,"Behind",IF(BW6&lt;BL6,"On Target"))))),"")</f>
        <v/>
      </c>
      <c r="AM6" s="451" t="str">
        <f>IFERROR(IF(K6="---","",IF(AA6="---","No Target Set",IF(BX6=BM6,"On Target",IF(BX6&gt;BM6,"Behind",IF(BX6&lt;BM6,"On Target"))))),"")</f>
        <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v>
      </c>
      <c r="AY6" s="648" t="e">
        <f>VALUE(IF(AX6="---","",VLOOKUP(AX6,List16783456791021324567[],2,FALSE)))</f>
        <v>#VALUE!</v>
      </c>
      <c r="AZ6" s="648" t="str">
        <f>_xlfn.IFNA(LOOKUP(2,1/(H6:Q6&lt;&gt;"---"),X6:AF6),"---")</f>
        <v>---</v>
      </c>
      <c r="BA6" s="648" t="e">
        <f>VALUE(IF(AZ6="---","",VLOOKUP(AZ6,List16783456791021324567[],2,FALSE)))</f>
        <v>#VALUE!</v>
      </c>
      <c r="BB6" s="648" t="str">
        <f>_xlfn.IFNA(LOOKUP(2,1/(AK6:AT6&lt;&gt;""),AK6:AT6),"---")</f>
        <v>---</v>
      </c>
      <c r="BC6" s="648" t="str">
        <f>_xlfn.IFNA(LOOKUP(2,1/(H6:R6&lt;&gt;"---"),H$2:R$2),"---")</f>
        <v>---</v>
      </c>
      <c r="BE6" s="460" t="s">
        <v>107</v>
      </c>
      <c r="BF6" s="407">
        <v>0</v>
      </c>
      <c r="BI6" s="453" t="s">
        <v>110</v>
      </c>
      <c r="BJ6" s="648" t="str">
        <f>IF(H6="---","",IF(H6="","",VLOOKUP(H6,List16783456791021324567[],2,FALSE)))</f>
        <v/>
      </c>
      <c r="BK6" s="648" t="str">
        <f>IF(I6="---","",IF(I6="","",VLOOKUP(I6,List16783456791021324567[],2,FALSE)))</f>
        <v/>
      </c>
      <c r="BL6" s="648" t="str">
        <f>IF(J6="---","",IF(J6="","",VLOOKUP(J6,List16783456791021324567[],2,FALSE)))</f>
        <v/>
      </c>
      <c r="BM6" s="648" t="str">
        <f>IF(K6="---","",IF(K6="","",VLOOKUP(K6,List16783456791021324567[],2,FALSE)))</f>
        <v/>
      </c>
      <c r="BN6" s="648" t="str">
        <f>IF(L6="---","",IF(L6="","",VLOOKUP(L6,List16783456791021324567[],2,FALSE)))</f>
        <v/>
      </c>
      <c r="BO6" s="648" t="str">
        <f>IF(M6="---","",IF(M6="","",VLOOKUP(M6,List16783456791021324567[],2,FALSE)))</f>
        <v/>
      </c>
      <c r="BP6" s="648" t="str">
        <f>IF(N6="---","",IF(N6="","",VLOOKUP(N6,List16783456791021324567[],2,FALSE)))</f>
        <v/>
      </c>
      <c r="BQ6" s="648" t="str">
        <f>IF(O6="---","",IF(O6="","",VLOOKUP(O6,List16783456791021324567[],2,FALSE)))</f>
        <v/>
      </c>
      <c r="BR6" s="648" t="str">
        <f>IF(P6="---","",IF(P6="","",VLOOKUP(P6,List16783456791021324567[],2,FALSE)))</f>
        <v/>
      </c>
      <c r="BS6" s="648" t="str">
        <f>IF(Q6="---","",IF(Q6="","",VLOOKUP(Q6,List16783456791021324567[],2,FALSE)))</f>
        <v/>
      </c>
      <c r="BT6" s="648" t="str">
        <f>IF(R6="---","",IF(R6="","",VLOOKUP(R6,List16783456791021324567[],2,FALSE)))</f>
        <v/>
      </c>
      <c r="BU6" s="453" t="s">
        <v>110</v>
      </c>
      <c r="BV6" s="648" t="str">
        <f>IF(Y6="---","",IF(Y6="","",VLOOKUP(Y6,List16783456791021324567[],2,FALSE)))</f>
        <v/>
      </c>
      <c r="BW6" s="648" t="str">
        <f>IF(Z6="---","",IF(Z6="","",VLOOKUP(Z6,List16783456791021324567[],2,FALSE)))</f>
        <v/>
      </c>
      <c r="BX6" s="648" t="str">
        <f>IF(AA6="---","",IF(AA6="","",VLOOKUP(AA6,List16783456791021324567[],2,FALSE)))</f>
        <v/>
      </c>
      <c r="BY6" s="648" t="str">
        <f>IF(AB6="---","",IF(AB6="","",VLOOKUP(AB6,List16783456791021324567[],2,FALSE)))</f>
        <v/>
      </c>
      <c r="BZ6" s="648" t="str">
        <f>IF(AC6="---","",IF(AC6="","",VLOOKUP(AC6,List16783456791021324567[],2,FALSE)))</f>
        <v/>
      </c>
      <c r="CA6" s="648" t="str">
        <f>IF(AD6="---","",IF(AD6="","",VLOOKUP(AD6,List16783456791021324567[],2,FALSE)))</f>
        <v/>
      </c>
      <c r="CB6" s="648" t="str">
        <f>IF(AE6="---","",IF(AE6="","",VLOOKUP(AE6,List16783456791021324567[],2,FALSE)))</f>
        <v/>
      </c>
      <c r="CC6" s="648" t="str">
        <f>IF(AF6="---","",IF(AF6="","",VLOOKUP(AF6,List16783456791021324567[],2,FALSE)))</f>
        <v/>
      </c>
      <c r="CD6" s="648" t="str">
        <f>IF(AG6="---","",IF(AG6="","",VLOOKUP(AG6,List16783456791021324567[],2,FALSE)))</f>
        <v/>
      </c>
      <c r="CE6" s="648" t="str">
        <f>IF(AH6="---","",IF(AH6="","",VLOOKUP(AH6,List16783456791021324567[],2,FALSE)))</f>
        <v/>
      </c>
      <c r="CF6" s="453" t="s">
        <v>110</v>
      </c>
      <c r="CG6" s="648" t="str">
        <f>IFERROR(
    IF(H6="---", "NA",
        IF(Y6="---", "NA",
            IF(BJ6 &gt; BK6,
                IF(BV6 &gt; BJ6, 1.1, 0.1),
                IF(BV6 &gt; BJ6, 1, 0)
            )
        )
    ),
    -1
)</f>
        <v>NA</v>
      </c>
      <c r="CH6" s="648" t="str">
        <f>IFERROR(
    IF(I6="---", "NA",
        IF(Z6="---", "NA",
        IF(J6="---", "NA",
            IF(BK6 &gt; BL6,
                IF(MIN(BV6, BK6) = BW6, 0.1,
                    IF(MIN(BV6, BK6) &lt; BW6, 1.1)
                ),
                IF(MIN(BV6, BK6) = BW6, 0,
                    IF(MIN(BV6, BK6) &lt; BW6, 1)
                ))
            )
        )
    ),
-5)</f>
        <v>NA</v>
      </c>
      <c r="CI6" s="648" t="str">
        <f>IFERROR(
    IF(J6="---", "NA",
        IF(AA6="---", "NA",
        IF(K6="---", "NA",
            IF(BL6 &gt; BM6,
                IF(MIN(BW6, BL6) = BX6, 0.1,
                    IF(MIN(BW6, BL6) &lt; BX6, 1.1)
                ),
                IF(MIN(BW6, BL6) = BX6, 0,
                    IF(MIN(BW6, BL6) &lt; BX6, 1)
                ))
            )
        )
    ),
-5)</f>
        <v>NA</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NA</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100</v>
      </c>
      <c r="I7" s="456" t="s">
        <v>100</v>
      </c>
      <c r="J7" s="456" t="s">
        <v>100</v>
      </c>
      <c r="K7" s="456" t="s">
        <v>100</v>
      </c>
      <c r="L7" s="456" t="s">
        <v>100</v>
      </c>
      <c r="M7" s="456" t="s">
        <v>100</v>
      </c>
      <c r="N7" s="456" t="s">
        <v>100</v>
      </c>
      <c r="O7" s="456" t="s">
        <v>100</v>
      </c>
      <c r="P7" s="456" t="s">
        <v>100</v>
      </c>
      <c r="Q7" s="456" t="s">
        <v>100</v>
      </c>
      <c r="R7" s="457" t="s">
        <v>100</v>
      </c>
      <c r="Y7" s="450" t="s">
        <v>100</v>
      </c>
      <c r="Z7" s="450" t="s">
        <v>100</v>
      </c>
      <c r="AA7" s="450" t="s">
        <v>100</v>
      </c>
      <c r="AB7" s="450" t="s">
        <v>100</v>
      </c>
      <c r="AC7" s="450" t="s">
        <v>100</v>
      </c>
      <c r="AD7" s="450" t="s">
        <v>100</v>
      </c>
      <c r="AE7" s="450" t="s">
        <v>100</v>
      </c>
      <c r="AF7" s="450" t="s">
        <v>100</v>
      </c>
      <c r="AG7" s="450" t="s">
        <v>100</v>
      </c>
      <c r="AH7" s="450" t="s">
        <v>100</v>
      </c>
      <c r="AK7" s="451" t="str">
        <f>IFERROR(IF(I7="---","",IF(Y7="---","No Target Set",IF(BV7=BK7,"On Target",IF(BV7&gt;BK7,"Behind",IF(BV7&lt;BK7,"On Target"))))),"")</f>
        <v/>
      </c>
      <c r="AL7" s="451" t="str">
        <f>IFERROR(IF(J7="---","",IF(Z7="---","No Target Set",IF(BW7=BL7,"On Target",IF(BW7&gt;BL7,"Behind",IF(BW7&lt;BL7,"On Target"))))),"")</f>
        <v/>
      </c>
      <c r="AM7" s="451" t="str">
        <f>IFERROR(IF(K7="---","",IF(AA7="---","No Target Set",IF(BX7=BM7,"On Target",IF(BX7&gt;BM7,"Behind",IF(BX7&lt;BM7,"On Target"))))),"")</f>
        <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v>
      </c>
      <c r="AY7" s="648" t="e">
        <f>VALUE(IF(AX7="---","",VLOOKUP(AX7,List16783456791021324567[],2,FALSE)))</f>
        <v>#VALUE!</v>
      </c>
      <c r="AZ7" s="648" t="str">
        <f>_xlfn.IFNA(LOOKUP(2,1/(H7:Q7&lt;&gt;"---"),X7:AF7),"---")</f>
        <v>---</v>
      </c>
      <c r="BA7" s="648" t="e">
        <f>VALUE(IF(AZ7="---","",VLOOKUP(AZ7,List16783456791021324567[],2,FALSE)))</f>
        <v>#VALUE!</v>
      </c>
      <c r="BB7" s="648" t="str">
        <f>_xlfn.IFNA(LOOKUP(2,1/(AK7:AT7&lt;&gt;""),AK7:AT7),"---")</f>
        <v>---</v>
      </c>
      <c r="BC7" s="648" t="str">
        <f>_xlfn.IFNA(LOOKUP(2,1/(H7:R7&lt;&gt;"---"),H$2:R$2),"---")</f>
        <v>---</v>
      </c>
      <c r="BI7" s="453" t="s">
        <v>112</v>
      </c>
      <c r="BJ7" s="648" t="str">
        <f>IF(H7="---","",IF(H7="","",VLOOKUP(H7,List16783456791021324567[],2,FALSE)))</f>
        <v/>
      </c>
      <c r="BK7" s="648" t="str">
        <f>IF(I7="---","",IF(I7="","",VLOOKUP(I7,List16783456791021324567[],2,FALSE)))</f>
        <v/>
      </c>
      <c r="BL7" s="648" t="str">
        <f>IF(J7="---","",IF(J7="","",VLOOKUP(J7,List16783456791021324567[],2,FALSE)))</f>
        <v/>
      </c>
      <c r="BM7" s="648" t="str">
        <f>IF(K7="---","",IF(K7="","",VLOOKUP(K7,List16783456791021324567[],2,FALSE)))</f>
        <v/>
      </c>
      <c r="BN7" s="648" t="str">
        <f>IF(L7="---","",IF(L7="","",VLOOKUP(L7,List16783456791021324567[],2,FALSE)))</f>
        <v/>
      </c>
      <c r="BO7" s="648" t="str">
        <f>IF(M7="---","",IF(M7="","",VLOOKUP(M7,List16783456791021324567[],2,FALSE)))</f>
        <v/>
      </c>
      <c r="BP7" s="648" t="str">
        <f>IF(N7="---","",IF(N7="","",VLOOKUP(N7,List16783456791021324567[],2,FALSE)))</f>
        <v/>
      </c>
      <c r="BQ7" s="648" t="str">
        <f>IF(O7="---","",IF(O7="","",VLOOKUP(O7,List16783456791021324567[],2,FALSE)))</f>
        <v/>
      </c>
      <c r="BR7" s="648" t="str">
        <f>IF(P7="---","",IF(P7="","",VLOOKUP(P7,List16783456791021324567[],2,FALSE)))</f>
        <v/>
      </c>
      <c r="BS7" s="648" t="str">
        <f>IF(Q7="---","",IF(Q7="","",VLOOKUP(Q7,List16783456791021324567[],2,FALSE)))</f>
        <v/>
      </c>
      <c r="BT7" s="648" t="str">
        <f>IF(R7="---","",IF(R7="","",VLOOKUP(R7,List16783456791021324567[],2,FALSE)))</f>
        <v/>
      </c>
      <c r="BU7" s="453" t="s">
        <v>112</v>
      </c>
      <c r="BV7" s="648" t="str">
        <f>IF(Y7="---","",IF(Y7="","",VLOOKUP(Y7,List16783456791021324567[],2,FALSE)))</f>
        <v/>
      </c>
      <c r="BW7" s="648" t="str">
        <f>IF(Z7="---","",IF(Z7="","",VLOOKUP(Z7,List16783456791021324567[],2,FALSE)))</f>
        <v/>
      </c>
      <c r="BX7" s="648" t="str">
        <f>IF(AA7="---","",IF(AA7="","",VLOOKUP(AA7,List16783456791021324567[],2,FALSE)))</f>
        <v/>
      </c>
      <c r="BY7" s="648" t="str">
        <f>IF(AB7="---","",IF(AB7="","",VLOOKUP(AB7,List16783456791021324567[],2,FALSE)))</f>
        <v/>
      </c>
      <c r="BZ7" s="648" t="str">
        <f>IF(AC7="---","",IF(AC7="","",VLOOKUP(AC7,List16783456791021324567[],2,FALSE)))</f>
        <v/>
      </c>
      <c r="CA7" s="648" t="str">
        <f>IF(AD7="---","",IF(AD7="","",VLOOKUP(AD7,List16783456791021324567[],2,FALSE)))</f>
        <v/>
      </c>
      <c r="CB7" s="648" t="str">
        <f>IF(AE7="---","",IF(AE7="","",VLOOKUP(AE7,List16783456791021324567[],2,FALSE)))</f>
        <v/>
      </c>
      <c r="CC7" s="648" t="str">
        <f>IF(AF7="---","",IF(AF7="","",VLOOKUP(AF7,List16783456791021324567[],2,FALSE)))</f>
        <v/>
      </c>
      <c r="CD7" s="648" t="str">
        <f>IF(AG7="---","",IF(AG7="","",VLOOKUP(AG7,List16783456791021324567[],2,FALSE)))</f>
        <v/>
      </c>
      <c r="CE7" s="648" t="str">
        <f>IF(AH7="---","",IF(AH7="","",VLOOKUP(AH7,List16783456791021324567[],2,FALSE)))</f>
        <v/>
      </c>
      <c r="CF7" s="453" t="s">
        <v>112</v>
      </c>
      <c r="CG7" s="648" t="str">
        <f>IFERROR(
    IF(H7="---", "NA",
        IF(Y7="---", "NA",
            IF(BJ7 &gt; BK7,
                IF(BV7 &gt; BJ7, 1.1, 0.1),
                IF(BV7 &gt; BJ7, 1, 0)
            )
        )
    ),
    -1
)</f>
        <v>NA</v>
      </c>
      <c r="CH7" s="648" t="str">
        <f>IFERROR(
    IF(I7="---", "NA",
        IF(Z7="---", "NA",
        IF(J7="---", "NA",
            IF(BK7 &gt; BL7,
                IF(MIN(BV7, BK7) = BW7, 0.1,
                    IF(MIN(BV7, BK7) &lt; BW7, 1.1)
                ),
                IF(MIN(BV7, BK7) = BW7, 0,
                    IF(MIN(BV7, BK7) &lt; BW7, 1)
                ))
            )
        )
    ),
-5)</f>
        <v>NA</v>
      </c>
      <c r="CI7" s="648" t="str">
        <f>IFERROR(
    IF(J7="---", "NA",
        IF(AA7="---", "NA",
        IF(K7="---", "NA",
            IF(BL7 &gt; BM7,
                IF(MIN(BW7, BL7) = BX7, 0.1,
                    IF(MIN(BW7, BL7) &lt; BX7, 1.1)
                ),
                IF(MIN(BW7, BL7) = BX7, 0,
                    IF(MIN(BW7, BL7) &lt; BX7, 1)
                ))
            )
        )
    ),
-5)</f>
        <v>NA</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NA</v>
      </c>
      <c r="CT7" s="648" t="str">
        <f>IF(AND(OR(CI7=1, CI7=1.1),BM7&gt;=BX7),"Achieved",IF(AND(OR(CI7=1, CI7=1.1),BM7&lt;BX7),"Not Achieved","NA"))</f>
        <v>NA</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100</v>
      </c>
      <c r="I8" s="456" t="s">
        <v>100</v>
      </c>
      <c r="J8" s="456" t="s">
        <v>100</v>
      </c>
      <c r="K8" s="456" t="s">
        <v>100</v>
      </c>
      <c r="L8" s="456" t="s">
        <v>100</v>
      </c>
      <c r="M8" s="456" t="s">
        <v>100</v>
      </c>
      <c r="N8" s="456" t="s">
        <v>100</v>
      </c>
      <c r="O8" s="456" t="s">
        <v>100</v>
      </c>
      <c r="P8" s="456" t="s">
        <v>100</v>
      </c>
      <c r="Q8" s="456" t="s">
        <v>100</v>
      </c>
      <c r="R8" s="457" t="s">
        <v>100</v>
      </c>
      <c r="Y8" s="450" t="s">
        <v>100</v>
      </c>
      <c r="Z8" s="450" t="s">
        <v>100</v>
      </c>
      <c r="AA8" s="450" t="s">
        <v>100</v>
      </c>
      <c r="AB8" s="450" t="s">
        <v>100</v>
      </c>
      <c r="AC8" s="450" t="s">
        <v>100</v>
      </c>
      <c r="AD8" s="450" t="s">
        <v>100</v>
      </c>
      <c r="AE8" s="450" t="s">
        <v>100</v>
      </c>
      <c r="AF8" s="450" t="s">
        <v>100</v>
      </c>
      <c r="AG8" s="450" t="s">
        <v>100</v>
      </c>
      <c r="AH8" s="450" t="s">
        <v>100</v>
      </c>
      <c r="AK8" s="451" t="str">
        <f>IFERROR(IF(I8="---","",IF(Y8="---","No Target Set",IF(BV8=BK8,"On Target",IF(BV8&gt;BK8,"Behind",IF(BV8&lt;BK8,"On Target"))))),"")</f>
        <v/>
      </c>
      <c r="AL8" s="451" t="str">
        <f>IFERROR(IF(J8="---","",IF(Z8="---","No Target Set",IF(BW8=BL8,"On Target",IF(BW8&gt;BL8,"Behind",IF(BW8&lt;BL8,"On Target"))))),"")</f>
        <v/>
      </c>
      <c r="AM8" s="451" t="str">
        <f>IFERROR(IF(K8="---","",IF(AA8="---","No Target Set",IF(BX8=BM8,"On Target",IF(BX8&gt;BM8,"Behind",IF(BX8&lt;BM8,"On Target"))))),"")</f>
        <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v>
      </c>
      <c r="AY8" s="648" t="e">
        <f>VALUE(IF(AX8="---","",VLOOKUP(AX8,List16783456791021324567[],2,FALSE)))</f>
        <v>#VALUE!</v>
      </c>
      <c r="AZ8" s="648" t="str">
        <f>_xlfn.IFNA(LOOKUP(2,1/(H8:Q8&lt;&gt;"---"),X8:AF8),"---")</f>
        <v>---</v>
      </c>
      <c r="BA8" s="648" t="e">
        <f>VALUE(IF(AZ8="---","",VLOOKUP(AZ8,List16783456791021324567[],2,FALSE)))</f>
        <v>#VALUE!</v>
      </c>
      <c r="BB8" s="648" t="str">
        <f>_xlfn.IFNA(LOOKUP(2,1/(AK8:AT8&lt;&gt;""),AK8:AT8),"---")</f>
        <v>---</v>
      </c>
      <c r="BC8" s="648" t="str">
        <f>_xlfn.IFNA(LOOKUP(2,1/(H8:R8&lt;&gt;"---"),H$2:R$2),"---")</f>
        <v>---</v>
      </c>
      <c r="BE8" s="407" t="s">
        <v>286</v>
      </c>
      <c r="BI8" s="453" t="s">
        <v>114</v>
      </c>
      <c r="BJ8" s="648" t="str">
        <f>IF(H8="---","",IF(H8="","",VLOOKUP(H8,List16783456791021324567[],2,FALSE)))</f>
        <v/>
      </c>
      <c r="BK8" s="648" t="str">
        <f>IF(I8="---","",IF(I8="","",VLOOKUP(I8,List16783456791021324567[],2,FALSE)))</f>
        <v/>
      </c>
      <c r="BL8" s="648" t="str">
        <f>IF(J8="---","",IF(J8="","",VLOOKUP(J8,List16783456791021324567[],2,FALSE)))</f>
        <v/>
      </c>
      <c r="BM8" s="648" t="str">
        <f>IF(K8="---","",IF(K8="","",VLOOKUP(K8,List16783456791021324567[],2,FALSE)))</f>
        <v/>
      </c>
      <c r="BN8" s="648" t="str">
        <f>IF(L8="---","",IF(L8="","",VLOOKUP(L8,List16783456791021324567[],2,FALSE)))</f>
        <v/>
      </c>
      <c r="BO8" s="648" t="str">
        <f>IF(M8="---","",IF(M8="","",VLOOKUP(M8,List16783456791021324567[],2,FALSE)))</f>
        <v/>
      </c>
      <c r="BP8" s="648" t="str">
        <f>IF(N8="---","",IF(N8="","",VLOOKUP(N8,List16783456791021324567[],2,FALSE)))</f>
        <v/>
      </c>
      <c r="BQ8" s="648" t="str">
        <f>IF(O8="---","",IF(O8="","",VLOOKUP(O8,List16783456791021324567[],2,FALSE)))</f>
        <v/>
      </c>
      <c r="BR8" s="648" t="str">
        <f>IF(P8="---","",IF(P8="","",VLOOKUP(P8,List16783456791021324567[],2,FALSE)))</f>
        <v/>
      </c>
      <c r="BS8" s="648" t="str">
        <f>IF(Q8="---","",IF(Q8="","",VLOOKUP(Q8,List16783456791021324567[],2,FALSE)))</f>
        <v/>
      </c>
      <c r="BT8" s="648" t="str">
        <f>IF(R8="---","",IF(R8="","",VLOOKUP(R8,List16783456791021324567[],2,FALSE)))</f>
        <v/>
      </c>
      <c r="BU8" s="453" t="s">
        <v>114</v>
      </c>
      <c r="BV8" s="648" t="str">
        <f>IF(Y8="---","",IF(Y8="","",VLOOKUP(Y8,List16783456791021324567[],2,FALSE)))</f>
        <v/>
      </c>
      <c r="BW8" s="648" t="str">
        <f>IF(Z8="---","",IF(Z8="","",VLOOKUP(Z8,List16783456791021324567[],2,FALSE)))</f>
        <v/>
      </c>
      <c r="BX8" s="648" t="str">
        <f>IF(AA8="---","",IF(AA8="","",VLOOKUP(AA8,List16783456791021324567[],2,FALSE)))</f>
        <v/>
      </c>
      <c r="BY8" s="648" t="str">
        <f>IF(AB8="---","",IF(AB8="","",VLOOKUP(AB8,List16783456791021324567[],2,FALSE)))</f>
        <v/>
      </c>
      <c r="BZ8" s="648" t="str">
        <f>IF(AC8="---","",IF(AC8="","",VLOOKUP(AC8,List16783456791021324567[],2,FALSE)))</f>
        <v/>
      </c>
      <c r="CA8" s="648" t="str">
        <f>IF(AD8="---","",IF(AD8="","",VLOOKUP(AD8,List16783456791021324567[],2,FALSE)))</f>
        <v/>
      </c>
      <c r="CB8" s="648" t="str">
        <f>IF(AE8="---","",IF(AE8="","",VLOOKUP(AE8,List16783456791021324567[],2,FALSE)))</f>
        <v/>
      </c>
      <c r="CC8" s="648" t="str">
        <f>IF(AF8="---","",IF(AF8="","",VLOOKUP(AF8,List16783456791021324567[],2,FALSE)))</f>
        <v/>
      </c>
      <c r="CD8" s="648" t="str">
        <f>IF(AG8="---","",IF(AG8="","",VLOOKUP(AG8,List16783456791021324567[],2,FALSE)))</f>
        <v/>
      </c>
      <c r="CE8" s="648" t="str">
        <f>IF(AH8="---","",IF(AH8="","",VLOOKUP(AH8,List16783456791021324567[],2,FALSE)))</f>
        <v/>
      </c>
      <c r="CF8" s="453" t="s">
        <v>114</v>
      </c>
      <c r="CG8" s="648" t="str">
        <f>IFERROR(
    IF(H8="---", "NA",
        IF(Y8="---", "NA",
            IF(BJ8 &gt; BK8,
                IF(BV8 &gt; BJ8, 1.1, 0.1),
                IF(BV8 &gt; BJ8, 1, 0)
            )
        )
    ),
    -1
)</f>
        <v>NA</v>
      </c>
      <c r="CH8" s="648" t="str">
        <f>IFERROR(
    IF(I8="---", "NA",
        IF(Z8="---", "NA",
        IF(J8="---", "NA",
            IF(BK8 &gt; BL8,
                IF(MIN(BV8, BK8) = BW8, 0.1,
                    IF(MIN(BV8, BK8) &lt; BW8, 1.1)
                ),
                IF(MIN(BV8, BK8) = BW8, 0,
                    IF(MIN(BV8, BK8) &lt; BW8, 1)
                ))
            )
        )
    ),
-5)</f>
        <v>NA</v>
      </c>
      <c r="CI8" s="648" t="str">
        <f>IFERROR(
    IF(J8="---", "NA",
        IF(AA8="---", "NA",
        IF(K8="---", "NA",
            IF(BL8 &gt; BM8,
                IF(MIN(BW8, BL8) = BX8, 0.1,
                    IF(MIN(BW8, BL8) &lt; BX8, 1.1)
                ),
                IF(MIN(BW8, BL8) = BX8, 0,
                    IF(MIN(BW8, BL8) &lt; BX8, 1)
                ))
            )
        )
    ),
-5)</f>
        <v>NA</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NA</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100</v>
      </c>
      <c r="I9" s="456" t="s">
        <v>100</v>
      </c>
      <c r="J9" s="456" t="s">
        <v>100</v>
      </c>
      <c r="K9" s="456" t="s">
        <v>100</v>
      </c>
      <c r="L9" s="456" t="s">
        <v>100</v>
      </c>
      <c r="M9" s="456" t="s">
        <v>100</v>
      </c>
      <c r="N9" s="456" t="s">
        <v>100</v>
      </c>
      <c r="O9" s="456" t="s">
        <v>100</v>
      </c>
      <c r="P9" s="456" t="s">
        <v>100</v>
      </c>
      <c r="Q9" s="456" t="s">
        <v>100</v>
      </c>
      <c r="R9" s="457" t="s">
        <v>100</v>
      </c>
      <c r="Y9" s="450" t="s">
        <v>100</v>
      </c>
      <c r="Z9" s="450" t="s">
        <v>100</v>
      </c>
      <c r="AA9" s="450" t="s">
        <v>100</v>
      </c>
      <c r="AB9" s="450" t="s">
        <v>100</v>
      </c>
      <c r="AC9" s="450" t="s">
        <v>100</v>
      </c>
      <c r="AD9" s="450" t="s">
        <v>100</v>
      </c>
      <c r="AE9" s="450" t="s">
        <v>100</v>
      </c>
      <c r="AF9" s="450" t="s">
        <v>100</v>
      </c>
      <c r="AG9" s="450" t="s">
        <v>100</v>
      </c>
      <c r="AH9" s="450" t="s">
        <v>100</v>
      </c>
      <c r="AK9" s="451" t="str">
        <f>IFERROR(IF(I9="---","",IF(Y9="---","No Target Set",IF(BV9=BK9,"On Target",IF(BV9&gt;BK9,"Behind",IF(BV9&lt;BK9,"On Target"))))),"")</f>
        <v/>
      </c>
      <c r="AL9" s="451" t="str">
        <f>IFERROR(IF(J9="---","",IF(Z9="---","No Target Set",IF(BW9=BL9,"On Target",IF(BW9&gt;BL9,"Behind",IF(BW9&lt;BL9,"On Target"))))),"")</f>
        <v/>
      </c>
      <c r="AM9" s="451" t="str">
        <f>IFERROR(IF(K9="---","",IF(AA9="---","No Target Set",IF(BX9=BM9,"On Target",IF(BX9&gt;BM9,"Behind",IF(BX9&lt;BM9,"On Target"))))),"")</f>
        <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v>
      </c>
      <c r="AY9" s="647" t="e">
        <f>VALUE(IF(AX9="---","",VLOOKUP(AX9,List16783456791021324567[],2,FALSE)))</f>
        <v>#VALUE!</v>
      </c>
      <c r="AZ9" s="647" t="str">
        <f>_xlfn.IFNA(LOOKUP(2,1/(H9:Q9&lt;&gt;"---"),X9:AF9),"---")</f>
        <v>---</v>
      </c>
      <c r="BA9" s="647" t="e">
        <f>VALUE(IF(AZ9="---","",VLOOKUP(AZ9,List16783456791021324567[],2,FALSE)))</f>
        <v>#VALUE!</v>
      </c>
      <c r="BB9" s="647" t="str">
        <f>_xlfn.IFNA(LOOKUP(2,1/(AK9:AT9&lt;&gt;""),AK9:AT9),"---")</f>
        <v>---</v>
      </c>
      <c r="BC9" s="647" t="str">
        <f>_xlfn.IFNA(LOOKUP(2,1/(H9:R9&lt;&gt;"---"),H$2:R$2),"---")</f>
        <v>---</v>
      </c>
      <c r="BE9" s="603" t="s">
        <v>100</v>
      </c>
      <c r="BI9" s="453" t="s">
        <v>282</v>
      </c>
      <c r="BJ9" s="647" t="str">
        <f>IF(H9="---","",IF(H9="","",VLOOKUP(H9,List16783456791021324567[],2,FALSE)))</f>
        <v/>
      </c>
      <c r="BK9" s="647" t="str">
        <f>IF(I9="---","",IF(I9="","",VLOOKUP(I9,List16783456791021324567[],2,FALSE)))</f>
        <v/>
      </c>
      <c r="BL9" s="647" t="str">
        <f>IF(J9="---","",IF(J9="","",VLOOKUP(J9,List16783456791021324567[],2,FALSE)))</f>
        <v/>
      </c>
      <c r="BM9" s="647" t="str">
        <f>IF(K9="---","",IF(K9="","",VLOOKUP(K9,List16783456791021324567[],2,FALSE)))</f>
        <v/>
      </c>
      <c r="BN9" s="647" t="str">
        <f>IF(L9="---","",IF(L9="","",VLOOKUP(L9,List16783456791021324567[],2,FALSE)))</f>
        <v/>
      </c>
      <c r="BO9" s="647" t="str">
        <f>IF(M9="---","",IF(M9="","",VLOOKUP(M9,List16783456791021324567[],2,FALSE)))</f>
        <v/>
      </c>
      <c r="BP9" s="647" t="str">
        <f>IF(N9="---","",IF(N9="","",VLOOKUP(N9,List16783456791021324567[],2,FALSE)))</f>
        <v/>
      </c>
      <c r="BQ9" s="647" t="str">
        <f>IF(O9="---","",IF(O9="","",VLOOKUP(O9,List16783456791021324567[],2,FALSE)))</f>
        <v/>
      </c>
      <c r="BR9" s="647" t="str">
        <f>IF(P9="---","",IF(P9="","",VLOOKUP(P9,List16783456791021324567[],2,FALSE)))</f>
        <v/>
      </c>
      <c r="BS9" s="647" t="str">
        <f>IF(Q9="---","",IF(Q9="","",VLOOKUP(Q9,List16783456791021324567[],2,FALSE)))</f>
        <v/>
      </c>
      <c r="BT9" s="647" t="str">
        <f>IF(R9="---","",IF(R9="","",VLOOKUP(R9,List16783456791021324567[],2,FALSE)))</f>
        <v/>
      </c>
      <c r="BU9" s="453" t="s">
        <v>282</v>
      </c>
      <c r="BV9" s="647" t="str">
        <f>IF(Y9="---","",IF(Y9="","",VLOOKUP(Y9,List16783456791021324567[],2,FALSE)))</f>
        <v/>
      </c>
      <c r="BW9" s="647" t="str">
        <f>IF(Z9="---","",IF(Z9="","",VLOOKUP(Z9,List16783456791021324567[],2,FALSE)))</f>
        <v/>
      </c>
      <c r="BX9" s="647" t="str">
        <f>IF(AA9="---","",IF(AA9="","",VLOOKUP(AA9,List16783456791021324567[],2,FALSE)))</f>
        <v/>
      </c>
      <c r="BY9" s="647" t="str">
        <f>IF(AB9="---","",IF(AB9="","",VLOOKUP(AB9,List16783456791021324567[],2,FALSE)))</f>
        <v/>
      </c>
      <c r="BZ9" s="647" t="str">
        <f>IF(AC9="---","",IF(AC9="","",VLOOKUP(AC9,List16783456791021324567[],2,FALSE)))</f>
        <v/>
      </c>
      <c r="CA9" s="647" t="str">
        <f>IF(AD9="---","",IF(AD9="","",VLOOKUP(AD9,List16783456791021324567[],2,FALSE)))</f>
        <v/>
      </c>
      <c r="CB9" s="647" t="str">
        <f>IF(AE9="---","",IF(AE9="","",VLOOKUP(AE9,List16783456791021324567[],2,FALSE)))</f>
        <v/>
      </c>
      <c r="CC9" s="647" t="str">
        <f>IF(AF9="---","",IF(AF9="","",VLOOKUP(AF9,List16783456791021324567[],2,FALSE)))</f>
        <v/>
      </c>
      <c r="CD9" s="647" t="str">
        <f>IF(AG9="---","",IF(AG9="","",VLOOKUP(AG9,List16783456791021324567[],2,FALSE)))</f>
        <v/>
      </c>
      <c r="CE9" s="647" t="str">
        <f>IF(AH9="---","",IF(AH9="","",VLOOKUP(AH9,List16783456791021324567[],2,FALSE)))</f>
        <v/>
      </c>
      <c r="CF9" s="453" t="s">
        <v>282</v>
      </c>
      <c r="CG9" s="647" t="str">
        <f>IFERROR(
    IF(H9="---", "NA",
        IF(Y9="---", "NA",
            IF(BJ9 &gt; BK9,
                IF(BV9 &gt; BJ9, 1.1, 0.1),
                IF(BV9 &gt; BJ9, 1, 0)
            )
        )
    ),
    -1
)</f>
        <v>NA</v>
      </c>
      <c r="CH9" s="647" t="str">
        <f>IFERROR(
    IF(I9="---", "NA",
        IF(Z9="---", "NA",
        IF(J9="---", "NA",
            IF(BK9 &gt; BL9,
                IF(MIN(BV9, BK9) = BW9, 0.1,
                    IF(MIN(BV9, BK9) &lt; BW9, 1.1)
                ),
                IF(MIN(BV9, BK9) = BW9, 0,
                    IF(MIN(BV9, BK9) &lt; BW9, 1)
                ))
            )
        )
    ),
-5)</f>
        <v>NA</v>
      </c>
      <c r="CI9" s="647" t="str">
        <f>IFERROR(
    IF(J9="---", "NA",
        IF(AA9="---", "NA",
        IF(K9="---", "NA",
            IF(BL9 &gt; BM9,
                IF(MIN(BW9, BL9) = BX9, 0.1,
                    IF(MIN(BW9, BL9) &lt; BX9, 1.1)
                ),
                IF(MIN(BW9, BL9) = BX9, 0,
                    IF(MIN(BW9, BL9) &lt; BX9, 1)
                ))
            )
        )
    ),
-5)</f>
        <v>NA</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NA</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100</v>
      </c>
      <c r="I10" s="456" t="s">
        <v>100</v>
      </c>
      <c r="J10" s="456" t="s">
        <v>100</v>
      </c>
      <c r="K10" s="456" t="s">
        <v>100</v>
      </c>
      <c r="L10" s="456" t="s">
        <v>100</v>
      </c>
      <c r="M10" s="456" t="s">
        <v>100</v>
      </c>
      <c r="N10" s="456" t="s">
        <v>100</v>
      </c>
      <c r="O10" s="456" t="s">
        <v>100</v>
      </c>
      <c r="P10" s="456" t="s">
        <v>100</v>
      </c>
      <c r="Q10" s="456" t="s">
        <v>100</v>
      </c>
      <c r="R10" s="457" t="s">
        <v>100</v>
      </c>
      <c r="Y10" s="450" t="s">
        <v>100</v>
      </c>
      <c r="Z10" s="450" t="s">
        <v>100</v>
      </c>
      <c r="AA10" s="450" t="s">
        <v>100</v>
      </c>
      <c r="AB10" s="450" t="s">
        <v>100</v>
      </c>
      <c r="AC10" s="450" t="s">
        <v>100</v>
      </c>
      <c r="AD10" s="450" t="s">
        <v>100</v>
      </c>
      <c r="AE10" s="450" t="s">
        <v>100</v>
      </c>
      <c r="AF10" s="450" t="s">
        <v>100</v>
      </c>
      <c r="AG10" s="450" t="s">
        <v>100</v>
      </c>
      <c r="AH10" s="450" t="s">
        <v>100</v>
      </c>
      <c r="AK10" s="451" t="str">
        <f>IFERROR(IF(I10="---","",IF(Y10="---","No Target Set",IF(BV10=BK10,"On Target",IF(BV10&gt;BK10,"Behind",IF(BV10&lt;BK10,"On Target"))))),"")</f>
        <v/>
      </c>
      <c r="AL10" s="451" t="str">
        <f>IFERROR(IF(J10="---","",IF(Z10="---","No Target Set",IF(BW10=BL10,"On Target",IF(BW10&gt;BL10,"Behind",IF(BW10&lt;BL10,"On Target"))))),"")</f>
        <v/>
      </c>
      <c r="AM10" s="451" t="str">
        <f>IFERROR(IF(K10="---","",IF(AA10="---","No Target Set",IF(BX10=BM10,"On Target",IF(BX10&gt;BM10,"Behind",IF(BX10&lt;BM10,"On Target"))))),"")</f>
        <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v>
      </c>
      <c r="AY10" s="647" t="e">
        <f>VALUE(IF(AX10="---","",VLOOKUP(AX10,List16783456791021324567[],2,FALSE)))</f>
        <v>#VALUE!</v>
      </c>
      <c r="AZ10" s="647" t="str">
        <f>_xlfn.IFNA(LOOKUP(2,1/(H10:Q10&lt;&gt;"---"),X10:AF10),"---")</f>
        <v>---</v>
      </c>
      <c r="BA10" s="647" t="e">
        <f>VALUE(IF(AZ10="---","",VLOOKUP(AZ10,List16783456791021324567[],2,FALSE)))</f>
        <v>#VALUE!</v>
      </c>
      <c r="BB10" s="647" t="str">
        <f>_xlfn.IFNA(LOOKUP(2,1/(AK10:AT10&lt;&gt;""),AK10:AT10),"---")</f>
        <v>---</v>
      </c>
      <c r="BC10" s="647" t="str">
        <f>_xlfn.IFNA(LOOKUP(2,1/(H10:R10&lt;&gt;"---"),H$2:R$2),"---")</f>
        <v>---</v>
      </c>
      <c r="BE10" s="407" t="s">
        <v>272</v>
      </c>
      <c r="BI10" s="453" t="s">
        <v>283</v>
      </c>
      <c r="BJ10" s="647" t="str">
        <f>IF(H10="---","",IF(H10="","",VLOOKUP(H10,List16783456791021324567[],2,FALSE)))</f>
        <v/>
      </c>
      <c r="BK10" s="647" t="str">
        <f>IF(I10="---","",IF(I10="","",VLOOKUP(I10,List16783456791021324567[],2,FALSE)))</f>
        <v/>
      </c>
      <c r="BL10" s="647" t="str">
        <f>IF(J10="---","",IF(J10="","",VLOOKUP(J10,List16783456791021324567[],2,FALSE)))</f>
        <v/>
      </c>
      <c r="BM10" s="647" t="str">
        <f>IF(K10="---","",IF(K10="","",VLOOKUP(K10,List16783456791021324567[],2,FALSE)))</f>
        <v/>
      </c>
      <c r="BN10" s="647" t="str">
        <f>IF(L10="---","",IF(L10="","",VLOOKUP(L10,List16783456791021324567[],2,FALSE)))</f>
        <v/>
      </c>
      <c r="BO10" s="647" t="str">
        <f>IF(M10="---","",IF(M10="","",VLOOKUP(M10,List16783456791021324567[],2,FALSE)))</f>
        <v/>
      </c>
      <c r="BP10" s="647" t="str">
        <f>IF(N10="---","",IF(N10="","",VLOOKUP(N10,List16783456791021324567[],2,FALSE)))</f>
        <v/>
      </c>
      <c r="BQ10" s="647" t="str">
        <f>IF(O10="---","",IF(O10="","",VLOOKUP(O10,List16783456791021324567[],2,FALSE)))</f>
        <v/>
      </c>
      <c r="BR10" s="647" t="str">
        <f>IF(P10="---","",IF(P10="","",VLOOKUP(P10,List16783456791021324567[],2,FALSE)))</f>
        <v/>
      </c>
      <c r="BS10" s="647" t="str">
        <f>IF(Q10="---","",IF(Q10="","",VLOOKUP(Q10,List16783456791021324567[],2,FALSE)))</f>
        <v/>
      </c>
      <c r="BT10" s="647" t="str">
        <f>IF(R10="---","",IF(R10="","",VLOOKUP(R10,List16783456791021324567[],2,FALSE)))</f>
        <v/>
      </c>
      <c r="BU10" s="453" t="s">
        <v>283</v>
      </c>
      <c r="BV10" s="647" t="str">
        <f>IF(Y10="---","",IF(Y10="","",VLOOKUP(Y10,List16783456791021324567[],2,FALSE)))</f>
        <v/>
      </c>
      <c r="BW10" s="647" t="str">
        <f>IF(Z10="---","",IF(Z10="","",VLOOKUP(Z10,List16783456791021324567[],2,FALSE)))</f>
        <v/>
      </c>
      <c r="BX10" s="647" t="str">
        <f>IF(AA10="---","",IF(AA10="","",VLOOKUP(AA10,List16783456791021324567[],2,FALSE)))</f>
        <v/>
      </c>
      <c r="BY10" s="647" t="str">
        <f>IF(AB10="---","",IF(AB10="","",VLOOKUP(AB10,List16783456791021324567[],2,FALSE)))</f>
        <v/>
      </c>
      <c r="BZ10" s="647" t="str">
        <f>IF(AC10="---","",IF(AC10="","",VLOOKUP(AC10,List16783456791021324567[],2,FALSE)))</f>
        <v/>
      </c>
      <c r="CA10" s="647" t="str">
        <f>IF(AD10="---","",IF(AD10="","",VLOOKUP(AD10,List16783456791021324567[],2,FALSE)))</f>
        <v/>
      </c>
      <c r="CB10" s="647" t="str">
        <f>IF(AE10="---","",IF(AE10="","",VLOOKUP(AE10,List16783456791021324567[],2,FALSE)))</f>
        <v/>
      </c>
      <c r="CC10" s="647" t="str">
        <f>IF(AF10="---","",IF(AF10="","",VLOOKUP(AF10,List16783456791021324567[],2,FALSE)))</f>
        <v/>
      </c>
      <c r="CD10" s="647" t="str">
        <f>IF(AG10="---","",IF(AG10="","",VLOOKUP(AG10,List16783456791021324567[],2,FALSE)))</f>
        <v/>
      </c>
      <c r="CE10" s="647" t="str">
        <f>IF(AH10="---","",IF(AH10="","",VLOOKUP(AH10,List16783456791021324567[],2,FALSE)))</f>
        <v/>
      </c>
      <c r="CF10" s="453" t="s">
        <v>283</v>
      </c>
      <c r="CG10" s="647" t="str">
        <f>IFERROR(
    IF(H10="---", "NA",
        IF(Y10="---", "NA",
            IF(BJ10 &gt; BK10,
                IF(BV10 &gt; BJ10, 1.1, 0.1),
                IF(BV10 &gt; BJ10, 1, 0)
            )
        )
    ),
    -1
)</f>
        <v>NA</v>
      </c>
      <c r="CH10" s="647" t="str">
        <f>IFERROR(
    IF(I10="---", "NA",
        IF(Z10="---", "NA",
        IF(J10="---", "NA",
            IF(BK10 &gt; BL10,
                IF(MIN(BV10, BK10) = BW10, 0.1,
                    IF(MIN(BV10, BK10) &lt; BW10, 1.1)
                ),
                IF(MIN(BV10, BK10) = BW10, 0,
                    IF(MIN(BV10, BK10) &lt; BW10, 1)
                ))
            )
        )
    ),
-5)</f>
        <v>NA</v>
      </c>
      <c r="CI10" s="647" t="str">
        <f>IFERROR(
    IF(J10="---", "NA",
        IF(AA10="---", "NA",
        IF(K10="---", "NA",
            IF(BL10 &gt; BM10,
                IF(MIN(BW10, BL10) = BX10, 0.1,
                    IF(MIN(BW10, BL10) &lt; BX10, 1.1)
                ),
                IF(MIN(BW10, BL10) = BX10, 0,
                    IF(MIN(BW10, BL10) &lt; BX10, 1)
                ))
            )
        )
    ),
-5)</f>
        <v>NA</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NA</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100</v>
      </c>
      <c r="I11" s="456" t="s">
        <v>100</v>
      </c>
      <c r="J11" s="456" t="s">
        <v>100</v>
      </c>
      <c r="K11" s="456" t="s">
        <v>100</v>
      </c>
      <c r="L11" s="456" t="s">
        <v>100</v>
      </c>
      <c r="M11" s="456" t="s">
        <v>100</v>
      </c>
      <c r="N11" s="456" t="s">
        <v>100</v>
      </c>
      <c r="O11" s="456" t="s">
        <v>100</v>
      </c>
      <c r="P11" s="456" t="s">
        <v>100</v>
      </c>
      <c r="Q11" s="456" t="s">
        <v>100</v>
      </c>
      <c r="R11" s="457" t="s">
        <v>100</v>
      </c>
      <c r="Y11" s="450" t="s">
        <v>100</v>
      </c>
      <c r="Z11" s="450" t="s">
        <v>100</v>
      </c>
      <c r="AA11" s="450" t="s">
        <v>100</v>
      </c>
      <c r="AB11" s="450" t="s">
        <v>100</v>
      </c>
      <c r="AC11" s="450" t="s">
        <v>100</v>
      </c>
      <c r="AD11" s="450" t="s">
        <v>100</v>
      </c>
      <c r="AE11" s="450" t="s">
        <v>100</v>
      </c>
      <c r="AF11" s="450" t="s">
        <v>100</v>
      </c>
      <c r="AG11" s="450" t="s">
        <v>100</v>
      </c>
      <c r="AH11" s="450" t="s">
        <v>100</v>
      </c>
      <c r="AK11" s="451" t="str">
        <f>IFERROR(IF(I11="---","",IF(Y11="---","No Target Set",IF(BV11=BK11,"On Target",IF(BV11&gt;BK11,"Behind",IF(BV11&lt;BK11,"On Target"))))),"")</f>
        <v/>
      </c>
      <c r="AL11" s="451" t="str">
        <f>IFERROR(IF(J11="---","",IF(Z11="---","No Target Set",IF(BW11=BL11,"On Target",IF(BW11&gt;BL11,"Behind",IF(BW11&lt;BL11,"On Target"))))),"")</f>
        <v/>
      </c>
      <c r="AM11" s="451" t="str">
        <f>IFERROR(IF(K11="---","",IF(AA11="---","No Target Set",IF(BX11=BM11,"On Target",IF(BX11&gt;BM11,"Behind",IF(BX11&lt;BM11,"On Target"))))),"")</f>
        <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v>
      </c>
      <c r="AY11" s="647" t="e">
        <f>VALUE(IF(AX11="---","",VLOOKUP(AX11,List16783456791021324567[],2,FALSE)))</f>
        <v>#VALUE!</v>
      </c>
      <c r="AZ11" s="647" t="str">
        <f>_xlfn.IFNA(LOOKUP(2,1/(H11:Q11&lt;&gt;"---"),X11:AF11),"---")</f>
        <v>---</v>
      </c>
      <c r="BA11" s="647" t="e">
        <f>VALUE(IF(AZ11="---","",VLOOKUP(AZ11,List16783456791021324567[],2,FALSE)))</f>
        <v>#VALUE!</v>
      </c>
      <c r="BB11" s="647" t="str">
        <f>_xlfn.IFNA(LOOKUP(2,1/(AK11:AT11&lt;&gt;""),AK11:AT11),"---")</f>
        <v>---</v>
      </c>
      <c r="BC11" s="647" t="str">
        <f>_xlfn.IFNA(LOOKUP(2,1/(H11:R11&lt;&gt;"---"),H$2:R$2),"---")</f>
        <v>---</v>
      </c>
      <c r="BE11" s="407" t="s">
        <v>273</v>
      </c>
      <c r="BI11" s="453" t="s">
        <v>284</v>
      </c>
      <c r="BJ11" s="647" t="str">
        <f>IF(H11="---","",IF(H11="","",VLOOKUP(H11,List16783456791021324567[],2,FALSE)))</f>
        <v/>
      </c>
      <c r="BK11" s="647" t="str">
        <f>IF(I11="---","",IF(I11="","",VLOOKUP(I11,List16783456791021324567[],2,FALSE)))</f>
        <v/>
      </c>
      <c r="BL11" s="647" t="str">
        <f>IF(J11="---","",IF(J11="","",VLOOKUP(J11,List16783456791021324567[],2,FALSE)))</f>
        <v/>
      </c>
      <c r="BM11" s="647" t="str">
        <f>IF(K11="---","",IF(K11="","",VLOOKUP(K11,List16783456791021324567[],2,FALSE)))</f>
        <v/>
      </c>
      <c r="BN11" s="647" t="str">
        <f>IF(L11="---","",IF(L11="","",VLOOKUP(L11,List16783456791021324567[],2,FALSE)))</f>
        <v/>
      </c>
      <c r="BO11" s="647" t="str">
        <f>IF(M11="---","",IF(M11="","",VLOOKUP(M11,List16783456791021324567[],2,FALSE)))</f>
        <v/>
      </c>
      <c r="BP11" s="647" t="str">
        <f>IF(N11="---","",IF(N11="","",VLOOKUP(N11,List16783456791021324567[],2,FALSE)))</f>
        <v/>
      </c>
      <c r="BQ11" s="647" t="str">
        <f>IF(O11="---","",IF(O11="","",VLOOKUP(O11,List16783456791021324567[],2,FALSE)))</f>
        <v/>
      </c>
      <c r="BR11" s="647" t="str">
        <f>IF(P11="---","",IF(P11="","",VLOOKUP(P11,List16783456791021324567[],2,FALSE)))</f>
        <v/>
      </c>
      <c r="BS11" s="647" t="str">
        <f>IF(Q11="---","",IF(Q11="","",VLOOKUP(Q11,List16783456791021324567[],2,FALSE)))</f>
        <v/>
      </c>
      <c r="BT11" s="647" t="str">
        <f>IF(R11="---","",IF(R11="","",VLOOKUP(R11,List16783456791021324567[],2,FALSE)))</f>
        <v/>
      </c>
      <c r="BU11" s="453" t="s">
        <v>284</v>
      </c>
      <c r="BV11" s="647" t="str">
        <f>IF(Y11="---","",IF(Y11="","",VLOOKUP(Y11,List16783456791021324567[],2,FALSE)))</f>
        <v/>
      </c>
      <c r="BW11" s="647" t="str">
        <f>IF(Z11="---","",IF(Z11="","",VLOOKUP(Z11,List16783456791021324567[],2,FALSE)))</f>
        <v/>
      </c>
      <c r="BX11" s="647" t="str">
        <f>IF(AA11="---","",IF(AA11="","",VLOOKUP(AA11,List16783456791021324567[],2,FALSE)))</f>
        <v/>
      </c>
      <c r="BY11" s="647" t="str">
        <f>IF(AB11="---","",IF(AB11="","",VLOOKUP(AB11,List16783456791021324567[],2,FALSE)))</f>
        <v/>
      </c>
      <c r="BZ11" s="647" t="str">
        <f>IF(AC11="---","",IF(AC11="","",VLOOKUP(AC11,List16783456791021324567[],2,FALSE)))</f>
        <v/>
      </c>
      <c r="CA11" s="647" t="str">
        <f>IF(AD11="---","",IF(AD11="","",VLOOKUP(AD11,List16783456791021324567[],2,FALSE)))</f>
        <v/>
      </c>
      <c r="CB11" s="647" t="str">
        <f>IF(AE11="---","",IF(AE11="","",VLOOKUP(AE11,List16783456791021324567[],2,FALSE)))</f>
        <v/>
      </c>
      <c r="CC11" s="647" t="str">
        <f>IF(AF11="---","",IF(AF11="","",VLOOKUP(AF11,List16783456791021324567[],2,FALSE)))</f>
        <v/>
      </c>
      <c r="CD11" s="647" t="str">
        <f>IF(AG11="---","",IF(AG11="","",VLOOKUP(AG11,List16783456791021324567[],2,FALSE)))</f>
        <v/>
      </c>
      <c r="CE11" s="647" t="str">
        <f>IF(AH11="---","",IF(AH11="","",VLOOKUP(AH11,List16783456791021324567[],2,FALSE)))</f>
        <v/>
      </c>
      <c r="CF11" s="453" t="s">
        <v>284</v>
      </c>
      <c r="CG11" s="647" t="str">
        <f>IFERROR(
    IF(H11="---", "NA",
        IF(Y11="---", "NA",
            IF(BJ11 &gt; BK11,
                IF(BV11 &gt; BJ11, 1.1, 0.1),
                IF(BV11 &gt; BJ11, 1, 0)
            )
        )
    ),
    -1
)</f>
        <v>NA</v>
      </c>
      <c r="CH11" s="647" t="str">
        <f>IFERROR(
    IF(I11="---", "NA",
        IF(Z11="---", "NA",
        IF(J11="---", "NA",
            IF(BK11 &gt; BL11,
                IF(MIN(BV11, BK11) = BW11, 0.1,
                    IF(MIN(BV11, BK11) &lt; BW11, 1.1)
                ),
                IF(MIN(BV11, BK11) = BW11, 0,
                    IF(MIN(BV11, BK11) &lt; BW11, 1)
                ))
            )
        )
    ),
-5)</f>
        <v>NA</v>
      </c>
      <c r="CI11" s="647" t="str">
        <f>IFERROR(
    IF(J11="---", "NA",
        IF(AA11="---", "NA",
        IF(K11="---", "NA",
            IF(BL11 &gt; BM11,
                IF(MIN(BW11, BL11) = BX11, 0.1,
                    IF(MIN(BW11, BL11) &lt; BX11, 1.1)
                ),
                IF(MIN(BW11, BL11) = BX11, 0,
                    IF(MIN(BW11, BL11) &lt; BX11, 1)
                ))
            )
        )
    ),
-5)</f>
        <v>NA</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NA</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100</v>
      </c>
      <c r="I12" s="456" t="s">
        <v>100</v>
      </c>
      <c r="J12" s="456" t="s">
        <v>100</v>
      </c>
      <c r="K12" s="456" t="s">
        <v>100</v>
      </c>
      <c r="L12" s="456" t="s">
        <v>100</v>
      </c>
      <c r="M12" s="456" t="s">
        <v>100</v>
      </c>
      <c r="N12" s="456" t="s">
        <v>100</v>
      </c>
      <c r="O12" s="456" t="s">
        <v>100</v>
      </c>
      <c r="P12" s="456" t="s">
        <v>100</v>
      </c>
      <c r="Q12" s="456" t="s">
        <v>100</v>
      </c>
      <c r="R12" s="457" t="s">
        <v>100</v>
      </c>
      <c r="Y12" s="450" t="s">
        <v>100</v>
      </c>
      <c r="Z12" s="450" t="s">
        <v>100</v>
      </c>
      <c r="AA12" s="450" t="s">
        <v>100</v>
      </c>
      <c r="AB12" s="450" t="s">
        <v>100</v>
      </c>
      <c r="AC12" s="450" t="s">
        <v>100</v>
      </c>
      <c r="AD12" s="450" t="s">
        <v>100</v>
      </c>
      <c r="AE12" s="450" t="s">
        <v>100</v>
      </c>
      <c r="AF12" s="450" t="s">
        <v>100</v>
      </c>
      <c r="AG12" s="450" t="s">
        <v>100</v>
      </c>
      <c r="AH12" s="450" t="s">
        <v>100</v>
      </c>
      <c r="AK12" s="451" t="str">
        <f>IFERROR(IF(I12="---","",IF(Y12="---","No Target Set",IF(BV12=BK12,"On Target",IF(BV12&gt;BK12,"Behind",IF(BV12&lt;BK12,"On Target"))))),"")</f>
        <v/>
      </c>
      <c r="AL12" s="451" t="str">
        <f>IFERROR(IF(J12="---","",IF(Z12="---","No Target Set",IF(BW12=BL12,"On Target",IF(BW12&gt;BL12,"Behind",IF(BW12&lt;BL12,"On Target"))))),"")</f>
        <v/>
      </c>
      <c r="AM12" s="451" t="str">
        <f>IFERROR(IF(K12="---","",IF(AA12="---","No Target Set",IF(BX12=BM12,"On Target",IF(BX12&gt;BM12,"Behind",IF(BX12&lt;BM12,"On Target"))))),"")</f>
        <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v>
      </c>
      <c r="AY12" s="647" t="e">
        <f>VALUE(IF(AX12="---","",VLOOKUP(AX12,List16783456791021324567[],2,FALSE)))</f>
        <v>#VALUE!</v>
      </c>
      <c r="AZ12" s="647" t="str">
        <f>_xlfn.IFNA(LOOKUP(2,1/(H12:Q12&lt;&gt;"---"),X12:AF12),"---")</f>
        <v>---</v>
      </c>
      <c r="BA12" s="647" t="e">
        <f>VALUE(IF(AZ12="---","",VLOOKUP(AZ12,List16783456791021324567[],2,FALSE)))</f>
        <v>#VALUE!</v>
      </c>
      <c r="BB12" s="647" t="str">
        <f>_xlfn.IFNA(LOOKUP(2,1/(AK12:AT12&lt;&gt;""),AK12:AT12),"---")</f>
        <v>---</v>
      </c>
      <c r="BC12" s="647" t="str">
        <f>_xlfn.IFNA(LOOKUP(2,1/(H12:R12&lt;&gt;"---"),H$2:R$2),"---")</f>
        <v>---</v>
      </c>
      <c r="BI12" s="453" t="s">
        <v>117</v>
      </c>
      <c r="BJ12" s="647" t="str">
        <f>IF(H12="---","",IF(H12="","",VLOOKUP(H12,List16783456791021324567[],2,FALSE)))</f>
        <v/>
      </c>
      <c r="BK12" s="647" t="str">
        <f>IF(I12="---","",IF(I12="","",VLOOKUP(I12,List16783456791021324567[],2,FALSE)))</f>
        <v/>
      </c>
      <c r="BL12" s="647" t="str">
        <f>IF(J12="---","",IF(J12="","",VLOOKUP(J12,List16783456791021324567[],2,FALSE)))</f>
        <v/>
      </c>
      <c r="BM12" s="647" t="str">
        <f>IF(K12="---","",IF(K12="","",VLOOKUP(K12,List16783456791021324567[],2,FALSE)))</f>
        <v/>
      </c>
      <c r="BN12" s="647" t="str">
        <f>IF(L12="---","",IF(L12="","",VLOOKUP(L12,List16783456791021324567[],2,FALSE)))</f>
        <v/>
      </c>
      <c r="BO12" s="647" t="str">
        <f>IF(M12="---","",IF(M12="","",VLOOKUP(M12,List16783456791021324567[],2,FALSE)))</f>
        <v/>
      </c>
      <c r="BP12" s="647" t="str">
        <f>IF(N12="---","",IF(N12="","",VLOOKUP(N12,List16783456791021324567[],2,FALSE)))</f>
        <v/>
      </c>
      <c r="BQ12" s="647" t="str">
        <f>IF(O12="---","",IF(O12="","",VLOOKUP(O12,List16783456791021324567[],2,FALSE)))</f>
        <v/>
      </c>
      <c r="BR12" s="647" t="str">
        <f>IF(P12="---","",IF(P12="","",VLOOKUP(P12,List16783456791021324567[],2,FALSE)))</f>
        <v/>
      </c>
      <c r="BS12" s="647" t="str">
        <f>IF(Q12="---","",IF(Q12="","",VLOOKUP(Q12,List16783456791021324567[],2,FALSE)))</f>
        <v/>
      </c>
      <c r="BT12" s="647" t="str">
        <f>IF(R12="---","",IF(R12="","",VLOOKUP(R12,List16783456791021324567[],2,FALSE)))</f>
        <v/>
      </c>
      <c r="BU12" s="453" t="s">
        <v>117</v>
      </c>
      <c r="BV12" s="647" t="str">
        <f>IF(Y12="---","",IF(Y12="","",VLOOKUP(Y12,List16783456791021324567[],2,FALSE)))</f>
        <v/>
      </c>
      <c r="BW12" s="647" t="str">
        <f>IF(Z12="---","",IF(Z12="","",VLOOKUP(Z12,List16783456791021324567[],2,FALSE)))</f>
        <v/>
      </c>
      <c r="BX12" s="647" t="str">
        <f>IF(AA12="---","",IF(AA12="","",VLOOKUP(AA12,List16783456791021324567[],2,FALSE)))</f>
        <v/>
      </c>
      <c r="BY12" s="647" t="str">
        <f>IF(AB12="---","",IF(AB12="","",VLOOKUP(AB12,List16783456791021324567[],2,FALSE)))</f>
        <v/>
      </c>
      <c r="BZ12" s="647" t="str">
        <f>IF(AC12="---","",IF(AC12="","",VLOOKUP(AC12,List16783456791021324567[],2,FALSE)))</f>
        <v/>
      </c>
      <c r="CA12" s="647" t="str">
        <f>IF(AD12="---","",IF(AD12="","",VLOOKUP(AD12,List16783456791021324567[],2,FALSE)))</f>
        <v/>
      </c>
      <c r="CB12" s="647" t="str">
        <f>IF(AE12="---","",IF(AE12="","",VLOOKUP(AE12,List16783456791021324567[],2,FALSE)))</f>
        <v/>
      </c>
      <c r="CC12" s="647" t="str">
        <f>IF(AF12="---","",IF(AF12="","",VLOOKUP(AF12,List16783456791021324567[],2,FALSE)))</f>
        <v/>
      </c>
      <c r="CD12" s="647" t="str">
        <f>IF(AG12="---","",IF(AG12="","",VLOOKUP(AG12,List16783456791021324567[],2,FALSE)))</f>
        <v/>
      </c>
      <c r="CE12" s="647" t="str">
        <f>IF(AH12="---","",IF(AH12="","",VLOOKUP(AH12,List16783456791021324567[],2,FALSE)))</f>
        <v/>
      </c>
      <c r="CF12" s="453" t="s">
        <v>117</v>
      </c>
      <c r="CG12" s="647" t="str">
        <f>IFERROR(
    IF(H12="---", "NA",
        IF(Y12="---", "NA",
            IF(BJ12 &gt; BK12,
                IF(BV12 &gt; BJ12, 1.1, 0.1),
                IF(BV12 &gt; BJ12, 1, 0)
            )
        )
    ),
    -1
)</f>
        <v>NA</v>
      </c>
      <c r="CH12" s="647" t="str">
        <f>IFERROR(
    IF(I12="---", "NA",
        IF(Z12="---", "NA",
        IF(J12="---", "NA",
            IF(BK12 &gt; BL12,
                IF(MIN(BV12, BK12) = BW12, 0.1,
                    IF(MIN(BV12, BK12) &lt; BW12, 1.1)
                ),
                IF(MIN(BV12, BK12) = BW12, 0,
                    IF(MIN(BV12, BK12) &lt; BW12, 1)
                ))
            )
        )
    ),
-5)</f>
        <v>NA</v>
      </c>
      <c r="CI12" s="647" t="str">
        <f>IFERROR(
    IF(J12="---", "NA",
        IF(AA12="---", "NA",
        IF(K12="---", "NA",
            IF(BL12 &gt; BM12,
                IF(MIN(BW12, BL12) = BX12, 0.1,
                    IF(MIN(BW12, BL12) &lt; BX12, 1.1)
                ),
                IF(MIN(BW12, BL12) = BX12, 0,
                    IF(MIN(BW12, BL12) &lt; BX12, 1)
                ))
            )
        )
    ),
-5)</f>
        <v>NA</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NA</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100</v>
      </c>
      <c r="I13" s="456" t="s">
        <v>100</v>
      </c>
      <c r="J13" s="456" t="s">
        <v>100</v>
      </c>
      <c r="K13" s="456" t="s">
        <v>100</v>
      </c>
      <c r="L13" s="456" t="s">
        <v>100</v>
      </c>
      <c r="M13" s="456" t="s">
        <v>100</v>
      </c>
      <c r="N13" s="456" t="s">
        <v>100</v>
      </c>
      <c r="O13" s="456" t="s">
        <v>100</v>
      </c>
      <c r="P13" s="456" t="s">
        <v>100</v>
      </c>
      <c r="Q13" s="456" t="s">
        <v>100</v>
      </c>
      <c r="R13" s="457" t="s">
        <v>100</v>
      </c>
      <c r="Y13" s="450" t="s">
        <v>100</v>
      </c>
      <c r="Z13" s="450" t="s">
        <v>100</v>
      </c>
      <c r="AA13" s="450" t="s">
        <v>100</v>
      </c>
      <c r="AB13" s="450" t="s">
        <v>100</v>
      </c>
      <c r="AC13" s="450" t="s">
        <v>100</v>
      </c>
      <c r="AD13" s="450" t="s">
        <v>100</v>
      </c>
      <c r="AE13" s="450" t="s">
        <v>100</v>
      </c>
      <c r="AF13" s="450" t="s">
        <v>100</v>
      </c>
      <c r="AG13" s="450" t="s">
        <v>100</v>
      </c>
      <c r="AH13" s="450" t="s">
        <v>100</v>
      </c>
      <c r="AK13" s="451" t="str">
        <f>IFERROR(IF(I13="---","",IF(Y13="---","No Target Set",IF(BV13=BK13,"On Target",IF(BV13&gt;BK13,"Behind",IF(BV13&lt;BK13,"On Target"))))),"")</f>
        <v/>
      </c>
      <c r="AL13" s="451" t="str">
        <f>IFERROR(IF(J13="---","",IF(Z13="---","No Target Set",IF(BW13=BL13,"On Target",IF(BW13&gt;BL13,"Behind",IF(BW13&lt;BL13,"On Target"))))),"")</f>
        <v/>
      </c>
      <c r="AM13" s="451" t="str">
        <f>IFERROR(IF(K13="---","",IF(AA13="---","No Target Set",IF(BX13=BM13,"On Target",IF(BX13&gt;BM13,"Behind",IF(BX13&lt;BM13,"On Target"))))),"")</f>
        <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v>
      </c>
      <c r="AY13" s="647" t="e">
        <f>VALUE(IF(AX13="---","",VLOOKUP(AX13,List16783456791021324567[],2,FALSE)))</f>
        <v>#VALUE!</v>
      </c>
      <c r="AZ13" s="647" t="str">
        <f>_xlfn.IFNA(LOOKUP(2,1/(H13:Q13&lt;&gt;"---"),X13:AF13),"---")</f>
        <v>---</v>
      </c>
      <c r="BA13" s="647" t="e">
        <f>VALUE(IF(AZ13="---","",VLOOKUP(AZ13,List16783456791021324567[],2,FALSE)))</f>
        <v>#VALUE!</v>
      </c>
      <c r="BB13" s="647" t="str">
        <f>_xlfn.IFNA(LOOKUP(2,1/(AK13:AT13&lt;&gt;""),AK13:AT13),"---")</f>
        <v>---</v>
      </c>
      <c r="BC13" s="647" t="str">
        <f>_xlfn.IFNA(LOOKUP(2,1/(H13:R13&lt;&gt;"---"),H$2:R$2),"---")</f>
        <v>---</v>
      </c>
      <c r="BI13" s="453" t="s">
        <v>119</v>
      </c>
      <c r="BJ13" s="647" t="str">
        <f>IF(H13="---","",IF(H13="","",VLOOKUP(H13,List16783456791021324567[],2,FALSE)))</f>
        <v/>
      </c>
      <c r="BK13" s="647" t="str">
        <f>IF(I13="---","",IF(I13="","",VLOOKUP(I13,List16783456791021324567[],2,FALSE)))</f>
        <v/>
      </c>
      <c r="BL13" s="647" t="str">
        <f>IF(J13="---","",IF(J13="","",VLOOKUP(J13,List16783456791021324567[],2,FALSE)))</f>
        <v/>
      </c>
      <c r="BM13" s="647" t="str">
        <f>IF(K13="---","",IF(K13="","",VLOOKUP(K13,List16783456791021324567[],2,FALSE)))</f>
        <v/>
      </c>
      <c r="BN13" s="647" t="str">
        <f>IF(L13="---","",IF(L13="","",VLOOKUP(L13,List16783456791021324567[],2,FALSE)))</f>
        <v/>
      </c>
      <c r="BO13" s="647" t="str">
        <f>IF(M13="---","",IF(M13="","",VLOOKUP(M13,List16783456791021324567[],2,FALSE)))</f>
        <v/>
      </c>
      <c r="BP13" s="647" t="str">
        <f>IF(N13="---","",IF(N13="","",VLOOKUP(N13,List16783456791021324567[],2,FALSE)))</f>
        <v/>
      </c>
      <c r="BQ13" s="647" t="str">
        <f>IF(O13="---","",IF(O13="","",VLOOKUP(O13,List16783456791021324567[],2,FALSE)))</f>
        <v/>
      </c>
      <c r="BR13" s="647" t="str">
        <f>IF(P13="---","",IF(P13="","",VLOOKUP(P13,List16783456791021324567[],2,FALSE)))</f>
        <v/>
      </c>
      <c r="BS13" s="647" t="str">
        <f>IF(Q13="---","",IF(Q13="","",VLOOKUP(Q13,List16783456791021324567[],2,FALSE)))</f>
        <v/>
      </c>
      <c r="BT13" s="647" t="str">
        <f>IF(R13="---","",IF(R13="","",VLOOKUP(R13,List16783456791021324567[],2,FALSE)))</f>
        <v/>
      </c>
      <c r="BU13" s="453" t="s">
        <v>119</v>
      </c>
      <c r="BV13" s="647" t="str">
        <f>IF(Y13="---","",IF(Y13="","",VLOOKUP(Y13,List16783456791021324567[],2,FALSE)))</f>
        <v/>
      </c>
      <c r="BW13" s="647" t="str">
        <f>IF(Z13="---","",IF(Z13="","",VLOOKUP(Z13,List16783456791021324567[],2,FALSE)))</f>
        <v/>
      </c>
      <c r="BX13" s="647" t="str">
        <f>IF(AA13="---","",IF(AA13="","",VLOOKUP(AA13,List16783456791021324567[],2,FALSE)))</f>
        <v/>
      </c>
      <c r="BY13" s="647" t="str">
        <f>IF(AB13="---","",IF(AB13="","",VLOOKUP(AB13,List16783456791021324567[],2,FALSE)))</f>
        <v/>
      </c>
      <c r="BZ13" s="647" t="str">
        <f>IF(AC13="---","",IF(AC13="","",VLOOKUP(AC13,List16783456791021324567[],2,FALSE)))</f>
        <v/>
      </c>
      <c r="CA13" s="647" t="str">
        <f>IF(AD13="---","",IF(AD13="","",VLOOKUP(AD13,List16783456791021324567[],2,FALSE)))</f>
        <v/>
      </c>
      <c r="CB13" s="647" t="str">
        <f>IF(AE13="---","",IF(AE13="","",VLOOKUP(AE13,List16783456791021324567[],2,FALSE)))</f>
        <v/>
      </c>
      <c r="CC13" s="647" t="str">
        <f>IF(AF13="---","",IF(AF13="","",VLOOKUP(AF13,List16783456791021324567[],2,FALSE)))</f>
        <v/>
      </c>
      <c r="CD13" s="647" t="str">
        <f>IF(AG13="---","",IF(AG13="","",VLOOKUP(AG13,List16783456791021324567[],2,FALSE)))</f>
        <v/>
      </c>
      <c r="CE13" s="647" t="str">
        <f>IF(AH13="---","",IF(AH13="","",VLOOKUP(AH13,List16783456791021324567[],2,FALSE)))</f>
        <v/>
      </c>
      <c r="CF13" s="453" t="s">
        <v>119</v>
      </c>
      <c r="CG13" s="647" t="str">
        <f>IFERROR(
    IF(H13="---", "NA",
        IF(Y13="---", "NA",
            IF(BJ13 &gt; BK13,
                IF(BV13 &gt; BJ13, 1.1, 0.1),
                IF(BV13 &gt; BJ13, 1, 0)
            )
        )
    ),
    -1
)</f>
        <v>NA</v>
      </c>
      <c r="CH13" s="647" t="str">
        <f>IFERROR(
    IF(I13="---", "NA",
        IF(Z13="---", "NA",
        IF(J13="---", "NA",
            IF(BK13 &gt; BL13,
                IF(MIN(BV13, BK13) = BW13, 0.1,
                    IF(MIN(BV13, BK13) &lt; BW13, 1.1)
                ),
                IF(MIN(BV13, BK13) = BW13, 0,
                    IF(MIN(BV13, BK13) &lt; BW13, 1)
                ))
            )
        )
    ),
-5)</f>
        <v>NA</v>
      </c>
      <c r="CI13" s="647" t="str">
        <f>IFERROR(
    IF(J13="---", "NA",
        IF(AA13="---", "NA",
        IF(K13="---", "NA",
            IF(BL13 &gt; BM13,
                IF(MIN(BW13, BL13) = BX13, 0.1,
                    IF(MIN(BW13, BL13) &lt; BX13, 1.1)
                ),
                IF(MIN(BW13, BL13) = BX13, 0,
                    IF(MIN(BW13, BL13) &lt; BX13, 1)
                ))
            )
        )
    ),
-5)</f>
        <v>NA</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NA</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100</v>
      </c>
      <c r="I14" s="456" t="s">
        <v>100</v>
      </c>
      <c r="J14" s="456" t="s">
        <v>100</v>
      </c>
      <c r="K14" s="456" t="s">
        <v>100</v>
      </c>
      <c r="L14" s="456" t="s">
        <v>100</v>
      </c>
      <c r="M14" s="456" t="s">
        <v>100</v>
      </c>
      <c r="N14" s="456" t="s">
        <v>100</v>
      </c>
      <c r="O14" s="456" t="s">
        <v>100</v>
      </c>
      <c r="P14" s="456" t="s">
        <v>100</v>
      </c>
      <c r="Q14" s="456" t="s">
        <v>100</v>
      </c>
      <c r="R14" s="457" t="s">
        <v>100</v>
      </c>
      <c r="S14" s="407"/>
      <c r="T14" s="407"/>
      <c r="U14" s="407"/>
      <c r="V14" s="407"/>
      <c r="W14" s="407"/>
      <c r="X14" s="407"/>
      <c r="Y14" s="450" t="s">
        <v>100</v>
      </c>
      <c r="Z14" s="450" t="s">
        <v>100</v>
      </c>
      <c r="AA14" s="450" t="s">
        <v>100</v>
      </c>
      <c r="AB14" s="450" t="s">
        <v>100</v>
      </c>
      <c r="AC14" s="450" t="s">
        <v>100</v>
      </c>
      <c r="AD14" s="450" t="s">
        <v>100</v>
      </c>
      <c r="AE14" s="450" t="s">
        <v>100</v>
      </c>
      <c r="AF14" s="450" t="s">
        <v>100</v>
      </c>
      <c r="AG14" s="450" t="s">
        <v>100</v>
      </c>
      <c r="AH14" s="450" t="s">
        <v>100</v>
      </c>
      <c r="AK14" s="451" t="str">
        <f>IFERROR(IF(I14="---","",IF(Y14="---","No Target Set",IF(BV14=BK14,"On Target",IF(BV14&gt;BK14,"Behind",IF(BV14&lt;BK14,"On Target"))))),"")</f>
        <v/>
      </c>
      <c r="AL14" s="451" t="str">
        <f>IFERROR(IF(J14="---","",IF(Z14="---","No Target Set",IF(BW14=BL14,"On Target",IF(BW14&gt;BL14,"Behind",IF(BW14&lt;BL14,"On Target"))))),"")</f>
        <v/>
      </c>
      <c r="AM14" s="451" t="str">
        <f>IFERROR(IF(K14="---","",IF(AA14="---","No Target Set",IF(BX14=BM14,"On Target",IF(BX14&gt;BM14,"Behind",IF(BX14&lt;BM14,"On Target"))))),"")</f>
        <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v>
      </c>
      <c r="AY14" s="647" t="e">
        <f>VALUE(IF(AX14="---","",VLOOKUP(AX14,List16783456791021324567[],2,FALSE)))</f>
        <v>#VALUE!</v>
      </c>
      <c r="AZ14" s="647" t="str">
        <f>_xlfn.IFNA(LOOKUP(2,1/(H14:Q14&lt;&gt;"---"),X14:AF14),"---")</f>
        <v>---</v>
      </c>
      <c r="BA14" s="647" t="e">
        <f>VALUE(IF(AZ14="---","",VLOOKUP(AZ14,List16783456791021324567[],2,FALSE)))</f>
        <v>#VALUE!</v>
      </c>
      <c r="BB14" s="647" t="str">
        <f>_xlfn.IFNA(LOOKUP(2,1/(AK14:AT14&lt;&gt;""),AK14:AT14),"---")</f>
        <v>---</v>
      </c>
      <c r="BC14" s="647" t="str">
        <f>_xlfn.IFNA(LOOKUP(2,1/(H14:R14&lt;&gt;"---"),H$2:R$2),"---")</f>
        <v>---</v>
      </c>
      <c r="BD14" s="407"/>
      <c r="BE14" s="407"/>
      <c r="BF14" s="407"/>
      <c r="BG14" s="407"/>
      <c r="BH14" s="407"/>
      <c r="BI14" s="453" t="s">
        <v>121</v>
      </c>
      <c r="BJ14" s="647" t="str">
        <f>IF(H14="---","",IF(H14="","",VLOOKUP(H14,List16783456791021324567[],2,FALSE)))</f>
        <v/>
      </c>
      <c r="BK14" s="647" t="str">
        <f>IF(I14="---","",IF(I14="","",VLOOKUP(I14,List16783456791021324567[],2,FALSE)))</f>
        <v/>
      </c>
      <c r="BL14" s="647" t="str">
        <f>IF(J14="---","",IF(J14="","",VLOOKUP(J14,List16783456791021324567[],2,FALSE)))</f>
        <v/>
      </c>
      <c r="BM14" s="647" t="str">
        <f>IF(K14="---","",IF(K14="","",VLOOKUP(K14,List16783456791021324567[],2,FALSE)))</f>
        <v/>
      </c>
      <c r="BN14" s="647" t="str">
        <f>IF(L14="---","",IF(L14="","",VLOOKUP(L14,List16783456791021324567[],2,FALSE)))</f>
        <v/>
      </c>
      <c r="BO14" s="647" t="str">
        <f>IF(M14="---","",IF(M14="","",VLOOKUP(M14,List16783456791021324567[],2,FALSE)))</f>
        <v/>
      </c>
      <c r="BP14" s="647" t="str">
        <f>IF(N14="---","",IF(N14="","",VLOOKUP(N14,List16783456791021324567[],2,FALSE)))</f>
        <v/>
      </c>
      <c r="BQ14" s="647" t="str">
        <f>IF(O14="---","",IF(O14="","",VLOOKUP(O14,List16783456791021324567[],2,FALSE)))</f>
        <v/>
      </c>
      <c r="BR14" s="647" t="str">
        <f>IF(P14="---","",IF(P14="","",VLOOKUP(P14,List16783456791021324567[],2,FALSE)))</f>
        <v/>
      </c>
      <c r="BS14" s="647" t="str">
        <f>IF(Q14="---","",IF(Q14="","",VLOOKUP(Q14,List16783456791021324567[],2,FALSE)))</f>
        <v/>
      </c>
      <c r="BT14" s="647" t="str">
        <f>IF(R14="---","",IF(R14="","",VLOOKUP(R14,List16783456791021324567[],2,FALSE)))</f>
        <v/>
      </c>
      <c r="BU14" s="453" t="s">
        <v>121</v>
      </c>
      <c r="BV14" s="647" t="str">
        <f>IF(Y14="---","",IF(Y14="","",VLOOKUP(Y14,List16783456791021324567[],2,FALSE)))</f>
        <v/>
      </c>
      <c r="BW14" s="647" t="str">
        <f>IF(Z14="---","",IF(Z14="","",VLOOKUP(Z14,List16783456791021324567[],2,FALSE)))</f>
        <v/>
      </c>
      <c r="BX14" s="647" t="str">
        <f>IF(AA14="---","",IF(AA14="","",VLOOKUP(AA14,List16783456791021324567[],2,FALSE)))</f>
        <v/>
      </c>
      <c r="BY14" s="647" t="str">
        <f>IF(AB14="---","",IF(AB14="","",VLOOKUP(AB14,List16783456791021324567[],2,FALSE)))</f>
        <v/>
      </c>
      <c r="BZ14" s="647" t="str">
        <f>IF(AC14="---","",IF(AC14="","",VLOOKUP(AC14,List16783456791021324567[],2,FALSE)))</f>
        <v/>
      </c>
      <c r="CA14" s="647" t="str">
        <f>IF(AD14="---","",IF(AD14="","",VLOOKUP(AD14,List16783456791021324567[],2,FALSE)))</f>
        <v/>
      </c>
      <c r="CB14" s="647" t="str">
        <f>IF(AE14="---","",IF(AE14="","",VLOOKUP(AE14,List16783456791021324567[],2,FALSE)))</f>
        <v/>
      </c>
      <c r="CC14" s="647" t="str">
        <f>IF(AF14="---","",IF(AF14="","",VLOOKUP(AF14,List16783456791021324567[],2,FALSE)))</f>
        <v/>
      </c>
      <c r="CD14" s="647" t="str">
        <f>IF(AG14="---","",IF(AG14="","",VLOOKUP(AG14,List16783456791021324567[],2,FALSE)))</f>
        <v/>
      </c>
      <c r="CE14" s="647" t="str">
        <f>IF(AH14="---","",IF(AH14="","",VLOOKUP(AH14,List16783456791021324567[],2,FALSE)))</f>
        <v/>
      </c>
      <c r="CF14" s="453" t="s">
        <v>121</v>
      </c>
      <c r="CG14" s="647" t="str">
        <f>IFERROR(
    IF(H14="---", "NA",
        IF(Y14="---", "NA",
            IF(BJ14 &gt; BK14,
                IF(BV14 &gt; BJ14, 1.1, 0.1),
                IF(BV14 &gt; BJ14, 1, 0)
            )
        )
    ),
    -1
)</f>
        <v>NA</v>
      </c>
      <c r="CH14" s="647" t="str">
        <f>IFERROR(
    IF(I14="---", "NA",
        IF(Z14="---", "NA",
        IF(J14="---", "NA",
            IF(BK14 &gt; BL14,
                IF(MIN(BV14, BK14) = BW14, 0.1,
                    IF(MIN(BV14, BK14) &lt; BW14, 1.1)
                ),
                IF(MIN(BV14, BK14) = BW14, 0,
                    IF(MIN(BV14, BK14) &lt; BW14, 1)
                ))
            )
        )
    ),
-5)</f>
        <v>NA</v>
      </c>
      <c r="CI14" s="647" t="str">
        <f>IFERROR(
    IF(J14="---", "NA",
        IF(AA14="---", "NA",
        IF(K14="---", "NA",
            IF(BL14 &gt; BM14,
                IF(MIN(BW14, BL14) = BX14, 0.1,
                    IF(MIN(BW14, BL14) &lt; BX14, 1.1)
                ),
                IF(MIN(BW14, BL14) = BX14, 0,
                    IF(MIN(BW14, BL14) &lt; BX14, 1)
                ))
            )
        )
    ),
-5)</f>
        <v>NA</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NA</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100</v>
      </c>
      <c r="I15" s="456" t="s">
        <v>100</v>
      </c>
      <c r="J15" s="456" t="s">
        <v>100</v>
      </c>
      <c r="K15" s="456" t="s">
        <v>100</v>
      </c>
      <c r="L15" s="456" t="s">
        <v>100</v>
      </c>
      <c r="M15" s="456" t="s">
        <v>100</v>
      </c>
      <c r="N15" s="456" t="s">
        <v>100</v>
      </c>
      <c r="O15" s="456" t="s">
        <v>100</v>
      </c>
      <c r="P15" s="456" t="s">
        <v>100</v>
      </c>
      <c r="Q15" s="456" t="s">
        <v>100</v>
      </c>
      <c r="R15" s="457" t="s">
        <v>100</v>
      </c>
      <c r="S15" s="407"/>
      <c r="T15" s="407"/>
      <c r="U15" s="407"/>
      <c r="V15" s="407"/>
      <c r="W15" s="407"/>
      <c r="X15" s="407"/>
      <c r="Y15" s="450" t="s">
        <v>100</v>
      </c>
      <c r="Z15" s="450" t="s">
        <v>100</v>
      </c>
      <c r="AA15" s="450" t="s">
        <v>100</v>
      </c>
      <c r="AB15" s="450" t="s">
        <v>100</v>
      </c>
      <c r="AC15" s="450" t="s">
        <v>100</v>
      </c>
      <c r="AD15" s="450" t="s">
        <v>100</v>
      </c>
      <c r="AE15" s="450" t="s">
        <v>100</v>
      </c>
      <c r="AF15" s="450" t="s">
        <v>100</v>
      </c>
      <c r="AG15" s="450" t="s">
        <v>100</v>
      </c>
      <c r="AH15" s="450" t="s">
        <v>100</v>
      </c>
      <c r="AK15" s="451" t="str">
        <f>IFERROR(IF(I15="---","",IF(Y15="---","No Target Set",IF(BV15=BK15,"On Target",IF(BV15&gt;BK15,"Behind",IF(BV15&lt;BK15,"On Target"))))),"")</f>
        <v/>
      </c>
      <c r="AL15" s="451" t="str">
        <f>IFERROR(IF(J15="---","",IF(Z15="---","No Target Set",IF(BW15=BL15,"On Target",IF(BW15&gt;BL15,"Behind",IF(BW15&lt;BL15,"On Target"))))),"")</f>
        <v/>
      </c>
      <c r="AM15" s="451" t="str">
        <f>IFERROR(IF(K15="---","",IF(AA15="---","No Target Set",IF(BX15=BM15,"On Target",IF(BX15&gt;BM15,"Behind",IF(BX15&lt;BM15,"On Target"))))),"")</f>
        <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v>
      </c>
      <c r="AY15" s="647" t="e">
        <f>VALUE(IF(AX15="---","",VLOOKUP(AX15,List16783456791021324567[],2,FALSE)))</f>
        <v>#VALUE!</v>
      </c>
      <c r="AZ15" s="647" t="str">
        <f>_xlfn.IFNA(LOOKUP(2,1/(H15:Q15&lt;&gt;"---"),X15:AF15),"---")</f>
        <v>---</v>
      </c>
      <c r="BA15" s="647" t="e">
        <f>VALUE(IF(AZ15="---","",VLOOKUP(AZ15,List16783456791021324567[],2,FALSE)))</f>
        <v>#VALUE!</v>
      </c>
      <c r="BB15" s="647" t="str">
        <f>_xlfn.IFNA(LOOKUP(2,1/(AK15:AT15&lt;&gt;""),AK15:AT15),"---")</f>
        <v>---</v>
      </c>
      <c r="BC15" s="647" t="str">
        <f>_xlfn.IFNA(LOOKUP(2,1/(H15:R15&lt;&gt;"---"),H$2:R$2),"---")</f>
        <v>---</v>
      </c>
      <c r="BD15" s="407"/>
      <c r="BE15" s="407"/>
      <c r="BF15" s="407"/>
      <c r="BG15" s="407"/>
      <c r="BH15" s="407"/>
      <c r="BI15" s="453" t="s">
        <v>124</v>
      </c>
      <c r="BJ15" s="647" t="str">
        <f>IF(H15="---","",IF(H15="","",VLOOKUP(H15,List16783456791021324567[],2,FALSE)))</f>
        <v/>
      </c>
      <c r="BK15" s="647" t="str">
        <f>IF(I15="---","",IF(I15="","",VLOOKUP(I15,List16783456791021324567[],2,FALSE)))</f>
        <v/>
      </c>
      <c r="BL15" s="647" t="str">
        <f>IF(J15="---","",IF(J15="","",VLOOKUP(J15,List16783456791021324567[],2,FALSE)))</f>
        <v/>
      </c>
      <c r="BM15" s="647" t="str">
        <f>IF(K15="---","",IF(K15="","",VLOOKUP(K15,List16783456791021324567[],2,FALSE)))</f>
        <v/>
      </c>
      <c r="BN15" s="647" t="str">
        <f>IF(L15="---","",IF(L15="","",VLOOKUP(L15,List16783456791021324567[],2,FALSE)))</f>
        <v/>
      </c>
      <c r="BO15" s="647" t="str">
        <f>IF(M15="---","",IF(M15="","",VLOOKUP(M15,List16783456791021324567[],2,FALSE)))</f>
        <v/>
      </c>
      <c r="BP15" s="647" t="str">
        <f>IF(N15="---","",IF(N15="","",VLOOKUP(N15,List16783456791021324567[],2,FALSE)))</f>
        <v/>
      </c>
      <c r="BQ15" s="647" t="str">
        <f>IF(O15="---","",IF(O15="","",VLOOKUP(O15,List16783456791021324567[],2,FALSE)))</f>
        <v/>
      </c>
      <c r="BR15" s="647" t="str">
        <f>IF(P15="---","",IF(P15="","",VLOOKUP(P15,List16783456791021324567[],2,FALSE)))</f>
        <v/>
      </c>
      <c r="BS15" s="647" t="str">
        <f>IF(Q15="---","",IF(Q15="","",VLOOKUP(Q15,List16783456791021324567[],2,FALSE)))</f>
        <v/>
      </c>
      <c r="BT15" s="647" t="str">
        <f>IF(R15="---","",IF(R15="","",VLOOKUP(R15,List16783456791021324567[],2,FALSE)))</f>
        <v/>
      </c>
      <c r="BU15" s="453" t="s">
        <v>124</v>
      </c>
      <c r="BV15" s="647" t="str">
        <f>IF(Y15="---","",IF(Y15="","",VLOOKUP(Y15,List16783456791021324567[],2,FALSE)))</f>
        <v/>
      </c>
      <c r="BW15" s="647" t="str">
        <f>IF(Z15="---","",IF(Z15="","",VLOOKUP(Z15,List16783456791021324567[],2,FALSE)))</f>
        <v/>
      </c>
      <c r="BX15" s="647" t="str">
        <f>IF(AA15="---","",IF(AA15="","",VLOOKUP(AA15,List16783456791021324567[],2,FALSE)))</f>
        <v/>
      </c>
      <c r="BY15" s="647" t="str">
        <f>IF(AB15="---","",IF(AB15="","",VLOOKUP(AB15,List16783456791021324567[],2,FALSE)))</f>
        <v/>
      </c>
      <c r="BZ15" s="647" t="str">
        <f>IF(AC15="---","",IF(AC15="","",VLOOKUP(AC15,List16783456791021324567[],2,FALSE)))</f>
        <v/>
      </c>
      <c r="CA15" s="647" t="str">
        <f>IF(AD15="---","",IF(AD15="","",VLOOKUP(AD15,List16783456791021324567[],2,FALSE)))</f>
        <v/>
      </c>
      <c r="CB15" s="647" t="str">
        <f>IF(AE15="---","",IF(AE15="","",VLOOKUP(AE15,List16783456791021324567[],2,FALSE)))</f>
        <v/>
      </c>
      <c r="CC15" s="647" t="str">
        <f>IF(AF15="---","",IF(AF15="","",VLOOKUP(AF15,List16783456791021324567[],2,FALSE)))</f>
        <v/>
      </c>
      <c r="CD15" s="647" t="str">
        <f>IF(AG15="---","",IF(AG15="","",VLOOKUP(AG15,List16783456791021324567[],2,FALSE)))</f>
        <v/>
      </c>
      <c r="CE15" s="647" t="str">
        <f>IF(AH15="---","",IF(AH15="","",VLOOKUP(AH15,List16783456791021324567[],2,FALSE)))</f>
        <v/>
      </c>
      <c r="CF15" s="453" t="s">
        <v>124</v>
      </c>
      <c r="CG15" s="647" t="str">
        <f>IFERROR(
    IF(H15="---", "NA",
        IF(Y15="---", "NA",
            IF(BJ15 &gt; BK15,
                IF(BV15 &gt; BJ15, 1.1, 0.1),
                IF(BV15 &gt; BJ15, 1, 0)
            )
        )
    ),
    -1
)</f>
        <v>NA</v>
      </c>
      <c r="CH15" s="647" t="str">
        <f>IFERROR(
    IF(I15="---", "NA",
        IF(Z15="---", "NA",
        IF(J15="---", "NA",
            IF(BK15 &gt; BL15,
                IF(MIN(BV15, BK15) = BW15, 0.1,
                    IF(MIN(BV15, BK15) &lt; BW15, 1.1)
                ),
                IF(MIN(BV15, BK15) = BW15, 0,
                    IF(MIN(BV15, BK15) &lt; BW15, 1)
                ))
            )
        )
    ),
-5)</f>
        <v>NA</v>
      </c>
      <c r="CI15" s="647" t="str">
        <f>IFERROR(
    IF(J15="---", "NA",
        IF(AA15="---", "NA",
        IF(K15="---", "NA",
            IF(BL15 &gt; BM15,
                IF(MIN(BW15, BL15) = BX15, 0.1,
                    IF(MIN(BW15, BL15) &lt; BX15, 1.1)
                ),
                IF(MIN(BW15, BL15) = BX15, 0,
                    IF(MIN(BW15, BL15) &lt; BX15, 1)
                ))
            )
        )
    ),
-5)</f>
        <v>NA</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NA</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100</v>
      </c>
      <c r="I16" s="456" t="s">
        <v>100</v>
      </c>
      <c r="J16" s="456" t="s">
        <v>100</v>
      </c>
      <c r="K16" s="456" t="s">
        <v>100</v>
      </c>
      <c r="L16" s="456" t="s">
        <v>100</v>
      </c>
      <c r="M16" s="456" t="s">
        <v>100</v>
      </c>
      <c r="N16" s="456" t="s">
        <v>100</v>
      </c>
      <c r="O16" s="456" t="s">
        <v>100</v>
      </c>
      <c r="P16" s="456" t="s">
        <v>100</v>
      </c>
      <c r="Q16" s="456" t="s">
        <v>100</v>
      </c>
      <c r="R16" s="457" t="s">
        <v>100</v>
      </c>
      <c r="S16" s="407"/>
      <c r="T16" s="407"/>
      <c r="U16" s="407"/>
      <c r="V16" s="407"/>
      <c r="W16" s="407"/>
      <c r="X16" s="407"/>
      <c r="Y16" s="450" t="s">
        <v>100</v>
      </c>
      <c r="Z16" s="450" t="s">
        <v>100</v>
      </c>
      <c r="AA16" s="450" t="s">
        <v>100</v>
      </c>
      <c r="AB16" s="450" t="s">
        <v>100</v>
      </c>
      <c r="AC16" s="450" t="s">
        <v>100</v>
      </c>
      <c r="AD16" s="450" t="s">
        <v>100</v>
      </c>
      <c r="AE16" s="450" t="s">
        <v>100</v>
      </c>
      <c r="AF16" s="450" t="s">
        <v>100</v>
      </c>
      <c r="AG16" s="450" t="s">
        <v>100</v>
      </c>
      <c r="AH16" s="450" t="s">
        <v>100</v>
      </c>
      <c r="AK16" s="451" t="str">
        <f>IFERROR(IF(I16="---","",IF(Y16="---","No Target Set",IF(BV16=BK16,"On Target",IF(BV16&gt;BK16,"Behind",IF(BV16&lt;BK16,"On Target"))))),"")</f>
        <v/>
      </c>
      <c r="AL16" s="451" t="str">
        <f>IFERROR(IF(J16="---","",IF(Z16="---","No Target Set",IF(BW16=BL16,"On Target",IF(BW16&gt;BL16,"Behind",IF(BW16&lt;BL16,"On Target"))))),"")</f>
        <v/>
      </c>
      <c r="AM16" s="451" t="str">
        <f>IFERROR(IF(K16="---","",IF(AA16="---","No Target Set",IF(BX16=BM16,"On Target",IF(BX16&gt;BM16,"Behind",IF(BX16&lt;BM16,"On Target"))))),"")</f>
        <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v>
      </c>
      <c r="AY16" s="647" t="e">
        <f>VALUE(IF(AX16="---","",VLOOKUP(AX16,List16783456791021324567[],2,FALSE)))</f>
        <v>#VALUE!</v>
      </c>
      <c r="AZ16" s="647" t="str">
        <f>_xlfn.IFNA(LOOKUP(2,1/(H16:Q16&lt;&gt;"---"),X16:AF16),"---")</f>
        <v>---</v>
      </c>
      <c r="BA16" s="647" t="e">
        <f>VALUE(IF(AZ16="---","",VLOOKUP(AZ16,List16783456791021324567[],2,FALSE)))</f>
        <v>#VALUE!</v>
      </c>
      <c r="BB16" s="647" t="str">
        <f>_xlfn.IFNA(LOOKUP(2,1/(AK16:AT16&lt;&gt;""),AK16:AT16),"---")</f>
        <v>---</v>
      </c>
      <c r="BC16" s="647" t="str">
        <f>_xlfn.IFNA(LOOKUP(2,1/(H16:R16&lt;&gt;"---"),H$2:R$2),"---")</f>
        <v>---</v>
      </c>
      <c r="BD16" s="407"/>
      <c r="BE16" s="407"/>
      <c r="BF16" s="407"/>
      <c r="BG16" s="407"/>
      <c r="BH16" s="407"/>
      <c r="BI16" s="453" t="s">
        <v>126</v>
      </c>
      <c r="BJ16" s="647" t="str">
        <f>IF(H16="---","",IF(H16="","",VLOOKUP(H16,List16783456791021324567[],2,FALSE)))</f>
        <v/>
      </c>
      <c r="BK16" s="647" t="str">
        <f>IF(I16="---","",IF(I16="","",VLOOKUP(I16,List16783456791021324567[],2,FALSE)))</f>
        <v/>
      </c>
      <c r="BL16" s="647" t="str">
        <f>IF(J16="---","",IF(J16="","",VLOOKUP(J16,List16783456791021324567[],2,FALSE)))</f>
        <v/>
      </c>
      <c r="BM16" s="647" t="str">
        <f>IF(K16="---","",IF(K16="","",VLOOKUP(K16,List16783456791021324567[],2,FALSE)))</f>
        <v/>
      </c>
      <c r="BN16" s="647" t="str">
        <f>IF(L16="---","",IF(L16="","",VLOOKUP(L16,List16783456791021324567[],2,FALSE)))</f>
        <v/>
      </c>
      <c r="BO16" s="647" t="str">
        <f>IF(M16="---","",IF(M16="","",VLOOKUP(M16,List16783456791021324567[],2,FALSE)))</f>
        <v/>
      </c>
      <c r="BP16" s="647" t="str">
        <f>IF(N16="---","",IF(N16="","",VLOOKUP(N16,List16783456791021324567[],2,FALSE)))</f>
        <v/>
      </c>
      <c r="BQ16" s="647" t="str">
        <f>IF(O16="---","",IF(O16="","",VLOOKUP(O16,List16783456791021324567[],2,FALSE)))</f>
        <v/>
      </c>
      <c r="BR16" s="647" t="str">
        <f>IF(P16="---","",IF(P16="","",VLOOKUP(P16,List16783456791021324567[],2,FALSE)))</f>
        <v/>
      </c>
      <c r="BS16" s="647" t="str">
        <f>IF(Q16="---","",IF(Q16="","",VLOOKUP(Q16,List16783456791021324567[],2,FALSE)))</f>
        <v/>
      </c>
      <c r="BT16" s="647" t="str">
        <f>IF(R16="---","",IF(R16="","",VLOOKUP(R16,List16783456791021324567[],2,FALSE)))</f>
        <v/>
      </c>
      <c r="BU16" s="453" t="s">
        <v>126</v>
      </c>
      <c r="BV16" s="647" t="str">
        <f>IF(Y16="---","",IF(Y16="","",VLOOKUP(Y16,List16783456791021324567[],2,FALSE)))</f>
        <v/>
      </c>
      <c r="BW16" s="647" t="str">
        <f>IF(Z16="---","",IF(Z16="","",VLOOKUP(Z16,List16783456791021324567[],2,FALSE)))</f>
        <v/>
      </c>
      <c r="BX16" s="647" t="str">
        <f>IF(AA16="---","",IF(AA16="","",VLOOKUP(AA16,List16783456791021324567[],2,FALSE)))</f>
        <v/>
      </c>
      <c r="BY16" s="647" t="str">
        <f>IF(AB16="---","",IF(AB16="","",VLOOKUP(AB16,List16783456791021324567[],2,FALSE)))</f>
        <v/>
      </c>
      <c r="BZ16" s="647" t="str">
        <f>IF(AC16="---","",IF(AC16="","",VLOOKUP(AC16,List16783456791021324567[],2,FALSE)))</f>
        <v/>
      </c>
      <c r="CA16" s="647" t="str">
        <f>IF(AD16="---","",IF(AD16="","",VLOOKUP(AD16,List16783456791021324567[],2,FALSE)))</f>
        <v/>
      </c>
      <c r="CB16" s="647" t="str">
        <f>IF(AE16="---","",IF(AE16="","",VLOOKUP(AE16,List16783456791021324567[],2,FALSE)))</f>
        <v/>
      </c>
      <c r="CC16" s="647" t="str">
        <f>IF(AF16="---","",IF(AF16="","",VLOOKUP(AF16,List16783456791021324567[],2,FALSE)))</f>
        <v/>
      </c>
      <c r="CD16" s="647" t="str">
        <f>IF(AG16="---","",IF(AG16="","",VLOOKUP(AG16,List16783456791021324567[],2,FALSE)))</f>
        <v/>
      </c>
      <c r="CE16" s="647" t="str">
        <f>IF(AH16="---","",IF(AH16="","",VLOOKUP(AH16,List16783456791021324567[],2,FALSE)))</f>
        <v/>
      </c>
      <c r="CF16" s="453" t="s">
        <v>126</v>
      </c>
      <c r="CG16" s="647" t="str">
        <f>IFERROR(
    IF(H16="---", "NA",
        IF(Y16="---", "NA",
            IF(BJ16 &gt; BK16,
                IF(BV16 &gt; BJ16, 1.1, 0.1),
                IF(BV16 &gt; BJ16, 1, 0)
            )
        )
    ),
    -1
)</f>
        <v>NA</v>
      </c>
      <c r="CH16" s="647" t="str">
        <f>IFERROR(
    IF(I16="---", "NA",
        IF(Z16="---", "NA",
        IF(J16="---", "NA",
            IF(BK16 &gt; BL16,
                IF(MIN(BV16, BK16) = BW16, 0.1,
                    IF(MIN(BV16, BK16) &lt; BW16, 1.1)
                ),
                IF(MIN(BV16, BK16) = BW16, 0,
                    IF(MIN(BV16, BK16) &lt; BW16, 1)
                ))
            )
        )
    ),
-5)</f>
        <v>NA</v>
      </c>
      <c r="CI16" s="647" t="str">
        <f>IFERROR(
    IF(J16="---", "NA",
        IF(AA16="---", "NA",
        IF(K16="---", "NA",
            IF(BL16 &gt; BM16,
                IF(MIN(BW16, BL16) = BX16, 0.1,
                    IF(MIN(BW16, BL16) &lt; BX16, 1.1)
                ),
                IF(MIN(BW16, BL16) = BX16, 0,
                    IF(MIN(BW16, BL16) &lt; BX16, 1)
                ))
            )
        )
    ),
-5)</f>
        <v>NA</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NA</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100</v>
      </c>
      <c r="I17" s="456" t="s">
        <v>100</v>
      </c>
      <c r="J17" s="456" t="s">
        <v>100</v>
      </c>
      <c r="K17" s="456" t="s">
        <v>100</v>
      </c>
      <c r="L17" s="456" t="s">
        <v>100</v>
      </c>
      <c r="M17" s="456" t="s">
        <v>100</v>
      </c>
      <c r="N17" s="456" t="s">
        <v>100</v>
      </c>
      <c r="O17" s="456" t="s">
        <v>100</v>
      </c>
      <c r="P17" s="456" t="s">
        <v>100</v>
      </c>
      <c r="Q17" s="456" t="s">
        <v>100</v>
      </c>
      <c r="R17" s="457" t="s">
        <v>100</v>
      </c>
      <c r="S17" s="407"/>
      <c r="T17" s="407"/>
      <c r="U17" s="407"/>
      <c r="V17" s="407"/>
      <c r="W17" s="407"/>
      <c r="X17" s="407"/>
      <c r="Y17" s="450" t="s">
        <v>100</v>
      </c>
      <c r="Z17" s="450" t="s">
        <v>100</v>
      </c>
      <c r="AA17" s="450" t="s">
        <v>100</v>
      </c>
      <c r="AB17" s="450" t="s">
        <v>100</v>
      </c>
      <c r="AC17" s="450" t="s">
        <v>100</v>
      </c>
      <c r="AD17" s="450" t="s">
        <v>100</v>
      </c>
      <c r="AE17" s="450" t="s">
        <v>100</v>
      </c>
      <c r="AF17" s="450" t="s">
        <v>100</v>
      </c>
      <c r="AG17" s="450" t="s">
        <v>100</v>
      </c>
      <c r="AH17" s="450" t="s">
        <v>100</v>
      </c>
      <c r="AK17" s="451" t="str">
        <f>IFERROR(IF(I17="---","",IF(Y17="---","No Target Set",IF(BV17=BK17,"On Target",IF(BV17&gt;BK17,"Behind",IF(BV17&lt;BK17,"On Target"))))),"")</f>
        <v/>
      </c>
      <c r="AL17" s="451" t="str">
        <f>IFERROR(IF(J17="---","",IF(Z17="---","No Target Set",IF(BW17=BL17,"On Target",IF(BW17&gt;BL17,"Behind",IF(BW17&lt;BL17,"On Target"))))),"")</f>
        <v/>
      </c>
      <c r="AM17" s="451" t="str">
        <f>IFERROR(IF(K17="---","",IF(AA17="---","No Target Set",IF(BX17=BM17,"On Target",IF(BX17&gt;BM17,"Behind",IF(BX17&lt;BM17,"On Target"))))),"")</f>
        <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v>
      </c>
      <c r="AY17" s="647" t="e">
        <f>VALUE(IF(AX17="---","",VLOOKUP(AX17,List16783456791021324567[],2,FALSE)))</f>
        <v>#VALUE!</v>
      </c>
      <c r="AZ17" s="647" t="str">
        <f>_xlfn.IFNA(LOOKUP(2,1/(H17:Q17&lt;&gt;"---"),X17:AF17),"---")</f>
        <v>---</v>
      </c>
      <c r="BA17" s="647" t="e">
        <f>VALUE(IF(AZ17="---","",VLOOKUP(AZ17,List16783456791021324567[],2,FALSE)))</f>
        <v>#VALUE!</v>
      </c>
      <c r="BB17" s="647" t="str">
        <f>_xlfn.IFNA(LOOKUP(2,1/(AK17:AT17&lt;&gt;""),AK17:AT17),"---")</f>
        <v>---</v>
      </c>
      <c r="BC17" s="647" t="str">
        <f>_xlfn.IFNA(LOOKUP(2,1/(H17:R17&lt;&gt;"---"),H$2:R$2),"---")</f>
        <v>---</v>
      </c>
      <c r="BD17" s="407"/>
      <c r="BE17" s="407"/>
      <c r="BF17" s="407"/>
      <c r="BG17" s="407"/>
      <c r="BH17" s="407"/>
      <c r="BI17" s="453" t="s">
        <v>128</v>
      </c>
      <c r="BJ17" s="647" t="str">
        <f>IF(H17="---","",IF(H17="","",VLOOKUP(H17,List16783456791021324567[],2,FALSE)))</f>
        <v/>
      </c>
      <c r="BK17" s="647" t="str">
        <f>IF(I17="---","",IF(I17="","",VLOOKUP(I17,List16783456791021324567[],2,FALSE)))</f>
        <v/>
      </c>
      <c r="BL17" s="647" t="str">
        <f>IF(J17="---","",IF(J17="","",VLOOKUP(J17,List16783456791021324567[],2,FALSE)))</f>
        <v/>
      </c>
      <c r="BM17" s="647" t="str">
        <f>IF(K17="---","",IF(K17="","",VLOOKUP(K17,List16783456791021324567[],2,FALSE)))</f>
        <v/>
      </c>
      <c r="BN17" s="647" t="str">
        <f>IF(L17="---","",IF(L17="","",VLOOKUP(L17,List16783456791021324567[],2,FALSE)))</f>
        <v/>
      </c>
      <c r="BO17" s="647" t="str">
        <f>IF(M17="---","",IF(M17="","",VLOOKUP(M17,List16783456791021324567[],2,FALSE)))</f>
        <v/>
      </c>
      <c r="BP17" s="647" t="str">
        <f>IF(N17="---","",IF(N17="","",VLOOKUP(N17,List16783456791021324567[],2,FALSE)))</f>
        <v/>
      </c>
      <c r="BQ17" s="647" t="str">
        <f>IF(O17="---","",IF(O17="","",VLOOKUP(O17,List16783456791021324567[],2,FALSE)))</f>
        <v/>
      </c>
      <c r="BR17" s="647" t="str">
        <f>IF(P17="---","",IF(P17="","",VLOOKUP(P17,List16783456791021324567[],2,FALSE)))</f>
        <v/>
      </c>
      <c r="BS17" s="647" t="str">
        <f>IF(Q17="---","",IF(Q17="","",VLOOKUP(Q17,List16783456791021324567[],2,FALSE)))</f>
        <v/>
      </c>
      <c r="BT17" s="647" t="str">
        <f>IF(R17="---","",IF(R17="","",VLOOKUP(R17,List16783456791021324567[],2,FALSE)))</f>
        <v/>
      </c>
      <c r="BU17" s="453" t="s">
        <v>128</v>
      </c>
      <c r="BV17" s="647" t="str">
        <f>IF(Y17="---","",IF(Y17="","",VLOOKUP(Y17,List16783456791021324567[],2,FALSE)))</f>
        <v/>
      </c>
      <c r="BW17" s="647" t="str">
        <f>IF(Z17="---","",IF(Z17="","",VLOOKUP(Z17,List16783456791021324567[],2,FALSE)))</f>
        <v/>
      </c>
      <c r="BX17" s="647" t="str">
        <f>IF(AA17="---","",IF(AA17="","",VLOOKUP(AA17,List16783456791021324567[],2,FALSE)))</f>
        <v/>
      </c>
      <c r="BY17" s="647" t="str">
        <f>IF(AB17="---","",IF(AB17="","",VLOOKUP(AB17,List16783456791021324567[],2,FALSE)))</f>
        <v/>
      </c>
      <c r="BZ17" s="647" t="str">
        <f>IF(AC17="---","",IF(AC17="","",VLOOKUP(AC17,List16783456791021324567[],2,FALSE)))</f>
        <v/>
      </c>
      <c r="CA17" s="647" t="str">
        <f>IF(AD17="---","",IF(AD17="","",VLOOKUP(AD17,List16783456791021324567[],2,FALSE)))</f>
        <v/>
      </c>
      <c r="CB17" s="647" t="str">
        <f>IF(AE17="---","",IF(AE17="","",VLOOKUP(AE17,List16783456791021324567[],2,FALSE)))</f>
        <v/>
      </c>
      <c r="CC17" s="647" t="str">
        <f>IF(AF17="---","",IF(AF17="","",VLOOKUP(AF17,List16783456791021324567[],2,FALSE)))</f>
        <v/>
      </c>
      <c r="CD17" s="647" t="str">
        <f>IF(AG17="---","",IF(AG17="","",VLOOKUP(AG17,List16783456791021324567[],2,FALSE)))</f>
        <v/>
      </c>
      <c r="CE17" s="647" t="str">
        <f>IF(AH17="---","",IF(AH17="","",VLOOKUP(AH17,List16783456791021324567[],2,FALSE)))</f>
        <v/>
      </c>
      <c r="CF17" s="453" t="s">
        <v>128</v>
      </c>
      <c r="CG17" s="647" t="str">
        <f>IFERROR(
    IF(H17="---", "NA",
        IF(Y17="---", "NA",
            IF(BJ17 &gt; BK17,
                IF(BV17 &gt; BJ17, 1.1, 0.1),
                IF(BV17 &gt; BJ17, 1, 0)
            )
        )
    ),
    -1
)</f>
        <v>NA</v>
      </c>
      <c r="CH17" s="647" t="str">
        <f>IFERROR(
    IF(I17="---", "NA",
        IF(Z17="---", "NA",
        IF(J17="---", "NA",
            IF(BK17 &gt; BL17,
                IF(MIN(BV17, BK17) = BW17, 0.1,
                    IF(MIN(BV17, BK17) &lt; BW17, 1.1)
                ),
                IF(MIN(BV17, BK17) = BW17, 0,
                    IF(MIN(BV17, BK17) &lt; BW17, 1)
                ))
            )
        )
    ),
-5)</f>
        <v>NA</v>
      </c>
      <c r="CI17" s="647" t="str">
        <f>IFERROR(
    IF(J17="---", "NA",
        IF(AA17="---", "NA",
        IF(K17="---", "NA",
            IF(BL17 &gt; BM17,
                IF(MIN(BW17, BL17) = BX17, 0.1,
                    IF(MIN(BW17, BL17) &lt; BX17, 1.1)
                ),
                IF(MIN(BW17, BL17) = BX17, 0,
                    IF(MIN(BW17, BL17) &lt; BX17, 1)
                ))
            )
        )
    ),
-5)</f>
        <v>NA</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NA</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100</v>
      </c>
      <c r="I18" s="456" t="s">
        <v>100</v>
      </c>
      <c r="J18" s="456" t="s">
        <v>100</v>
      </c>
      <c r="K18" s="456" t="s">
        <v>100</v>
      </c>
      <c r="L18" s="456" t="s">
        <v>100</v>
      </c>
      <c r="M18" s="456" t="s">
        <v>100</v>
      </c>
      <c r="N18" s="456" t="s">
        <v>100</v>
      </c>
      <c r="O18" s="456" t="s">
        <v>100</v>
      </c>
      <c r="P18" s="456" t="s">
        <v>100</v>
      </c>
      <c r="Q18" s="456" t="s">
        <v>100</v>
      </c>
      <c r="R18" s="457" t="s">
        <v>100</v>
      </c>
      <c r="S18" s="407"/>
      <c r="T18" s="407"/>
      <c r="U18" s="407"/>
      <c r="V18" s="407"/>
      <c r="W18" s="407"/>
      <c r="X18" s="407"/>
      <c r="Y18" s="450" t="s">
        <v>100</v>
      </c>
      <c r="Z18" s="450" t="s">
        <v>100</v>
      </c>
      <c r="AA18" s="450" t="s">
        <v>100</v>
      </c>
      <c r="AB18" s="450" t="s">
        <v>100</v>
      </c>
      <c r="AC18" s="450" t="s">
        <v>100</v>
      </c>
      <c r="AD18" s="450" t="s">
        <v>100</v>
      </c>
      <c r="AE18" s="450" t="s">
        <v>100</v>
      </c>
      <c r="AF18" s="450" t="s">
        <v>100</v>
      </c>
      <c r="AG18" s="450" t="s">
        <v>100</v>
      </c>
      <c r="AH18" s="450" t="s">
        <v>100</v>
      </c>
      <c r="AK18" s="451" t="str">
        <f>IFERROR(IF(I18="---","",IF(Y18="---","No Target Set",IF(BV18=BK18,"On Target",IF(BV18&gt;BK18,"Behind",IF(BV18&lt;BK18,"On Target"))))),"")</f>
        <v/>
      </c>
      <c r="AL18" s="451" t="str">
        <f>IFERROR(IF(J18="---","",IF(Z18="---","No Target Set",IF(BW18=BL18,"On Target",IF(BW18&gt;BL18,"Behind",IF(BW18&lt;BL18,"On Target"))))),"")</f>
        <v/>
      </c>
      <c r="AM18" s="451" t="str">
        <f>IFERROR(IF(K18="---","",IF(AA18="---","No Target Set",IF(BX18=BM18,"On Target",IF(BX18&gt;BM18,"Behind",IF(BX18&lt;BM18,"On Target"))))),"")</f>
        <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v>
      </c>
      <c r="AY18" s="647" t="e">
        <f>VALUE(IF(AX18="---","",VLOOKUP(AX18,List16783456791021324567[],2,FALSE)))</f>
        <v>#VALUE!</v>
      </c>
      <c r="AZ18" s="647" t="str">
        <f>_xlfn.IFNA(LOOKUP(2,1/(H18:Q18&lt;&gt;"---"),X18:AF18),"---")</f>
        <v>---</v>
      </c>
      <c r="BA18" s="647" t="e">
        <f>VALUE(IF(AZ18="---","",VLOOKUP(AZ18,List16783456791021324567[],2,FALSE)))</f>
        <v>#VALUE!</v>
      </c>
      <c r="BB18" s="647" t="str">
        <f>_xlfn.IFNA(LOOKUP(2,1/(AK18:AT18&lt;&gt;""),AK18:AT18),"---")</f>
        <v>---</v>
      </c>
      <c r="BC18" s="647" t="str">
        <f>_xlfn.IFNA(LOOKUP(2,1/(H18:R18&lt;&gt;"---"),H$2:R$2),"---")</f>
        <v>---</v>
      </c>
      <c r="BD18" s="407"/>
      <c r="BE18" s="407"/>
      <c r="BF18" s="407"/>
      <c r="BG18" s="407"/>
      <c r="BH18" s="407"/>
      <c r="BI18" s="453" t="s">
        <v>131</v>
      </c>
      <c r="BJ18" s="647" t="str">
        <f>IF(H18="---","",IF(H18="","",VLOOKUP(H18,List16783456791021324567[],2,FALSE)))</f>
        <v/>
      </c>
      <c r="BK18" s="647" t="str">
        <f>IF(I18="---","",IF(I18="","",VLOOKUP(I18,List16783456791021324567[],2,FALSE)))</f>
        <v/>
      </c>
      <c r="BL18" s="647" t="str">
        <f>IF(J18="---","",IF(J18="","",VLOOKUP(J18,List16783456791021324567[],2,FALSE)))</f>
        <v/>
      </c>
      <c r="BM18" s="647" t="str">
        <f>IF(K18="---","",IF(K18="","",VLOOKUP(K18,List16783456791021324567[],2,FALSE)))</f>
        <v/>
      </c>
      <c r="BN18" s="647" t="str">
        <f>IF(L18="---","",IF(L18="","",VLOOKUP(L18,List16783456791021324567[],2,FALSE)))</f>
        <v/>
      </c>
      <c r="BO18" s="647" t="str">
        <f>IF(M18="---","",IF(M18="","",VLOOKUP(M18,List16783456791021324567[],2,FALSE)))</f>
        <v/>
      </c>
      <c r="BP18" s="647" t="str">
        <f>IF(N18="---","",IF(N18="","",VLOOKUP(N18,List16783456791021324567[],2,FALSE)))</f>
        <v/>
      </c>
      <c r="BQ18" s="647" t="str">
        <f>IF(O18="---","",IF(O18="","",VLOOKUP(O18,List16783456791021324567[],2,FALSE)))</f>
        <v/>
      </c>
      <c r="BR18" s="647" t="str">
        <f>IF(P18="---","",IF(P18="","",VLOOKUP(P18,List16783456791021324567[],2,FALSE)))</f>
        <v/>
      </c>
      <c r="BS18" s="647" t="str">
        <f>IF(Q18="---","",IF(Q18="","",VLOOKUP(Q18,List16783456791021324567[],2,FALSE)))</f>
        <v/>
      </c>
      <c r="BT18" s="647" t="str">
        <f>IF(R18="---","",IF(R18="","",VLOOKUP(R18,List16783456791021324567[],2,FALSE)))</f>
        <v/>
      </c>
      <c r="BU18" s="453" t="s">
        <v>131</v>
      </c>
      <c r="BV18" s="647" t="str">
        <f>IF(Y18="---","",IF(Y18="","",VLOOKUP(Y18,List16783456791021324567[],2,FALSE)))</f>
        <v/>
      </c>
      <c r="BW18" s="647" t="str">
        <f>IF(Z18="---","",IF(Z18="","",VLOOKUP(Z18,List16783456791021324567[],2,FALSE)))</f>
        <v/>
      </c>
      <c r="BX18" s="647" t="str">
        <f>IF(AA18="---","",IF(AA18="","",VLOOKUP(AA18,List16783456791021324567[],2,FALSE)))</f>
        <v/>
      </c>
      <c r="BY18" s="647" t="str">
        <f>IF(AB18="---","",IF(AB18="","",VLOOKUP(AB18,List16783456791021324567[],2,FALSE)))</f>
        <v/>
      </c>
      <c r="BZ18" s="647" t="str">
        <f>IF(AC18="---","",IF(AC18="","",VLOOKUP(AC18,List16783456791021324567[],2,FALSE)))</f>
        <v/>
      </c>
      <c r="CA18" s="647" t="str">
        <f>IF(AD18="---","",IF(AD18="","",VLOOKUP(AD18,List16783456791021324567[],2,FALSE)))</f>
        <v/>
      </c>
      <c r="CB18" s="647" t="str">
        <f>IF(AE18="---","",IF(AE18="","",VLOOKUP(AE18,List16783456791021324567[],2,FALSE)))</f>
        <v/>
      </c>
      <c r="CC18" s="647" t="str">
        <f>IF(AF18="---","",IF(AF18="","",VLOOKUP(AF18,List16783456791021324567[],2,FALSE)))</f>
        <v/>
      </c>
      <c r="CD18" s="647" t="str">
        <f>IF(AG18="---","",IF(AG18="","",VLOOKUP(AG18,List16783456791021324567[],2,FALSE)))</f>
        <v/>
      </c>
      <c r="CE18" s="647" t="str">
        <f>IF(AH18="---","",IF(AH18="","",VLOOKUP(AH18,List16783456791021324567[],2,FALSE)))</f>
        <v/>
      </c>
      <c r="CF18" s="453" t="s">
        <v>131</v>
      </c>
      <c r="CG18" s="647" t="str">
        <f>IFERROR(
    IF(H18="---", "NA",
        IF(Y18="---", "NA",
            IF(BJ18 &gt; BK18,
                IF(BV18 &gt; BJ18, 1.1, 0.1),
                IF(BV18 &gt; BJ18, 1, 0)
            )
        )
    ),
    -1
)</f>
        <v>NA</v>
      </c>
      <c r="CH18" s="647" t="str">
        <f>IFERROR(
    IF(I18="---", "NA",
        IF(Z18="---", "NA",
        IF(J18="---", "NA",
            IF(BK18 &gt; BL18,
                IF(MIN(BV18, BK18) = BW18, 0.1,
                    IF(MIN(BV18, BK18) &lt; BW18, 1.1)
                ),
                IF(MIN(BV18, BK18) = BW18, 0,
                    IF(MIN(BV18, BK18) &lt; BW18, 1)
                ))
            )
        )
    ),
-5)</f>
        <v>NA</v>
      </c>
      <c r="CI18" s="647" t="str">
        <f>IFERROR(
    IF(J18="---", "NA",
        IF(AA18="---", "NA",
        IF(K18="---", "NA",
            IF(BL18 &gt; BM18,
                IF(MIN(BW18, BL18) = BX18, 0.1,
                    IF(MIN(BW18, BL18) &lt; BX18, 1.1)
                ),
                IF(MIN(BW18, BL18) = BX18, 0,
                    IF(MIN(BW18, BL18) &lt; BX18, 1)
                ))
            )
        )
    ),
-5)</f>
        <v>NA</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100</v>
      </c>
      <c r="I19" s="456" t="s">
        <v>100</v>
      </c>
      <c r="J19" s="456" t="s">
        <v>100</v>
      </c>
      <c r="K19" s="456" t="s">
        <v>100</v>
      </c>
      <c r="L19" s="456" t="s">
        <v>100</v>
      </c>
      <c r="M19" s="456" t="s">
        <v>100</v>
      </c>
      <c r="N19" s="456" t="s">
        <v>100</v>
      </c>
      <c r="O19" s="456" t="s">
        <v>100</v>
      </c>
      <c r="P19" s="456" t="s">
        <v>100</v>
      </c>
      <c r="Q19" s="456" t="s">
        <v>100</v>
      </c>
      <c r="R19" s="457" t="s">
        <v>100</v>
      </c>
      <c r="S19" s="407"/>
      <c r="T19" s="407"/>
      <c r="U19" s="407"/>
      <c r="V19" s="407"/>
      <c r="W19" s="407"/>
      <c r="X19" s="407"/>
      <c r="Y19" s="450" t="s">
        <v>100</v>
      </c>
      <c r="Z19" s="450" t="s">
        <v>100</v>
      </c>
      <c r="AA19" s="450" t="s">
        <v>100</v>
      </c>
      <c r="AB19" s="450" t="s">
        <v>100</v>
      </c>
      <c r="AC19" s="450" t="s">
        <v>100</v>
      </c>
      <c r="AD19" s="450" t="s">
        <v>100</v>
      </c>
      <c r="AE19" s="450" t="s">
        <v>100</v>
      </c>
      <c r="AF19" s="450" t="s">
        <v>100</v>
      </c>
      <c r="AG19" s="450" t="s">
        <v>100</v>
      </c>
      <c r="AH19" s="450" t="s">
        <v>100</v>
      </c>
      <c r="AK19" s="451" t="str">
        <f>IFERROR(IF(I19="---","",IF(Y19="---","No Target Set",IF(BV19=BK19,"On Target",IF(BV19&gt;BK19,"Behind",IF(BV19&lt;BK19,"On Target"))))),"")</f>
        <v/>
      </c>
      <c r="AL19" s="451" t="str">
        <f>IFERROR(IF(J19="---","",IF(Z19="---","No Target Set",IF(BW19=BL19,"On Target",IF(BW19&gt;BL19,"Behind",IF(BW19&lt;BL19,"On Target"))))),"")</f>
        <v/>
      </c>
      <c r="AM19" s="451" t="str">
        <f>IFERROR(IF(K19="---","",IF(AA19="---","No Target Set",IF(BX19=BM19,"On Target",IF(BX19&gt;BM19,"Behind",IF(BX19&lt;BM19,"On Target"))))),"")</f>
        <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v>
      </c>
      <c r="AY19" s="647" t="e">
        <f>VALUE(IF(AX19="---","",VLOOKUP(AX19,List16783456791021324567[],2,FALSE)))</f>
        <v>#VALUE!</v>
      </c>
      <c r="AZ19" s="647" t="str">
        <f>_xlfn.IFNA(LOOKUP(2,1/(H19:Q19&lt;&gt;"---"),X19:AF19),"---")</f>
        <v>---</v>
      </c>
      <c r="BA19" s="647" t="e">
        <f>VALUE(IF(AZ19="---","",VLOOKUP(AZ19,List16783456791021324567[],2,FALSE)))</f>
        <v>#VALUE!</v>
      </c>
      <c r="BB19" s="647" t="str">
        <f>_xlfn.IFNA(LOOKUP(2,1/(AK19:AT19&lt;&gt;""),AK19:AT19),"---")</f>
        <v>---</v>
      </c>
      <c r="BC19" s="647" t="str">
        <f>_xlfn.IFNA(LOOKUP(2,1/(H19:R19&lt;&gt;"---"),H$2:R$2),"---")</f>
        <v>---</v>
      </c>
      <c r="BD19" s="407"/>
      <c r="BE19" s="407"/>
      <c r="BF19" s="407"/>
      <c r="BG19" s="407"/>
      <c r="BH19" s="407"/>
      <c r="BI19" s="453" t="s">
        <v>133</v>
      </c>
      <c r="BJ19" s="647" t="str">
        <f>IF(H19="---","",IF(H19="","",VLOOKUP(H19,List16783456791021324567[],2,FALSE)))</f>
        <v/>
      </c>
      <c r="BK19" s="647" t="str">
        <f>IF(I19="---","",IF(I19="","",VLOOKUP(I19,List16783456791021324567[],2,FALSE)))</f>
        <v/>
      </c>
      <c r="BL19" s="647" t="str">
        <f>IF(J19="---","",IF(J19="","",VLOOKUP(J19,List16783456791021324567[],2,FALSE)))</f>
        <v/>
      </c>
      <c r="BM19" s="647" t="str">
        <f>IF(K19="---","",IF(K19="","",VLOOKUP(K19,List16783456791021324567[],2,FALSE)))</f>
        <v/>
      </c>
      <c r="BN19" s="647" t="str">
        <f>IF(L19="---","",IF(L19="","",VLOOKUP(L19,List16783456791021324567[],2,FALSE)))</f>
        <v/>
      </c>
      <c r="BO19" s="647" t="str">
        <f>IF(M19="---","",IF(M19="","",VLOOKUP(M19,List16783456791021324567[],2,FALSE)))</f>
        <v/>
      </c>
      <c r="BP19" s="647" t="str">
        <f>IF(N19="---","",IF(N19="","",VLOOKUP(N19,List16783456791021324567[],2,FALSE)))</f>
        <v/>
      </c>
      <c r="BQ19" s="647" t="str">
        <f>IF(O19="---","",IF(O19="","",VLOOKUP(O19,List16783456791021324567[],2,FALSE)))</f>
        <v/>
      </c>
      <c r="BR19" s="647" t="str">
        <f>IF(P19="---","",IF(P19="","",VLOOKUP(P19,List16783456791021324567[],2,FALSE)))</f>
        <v/>
      </c>
      <c r="BS19" s="647" t="str">
        <f>IF(Q19="---","",IF(Q19="","",VLOOKUP(Q19,List16783456791021324567[],2,FALSE)))</f>
        <v/>
      </c>
      <c r="BT19" s="647" t="str">
        <f>IF(R19="---","",IF(R19="","",VLOOKUP(R19,List16783456791021324567[],2,FALSE)))</f>
        <v/>
      </c>
      <c r="BU19" s="453" t="s">
        <v>133</v>
      </c>
      <c r="BV19" s="647" t="str">
        <f>IF(Y19="---","",IF(Y19="","",VLOOKUP(Y19,List16783456791021324567[],2,FALSE)))</f>
        <v/>
      </c>
      <c r="BW19" s="647" t="str">
        <f>IF(Z19="---","",IF(Z19="","",VLOOKUP(Z19,List16783456791021324567[],2,FALSE)))</f>
        <v/>
      </c>
      <c r="BX19" s="647" t="str">
        <f>IF(AA19="---","",IF(AA19="","",VLOOKUP(AA19,List16783456791021324567[],2,FALSE)))</f>
        <v/>
      </c>
      <c r="BY19" s="647" t="str">
        <f>IF(AB19="---","",IF(AB19="","",VLOOKUP(AB19,List16783456791021324567[],2,FALSE)))</f>
        <v/>
      </c>
      <c r="BZ19" s="647" t="str">
        <f>IF(AC19="---","",IF(AC19="","",VLOOKUP(AC19,List16783456791021324567[],2,FALSE)))</f>
        <v/>
      </c>
      <c r="CA19" s="647" t="str">
        <f>IF(AD19="---","",IF(AD19="","",VLOOKUP(AD19,List16783456791021324567[],2,FALSE)))</f>
        <v/>
      </c>
      <c r="CB19" s="647" t="str">
        <f>IF(AE19="---","",IF(AE19="","",VLOOKUP(AE19,List16783456791021324567[],2,FALSE)))</f>
        <v/>
      </c>
      <c r="CC19" s="647" t="str">
        <f>IF(AF19="---","",IF(AF19="","",VLOOKUP(AF19,List16783456791021324567[],2,FALSE)))</f>
        <v/>
      </c>
      <c r="CD19" s="647" t="str">
        <f>IF(AG19="---","",IF(AG19="","",VLOOKUP(AG19,List16783456791021324567[],2,FALSE)))</f>
        <v/>
      </c>
      <c r="CE19" s="647" t="str">
        <f>IF(AH19="---","",IF(AH19="","",VLOOKUP(AH19,List16783456791021324567[],2,FALSE)))</f>
        <v/>
      </c>
      <c r="CF19" s="453" t="s">
        <v>133</v>
      </c>
      <c r="CG19" s="647" t="str">
        <f>IFERROR(
    IF(H19="---", "NA",
        IF(Y19="---", "NA",
            IF(BJ19 &gt; BK19,
                IF(BV19 &gt; BJ19, 1.1, 0.1),
                IF(BV19 &gt; BJ19, 1, 0)
            )
        )
    ),
    -1
)</f>
        <v>NA</v>
      </c>
      <c r="CH19" s="647" t="str">
        <f>IFERROR(
    IF(I19="---", "NA",
        IF(Z19="---", "NA",
        IF(J19="---", "NA",
            IF(BK19 &gt; BL19,
                IF(MIN(BV19, BK19) = BW19, 0.1,
                    IF(MIN(BV19, BK19) &lt; BW19, 1.1)
                ),
                IF(MIN(BV19, BK19) = BW19, 0,
                    IF(MIN(BV19, BK19) &lt; BW19, 1)
                ))
            )
        )
    ),
-5)</f>
        <v>NA</v>
      </c>
      <c r="CI19" s="647" t="str">
        <f>IFERROR(
    IF(J19="---", "NA",
        IF(AA19="---", "NA",
        IF(K19="---", "NA",
            IF(BL19 &gt; BM19,
                IF(MIN(BW19, BL19) = BX19, 0.1,
                    IF(MIN(BW19, BL19) &lt; BX19, 1.1)
                ),
                IF(MIN(BW19, BL19) = BX19, 0,
                    IF(MIN(BW19, BL19) &lt; BX19, 1)
                ))
            )
        )
    ),
-5)</f>
        <v>NA</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100</v>
      </c>
      <c r="I20" s="456" t="s">
        <v>100</v>
      </c>
      <c r="J20" s="456" t="s">
        <v>100</v>
      </c>
      <c r="K20" s="456" t="s">
        <v>100</v>
      </c>
      <c r="L20" s="456" t="s">
        <v>100</v>
      </c>
      <c r="M20" s="456" t="s">
        <v>100</v>
      </c>
      <c r="N20" s="456" t="s">
        <v>100</v>
      </c>
      <c r="O20" s="456" t="s">
        <v>100</v>
      </c>
      <c r="P20" s="456" t="s">
        <v>100</v>
      </c>
      <c r="Q20" s="456" t="s">
        <v>100</v>
      </c>
      <c r="R20" s="457" t="s">
        <v>100</v>
      </c>
      <c r="S20" s="407"/>
      <c r="T20" s="407"/>
      <c r="U20" s="407"/>
      <c r="V20" s="407"/>
      <c r="W20" s="407"/>
      <c r="X20" s="407"/>
      <c r="Y20" s="450" t="s">
        <v>100</v>
      </c>
      <c r="Z20" s="450" t="s">
        <v>100</v>
      </c>
      <c r="AA20" s="450" t="s">
        <v>100</v>
      </c>
      <c r="AB20" s="450" t="s">
        <v>100</v>
      </c>
      <c r="AC20" s="450" t="s">
        <v>100</v>
      </c>
      <c r="AD20" s="450" t="s">
        <v>100</v>
      </c>
      <c r="AE20" s="450" t="s">
        <v>100</v>
      </c>
      <c r="AF20" s="450" t="s">
        <v>100</v>
      </c>
      <c r="AG20" s="450" t="s">
        <v>100</v>
      </c>
      <c r="AH20" s="450" t="s">
        <v>100</v>
      </c>
      <c r="AK20" s="451" t="str">
        <f>IFERROR(IF(I20="---","",IF(Y20="---","No Target Set",IF(BV20=BK20,"On Target",IF(BV20&gt;BK20,"Behind",IF(BV20&lt;BK20,"On Target"))))),"")</f>
        <v/>
      </c>
      <c r="AL20" s="451" t="str">
        <f>IFERROR(IF(J20="---","",IF(Z20="---","No Target Set",IF(BW20=BL20,"On Target",IF(BW20&gt;BL20,"Behind",IF(BW20&lt;BL20,"On Target"))))),"")</f>
        <v/>
      </c>
      <c r="AM20" s="451" t="str">
        <f>IFERROR(IF(K20="---","",IF(AA20="---","No Target Set",IF(BX20=BM20,"On Target",IF(BX20&gt;BM20,"Behind",IF(BX20&lt;BM20,"On Target"))))),"")</f>
        <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v>
      </c>
      <c r="AY20" s="647" t="e">
        <f>VALUE(IF(AX20="---","",VLOOKUP(AX20,List16783456791021324567[],2,FALSE)))</f>
        <v>#VALUE!</v>
      </c>
      <c r="AZ20" s="647" t="str">
        <f>_xlfn.IFNA(LOOKUP(2,1/(H20:Q20&lt;&gt;"---"),X20:AF20),"---")</f>
        <v>---</v>
      </c>
      <c r="BA20" s="647" t="e">
        <f>VALUE(IF(AZ20="---","",VLOOKUP(AZ20,List16783456791021324567[],2,FALSE)))</f>
        <v>#VALUE!</v>
      </c>
      <c r="BB20" s="647" t="str">
        <f>_xlfn.IFNA(LOOKUP(2,1/(AK20:AT20&lt;&gt;""),AK20:AT20),"---")</f>
        <v>---</v>
      </c>
      <c r="BC20" s="647" t="str">
        <f>_xlfn.IFNA(LOOKUP(2,1/(H20:R20&lt;&gt;"---"),H$2:R$2),"---")</f>
        <v>---</v>
      </c>
      <c r="BD20" s="407"/>
      <c r="BE20" s="407"/>
      <c r="BF20" s="407"/>
      <c r="BG20" s="407"/>
      <c r="BH20" s="407"/>
      <c r="BI20" s="453" t="s">
        <v>135</v>
      </c>
      <c r="BJ20" s="647" t="str">
        <f>IF(H20="---","",IF(H20="","",VLOOKUP(H20,List16783456791021324567[],2,FALSE)))</f>
        <v/>
      </c>
      <c r="BK20" s="647" t="str">
        <f>IF(I20="---","",IF(I20="","",VLOOKUP(I20,List16783456791021324567[],2,FALSE)))</f>
        <v/>
      </c>
      <c r="BL20" s="647" t="str">
        <f>IF(J20="---","",IF(J20="","",VLOOKUP(J20,List16783456791021324567[],2,FALSE)))</f>
        <v/>
      </c>
      <c r="BM20" s="647" t="str">
        <f>IF(K20="---","",IF(K20="","",VLOOKUP(K20,List16783456791021324567[],2,FALSE)))</f>
        <v/>
      </c>
      <c r="BN20" s="647" t="str">
        <f>IF(L20="---","",IF(L20="","",VLOOKUP(L20,List16783456791021324567[],2,FALSE)))</f>
        <v/>
      </c>
      <c r="BO20" s="647" t="str">
        <f>IF(M20="---","",IF(M20="","",VLOOKUP(M20,List16783456791021324567[],2,FALSE)))</f>
        <v/>
      </c>
      <c r="BP20" s="647" t="str">
        <f>IF(N20="---","",IF(N20="","",VLOOKUP(N20,List16783456791021324567[],2,FALSE)))</f>
        <v/>
      </c>
      <c r="BQ20" s="647" t="str">
        <f>IF(O20="---","",IF(O20="","",VLOOKUP(O20,List16783456791021324567[],2,FALSE)))</f>
        <v/>
      </c>
      <c r="BR20" s="647" t="str">
        <f>IF(P20="---","",IF(P20="","",VLOOKUP(P20,List16783456791021324567[],2,FALSE)))</f>
        <v/>
      </c>
      <c r="BS20" s="647" t="str">
        <f>IF(Q20="---","",IF(Q20="","",VLOOKUP(Q20,List16783456791021324567[],2,FALSE)))</f>
        <v/>
      </c>
      <c r="BT20" s="647" t="str">
        <f>IF(R20="---","",IF(R20="","",VLOOKUP(R20,List16783456791021324567[],2,FALSE)))</f>
        <v/>
      </c>
      <c r="BU20" s="453" t="s">
        <v>135</v>
      </c>
      <c r="BV20" s="647" t="str">
        <f>IF(Y20="---","",IF(Y20="","",VLOOKUP(Y20,List16783456791021324567[],2,FALSE)))</f>
        <v/>
      </c>
      <c r="BW20" s="647" t="str">
        <f>IF(Z20="---","",IF(Z20="","",VLOOKUP(Z20,List16783456791021324567[],2,FALSE)))</f>
        <v/>
      </c>
      <c r="BX20" s="647" t="str">
        <f>IF(AA20="---","",IF(AA20="","",VLOOKUP(AA20,List16783456791021324567[],2,FALSE)))</f>
        <v/>
      </c>
      <c r="BY20" s="647" t="str">
        <f>IF(AB20="---","",IF(AB20="","",VLOOKUP(AB20,List16783456791021324567[],2,FALSE)))</f>
        <v/>
      </c>
      <c r="BZ20" s="647" t="str">
        <f>IF(AC20="---","",IF(AC20="","",VLOOKUP(AC20,List16783456791021324567[],2,FALSE)))</f>
        <v/>
      </c>
      <c r="CA20" s="647" t="str">
        <f>IF(AD20="---","",IF(AD20="","",VLOOKUP(AD20,List16783456791021324567[],2,FALSE)))</f>
        <v/>
      </c>
      <c r="CB20" s="647" t="str">
        <f>IF(AE20="---","",IF(AE20="","",VLOOKUP(AE20,List16783456791021324567[],2,FALSE)))</f>
        <v/>
      </c>
      <c r="CC20" s="647" t="str">
        <f>IF(AF20="---","",IF(AF20="","",VLOOKUP(AF20,List16783456791021324567[],2,FALSE)))</f>
        <v/>
      </c>
      <c r="CD20" s="647" t="str">
        <f>IF(AG20="---","",IF(AG20="","",VLOOKUP(AG20,List16783456791021324567[],2,FALSE)))</f>
        <v/>
      </c>
      <c r="CE20" s="647" t="str">
        <f>IF(AH20="---","",IF(AH20="","",VLOOKUP(AH20,List16783456791021324567[],2,FALSE)))</f>
        <v/>
      </c>
      <c r="CF20" s="453" t="s">
        <v>135</v>
      </c>
      <c r="CG20" s="647" t="str">
        <f>IFERROR(
    IF(H20="---", "NA",
        IF(Y20="---", "NA",
            IF(BJ20 &gt; BK20,
                IF(BV20 &gt; BJ20, 1.1, 0.1),
                IF(BV20 &gt; BJ20, 1, 0)
            )
        )
    ),
    -1
)</f>
        <v>NA</v>
      </c>
      <c r="CH20" s="647" t="str">
        <f>IFERROR(
    IF(I20="---", "NA",
        IF(Z20="---", "NA",
        IF(J20="---", "NA",
            IF(BK20 &gt; BL20,
                IF(MIN(BV20, BK20) = BW20, 0.1,
                    IF(MIN(BV20, BK20) &lt; BW20, 1.1)
                ),
                IF(MIN(BV20, BK20) = BW20, 0,
                    IF(MIN(BV20, BK20) &lt; BW20, 1)
                ))
            )
        )
    ),
-5)</f>
        <v>NA</v>
      </c>
      <c r="CI20" s="647" t="str">
        <f>IFERROR(
    IF(J20="---", "NA",
        IF(AA20="---", "NA",
        IF(K20="---", "NA",
            IF(BL20 &gt; BM20,
                IF(MIN(BW20, BL20) = BX20, 0.1,
                    IF(MIN(BW20, BL20) &lt; BX20, 1.1)
                ),
                IF(MIN(BW20, BL20) = BX20, 0,
                    IF(MIN(BW20, BL20) &lt; BX20, 1)
                ))
            )
        )
    ),
-5)</f>
        <v>NA</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NA</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100</v>
      </c>
      <c r="I21" s="456" t="s">
        <v>100</v>
      </c>
      <c r="J21" s="456" t="s">
        <v>100</v>
      </c>
      <c r="K21" s="456" t="s">
        <v>100</v>
      </c>
      <c r="L21" s="456" t="s">
        <v>100</v>
      </c>
      <c r="M21" s="456" t="s">
        <v>100</v>
      </c>
      <c r="N21" s="456" t="s">
        <v>100</v>
      </c>
      <c r="O21" s="456" t="s">
        <v>100</v>
      </c>
      <c r="P21" s="456" t="s">
        <v>100</v>
      </c>
      <c r="Q21" s="456" t="s">
        <v>100</v>
      </c>
      <c r="R21" s="457" t="s">
        <v>100</v>
      </c>
      <c r="S21" s="407"/>
      <c r="T21" s="407"/>
      <c r="U21" s="407"/>
      <c r="V21" s="407"/>
      <c r="W21" s="407"/>
      <c r="X21" s="407"/>
      <c r="Y21" s="450" t="s">
        <v>100</v>
      </c>
      <c r="Z21" s="450" t="s">
        <v>100</v>
      </c>
      <c r="AA21" s="450" t="s">
        <v>100</v>
      </c>
      <c r="AB21" s="450" t="s">
        <v>100</v>
      </c>
      <c r="AC21" s="450" t="s">
        <v>100</v>
      </c>
      <c r="AD21" s="450" t="s">
        <v>100</v>
      </c>
      <c r="AE21" s="450" t="s">
        <v>100</v>
      </c>
      <c r="AF21" s="450" t="s">
        <v>100</v>
      </c>
      <c r="AG21" s="450" t="s">
        <v>100</v>
      </c>
      <c r="AH21" s="450" t="s">
        <v>100</v>
      </c>
      <c r="AK21" s="451" t="str">
        <f>IFERROR(IF(I21="---","",IF(Y21="---","No Target Set",IF(BV21=BK21,"On Target",IF(BV21&gt;BK21,"Behind",IF(BV21&lt;BK21,"On Target"))))),"")</f>
        <v/>
      </c>
      <c r="AL21" s="451" t="str">
        <f>IFERROR(IF(J21="---","",IF(Z21="---","No Target Set",IF(BW21=BL21,"On Target",IF(BW21&gt;BL21,"Behind",IF(BW21&lt;BL21,"On Target"))))),"")</f>
        <v/>
      </c>
      <c r="AM21" s="451" t="str">
        <f>IFERROR(IF(K21="---","",IF(AA21="---","No Target Set",IF(BX21=BM21,"On Target",IF(BX21&gt;BM21,"Behind",IF(BX21&lt;BM21,"On Target"))))),"")</f>
        <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v>
      </c>
      <c r="AY21" s="649" t="e">
        <f>VALUE(IF(AX21="---","",VLOOKUP(AX21,List16783456791021324567[],2,FALSE)))</f>
        <v>#VALUE!</v>
      </c>
      <c r="AZ21" s="649" t="str">
        <f>_xlfn.IFNA(LOOKUP(2,1/(H21:Q21&lt;&gt;"---"),X21:AF21),"---")</f>
        <v>---</v>
      </c>
      <c r="BA21" s="649" t="e">
        <f>VALUE(IF(AZ21="---","",VLOOKUP(AZ21,List16783456791021324567[],2,FALSE)))</f>
        <v>#VALUE!</v>
      </c>
      <c r="BB21" s="649" t="str">
        <f>_xlfn.IFNA(LOOKUP(2,1/(AK21:AT21&lt;&gt;""),AK21:AT21),"---")</f>
        <v>---</v>
      </c>
      <c r="BC21" s="649" t="str">
        <f>_xlfn.IFNA(LOOKUP(2,1/(H21:R21&lt;&gt;"---"),H$2:R$2),"---")</f>
        <v>---</v>
      </c>
      <c r="BD21" s="407"/>
      <c r="BE21" s="407"/>
      <c r="BF21" s="407"/>
      <c r="BG21" s="407"/>
      <c r="BH21" s="407"/>
      <c r="BI21" s="453" t="s">
        <v>145</v>
      </c>
      <c r="BJ21" s="649" t="str">
        <f>IF(H21="---","",IF(H21="","",VLOOKUP(H21,List16783456791021324567[],2,FALSE)))</f>
        <v/>
      </c>
      <c r="BK21" s="649" t="str">
        <f>IF(I21="---","",IF(I21="","",VLOOKUP(I21,List16783456791021324567[],2,FALSE)))</f>
        <v/>
      </c>
      <c r="BL21" s="649" t="str">
        <f>IF(J21="---","",IF(J21="","",VLOOKUP(J21,List16783456791021324567[],2,FALSE)))</f>
        <v/>
      </c>
      <c r="BM21" s="649" t="str">
        <f>IF(K21="---","",IF(K21="","",VLOOKUP(K21,List16783456791021324567[],2,FALSE)))</f>
        <v/>
      </c>
      <c r="BN21" s="649" t="str">
        <f>IF(L21="---","",IF(L21="","",VLOOKUP(L21,List16783456791021324567[],2,FALSE)))</f>
        <v/>
      </c>
      <c r="BO21" s="649" t="str">
        <f>IF(M21="---","",IF(M21="","",VLOOKUP(M21,List16783456791021324567[],2,FALSE)))</f>
        <v/>
      </c>
      <c r="BP21" s="649" t="str">
        <f>IF(N21="---","",IF(N21="","",VLOOKUP(N21,List16783456791021324567[],2,FALSE)))</f>
        <v/>
      </c>
      <c r="BQ21" s="649" t="str">
        <f>IF(O21="---","",IF(O21="","",VLOOKUP(O21,List16783456791021324567[],2,FALSE)))</f>
        <v/>
      </c>
      <c r="BR21" s="649" t="str">
        <f>IF(P21="---","",IF(P21="","",VLOOKUP(P21,List16783456791021324567[],2,FALSE)))</f>
        <v/>
      </c>
      <c r="BS21" s="649" t="str">
        <f>IF(Q21="---","",IF(Q21="","",VLOOKUP(Q21,List16783456791021324567[],2,FALSE)))</f>
        <v/>
      </c>
      <c r="BT21" s="649" t="str">
        <f>IF(R21="---","",IF(R21="","",VLOOKUP(R21,List16783456791021324567[],2,FALSE)))</f>
        <v/>
      </c>
      <c r="BU21" s="453" t="s">
        <v>145</v>
      </c>
      <c r="BV21" s="649" t="str">
        <f>IF(Y21="---","",IF(Y21="","",VLOOKUP(Y21,List16783456791021324567[],2,FALSE)))</f>
        <v/>
      </c>
      <c r="BW21" s="649" t="str">
        <f>IF(Z21="---","",IF(Z21="","",VLOOKUP(Z21,List16783456791021324567[],2,FALSE)))</f>
        <v/>
      </c>
      <c r="BX21" s="649" t="str">
        <f>IF(AA21="---","",IF(AA21="","",VLOOKUP(AA21,List16783456791021324567[],2,FALSE)))</f>
        <v/>
      </c>
      <c r="BY21" s="649" t="str">
        <f>IF(AB21="---","",IF(AB21="","",VLOOKUP(AB21,List16783456791021324567[],2,FALSE)))</f>
        <v/>
      </c>
      <c r="BZ21" s="649" t="str">
        <f>IF(AC21="---","",IF(AC21="","",VLOOKUP(AC21,List16783456791021324567[],2,FALSE)))</f>
        <v/>
      </c>
      <c r="CA21" s="649" t="str">
        <f>IF(AD21="---","",IF(AD21="","",VLOOKUP(AD21,List16783456791021324567[],2,FALSE)))</f>
        <v/>
      </c>
      <c r="CB21" s="649" t="str">
        <f>IF(AE21="---","",IF(AE21="","",VLOOKUP(AE21,List16783456791021324567[],2,FALSE)))</f>
        <v/>
      </c>
      <c r="CC21" s="649" t="str">
        <f>IF(AF21="---","",IF(AF21="","",VLOOKUP(AF21,List16783456791021324567[],2,FALSE)))</f>
        <v/>
      </c>
      <c r="CD21" s="649" t="str">
        <f>IF(AG21="---","",IF(AG21="","",VLOOKUP(AG21,List16783456791021324567[],2,FALSE)))</f>
        <v/>
      </c>
      <c r="CE21" s="649" t="str">
        <f>IF(AH21="---","",IF(AH21="","",VLOOKUP(AH21,List16783456791021324567[],2,FALSE)))</f>
        <v/>
      </c>
      <c r="CF21" s="453" t="s">
        <v>145</v>
      </c>
      <c r="CG21" s="649" t="str">
        <f>IFERROR(
    IF(H21="---", "NA",
        IF(Y21="---", "NA",
            IF(BJ21 &gt; BK21,
                IF(BV21 &gt; BJ21, 1.1, 0.1),
                IF(BV21 &gt; BJ21, 1, 0)
            )
        )
    ),
    -1
)</f>
        <v>NA</v>
      </c>
      <c r="CH21" s="649" t="str">
        <f>IFERROR(
    IF(I21="---", "NA",
        IF(Z21="---", "NA",
        IF(J21="---", "NA",
            IF(BK21 &gt; BL21,
                IF(MIN(BV21, BK21) = BW21, 0.1,
                    IF(MIN(BV21, BK21) &lt; BW21, 1.1)
                ),
                IF(MIN(BV21, BK21) = BW21, 0,
                    IF(MIN(BV21, BK21) &lt; BW21, 1)
                ))
            )
        )
    ),
-5)</f>
        <v>NA</v>
      </c>
      <c r="CI21" s="649" t="str">
        <f>IFERROR(
    IF(J21="---", "NA",
        IF(AA21="---", "NA",
        IF(K21="---", "NA",
            IF(BL21 &gt; BM21,
                IF(MIN(BW21, BL21) = BX21, 0.1,
                    IF(MIN(BW21, BL21) &lt; BX21, 1.1)
                ),
                IF(MIN(BW21, BL21) = BX21, 0,
                    IF(MIN(BW21, BL21) &lt; BX21, 1)
                ))
            )
        )
    ),
-5)</f>
        <v>NA</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100</v>
      </c>
      <c r="I22" s="456" t="s">
        <v>100</v>
      </c>
      <c r="J22" s="456" t="s">
        <v>100</v>
      </c>
      <c r="K22" s="456" t="s">
        <v>100</v>
      </c>
      <c r="L22" s="456" t="s">
        <v>100</v>
      </c>
      <c r="M22" s="456" t="s">
        <v>100</v>
      </c>
      <c r="N22" s="456" t="s">
        <v>100</v>
      </c>
      <c r="O22" s="456" t="s">
        <v>100</v>
      </c>
      <c r="P22" s="456" t="s">
        <v>100</v>
      </c>
      <c r="Q22" s="456" t="s">
        <v>100</v>
      </c>
      <c r="R22" s="457" t="s">
        <v>100</v>
      </c>
      <c r="S22" s="407"/>
      <c r="T22" s="407"/>
      <c r="U22" s="407"/>
      <c r="V22" s="407"/>
      <c r="W22" s="407"/>
      <c r="X22" s="407"/>
      <c r="Y22" s="450" t="s">
        <v>100</v>
      </c>
      <c r="Z22" s="450" t="s">
        <v>100</v>
      </c>
      <c r="AA22" s="450" t="s">
        <v>100</v>
      </c>
      <c r="AB22" s="450" t="s">
        <v>100</v>
      </c>
      <c r="AC22" s="450" t="s">
        <v>100</v>
      </c>
      <c r="AD22" s="450" t="s">
        <v>100</v>
      </c>
      <c r="AE22" s="450" t="s">
        <v>100</v>
      </c>
      <c r="AF22" s="450" t="s">
        <v>100</v>
      </c>
      <c r="AG22" s="450" t="s">
        <v>100</v>
      </c>
      <c r="AH22" s="450" t="s">
        <v>100</v>
      </c>
      <c r="AK22" s="451" t="str">
        <f>IFERROR(IF(I22="---","",IF(Y22="---","No Target Set",IF(BV22=BK22,"On Target",IF(BV22&gt;BK22,"Behind",IF(BV22&lt;BK22,"On Target"))))),"")</f>
        <v/>
      </c>
      <c r="AL22" s="451" t="str">
        <f>IFERROR(IF(J22="---","",IF(Z22="---","No Target Set",IF(BW22=BL22,"On Target",IF(BW22&gt;BL22,"Behind",IF(BW22&lt;BL22,"On Target"))))),"")</f>
        <v/>
      </c>
      <c r="AM22" s="451" t="str">
        <f>IFERROR(IF(K22="---","",IF(AA22="---","No Target Set",IF(BX22=BM22,"On Target",IF(BX22&gt;BM22,"Behind",IF(BX22&lt;BM22,"On Target"))))),"")</f>
        <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v>
      </c>
      <c r="AY22" s="649" t="e">
        <f>VALUE(IF(AX22="---","",VLOOKUP(AX22,List16783456791021324567[],2,FALSE)))</f>
        <v>#VALUE!</v>
      </c>
      <c r="AZ22" s="649" t="str">
        <f>_xlfn.IFNA(LOOKUP(2,1/(H22:Q22&lt;&gt;"---"),X22:AF22),"---")</f>
        <v>---</v>
      </c>
      <c r="BA22" s="649" t="e">
        <f>VALUE(IF(AZ22="---","",VLOOKUP(AZ22,List16783456791021324567[],2,FALSE)))</f>
        <v>#VALUE!</v>
      </c>
      <c r="BB22" s="649" t="str">
        <f>_xlfn.IFNA(LOOKUP(2,1/(AK22:AT22&lt;&gt;""),AK22:AT22),"---")</f>
        <v>---</v>
      </c>
      <c r="BC22" s="649" t="str">
        <f>_xlfn.IFNA(LOOKUP(2,1/(H22:R22&lt;&gt;"---"),H$2:R$2),"---")</f>
        <v>---</v>
      </c>
      <c r="BD22" s="407"/>
      <c r="BE22" s="407"/>
      <c r="BF22" s="407"/>
      <c r="BG22" s="407"/>
      <c r="BH22" s="407"/>
      <c r="BI22" s="453" t="s">
        <v>147</v>
      </c>
      <c r="BJ22" s="649" t="str">
        <f>IF(H22="---","",IF(H22="","",VLOOKUP(H22,List16783456791021324567[],2,FALSE)))</f>
        <v/>
      </c>
      <c r="BK22" s="649" t="str">
        <f>IF(I22="---","",IF(I22="","",VLOOKUP(I22,List16783456791021324567[],2,FALSE)))</f>
        <v/>
      </c>
      <c r="BL22" s="649" t="str">
        <f>IF(J22="---","",IF(J22="","",VLOOKUP(J22,List16783456791021324567[],2,FALSE)))</f>
        <v/>
      </c>
      <c r="BM22" s="649" t="str">
        <f>IF(K22="---","",IF(K22="","",VLOOKUP(K22,List16783456791021324567[],2,FALSE)))</f>
        <v/>
      </c>
      <c r="BN22" s="649" t="str">
        <f>IF(L22="---","",IF(L22="","",VLOOKUP(L22,List16783456791021324567[],2,FALSE)))</f>
        <v/>
      </c>
      <c r="BO22" s="649" t="str">
        <f>IF(M22="---","",IF(M22="","",VLOOKUP(M22,List16783456791021324567[],2,FALSE)))</f>
        <v/>
      </c>
      <c r="BP22" s="649" t="str">
        <f>IF(N22="---","",IF(N22="","",VLOOKUP(N22,List16783456791021324567[],2,FALSE)))</f>
        <v/>
      </c>
      <c r="BQ22" s="649" t="str">
        <f>IF(O22="---","",IF(O22="","",VLOOKUP(O22,List16783456791021324567[],2,FALSE)))</f>
        <v/>
      </c>
      <c r="BR22" s="649" t="str">
        <f>IF(P22="---","",IF(P22="","",VLOOKUP(P22,List16783456791021324567[],2,FALSE)))</f>
        <v/>
      </c>
      <c r="BS22" s="649" t="str">
        <f>IF(Q22="---","",IF(Q22="","",VLOOKUP(Q22,List16783456791021324567[],2,FALSE)))</f>
        <v/>
      </c>
      <c r="BT22" s="649" t="str">
        <f>IF(R22="---","",IF(R22="","",VLOOKUP(R22,List16783456791021324567[],2,FALSE)))</f>
        <v/>
      </c>
      <c r="BU22" s="453" t="s">
        <v>147</v>
      </c>
      <c r="BV22" s="649" t="str">
        <f>IF(Y22="---","",IF(Y22="","",VLOOKUP(Y22,List16783456791021324567[],2,FALSE)))</f>
        <v/>
      </c>
      <c r="BW22" s="649" t="str">
        <f>IF(Z22="---","",IF(Z22="","",VLOOKUP(Z22,List16783456791021324567[],2,FALSE)))</f>
        <v/>
      </c>
      <c r="BX22" s="649" t="str">
        <f>IF(AA22="---","",IF(AA22="","",VLOOKUP(AA22,List16783456791021324567[],2,FALSE)))</f>
        <v/>
      </c>
      <c r="BY22" s="649" t="str">
        <f>IF(AB22="---","",IF(AB22="","",VLOOKUP(AB22,List16783456791021324567[],2,FALSE)))</f>
        <v/>
      </c>
      <c r="BZ22" s="649" t="str">
        <f>IF(AC22="---","",IF(AC22="","",VLOOKUP(AC22,List16783456791021324567[],2,FALSE)))</f>
        <v/>
      </c>
      <c r="CA22" s="649" t="str">
        <f>IF(AD22="---","",IF(AD22="","",VLOOKUP(AD22,List16783456791021324567[],2,FALSE)))</f>
        <v/>
      </c>
      <c r="CB22" s="649" t="str">
        <f>IF(AE22="---","",IF(AE22="","",VLOOKUP(AE22,List16783456791021324567[],2,FALSE)))</f>
        <v/>
      </c>
      <c r="CC22" s="649" t="str">
        <f>IF(AF22="---","",IF(AF22="","",VLOOKUP(AF22,List16783456791021324567[],2,FALSE)))</f>
        <v/>
      </c>
      <c r="CD22" s="649" t="str">
        <f>IF(AG22="---","",IF(AG22="","",VLOOKUP(AG22,List16783456791021324567[],2,FALSE)))</f>
        <v/>
      </c>
      <c r="CE22" s="649" t="str">
        <f>IF(AH22="---","",IF(AH22="","",VLOOKUP(AH22,List16783456791021324567[],2,FALSE)))</f>
        <v/>
      </c>
      <c r="CF22" s="453" t="s">
        <v>147</v>
      </c>
      <c r="CG22" s="649" t="str">
        <f>IFERROR(
    IF(H22="---", "NA",
        IF(Y22="---", "NA",
            IF(BJ22 &gt; BK22,
                IF(BV22 &gt; BJ22, 1.1, 0.1),
                IF(BV22 &gt; BJ22, 1, 0)
            )
        )
    ),
    -1
)</f>
        <v>NA</v>
      </c>
      <c r="CH22" s="649" t="str">
        <f>IFERROR(
    IF(I22="---", "NA",
        IF(Z22="---", "NA",
        IF(J22="---", "NA",
            IF(BK22 &gt; BL22,
                IF(MIN(BV22, BK22) = BW22, 0.1,
                    IF(MIN(BV22, BK22) &lt; BW22, 1.1)
                ),
                IF(MIN(BV22, BK22) = BW22, 0,
                    IF(MIN(BV22, BK22) &lt; BW22, 1)
                ))
            )
        )
    ),
-5)</f>
        <v>NA</v>
      </c>
      <c r="CI22" s="649" t="str">
        <f>IFERROR(
    IF(J22="---", "NA",
        IF(AA22="---", "NA",
        IF(K22="---", "NA",
            IF(BL22 &gt; BM22,
                IF(MIN(BW22, BL22) = BX22, 0.1,
                    IF(MIN(BW22, BL22) &lt; BX22, 1.1)
                ),
                IF(MIN(BW22, BL22) = BX22, 0,
                    IF(MIN(BW22, BL22) &lt; BX22, 1)
                ))
            )
        )
    ),
-5)</f>
        <v>NA</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100</v>
      </c>
      <c r="I23" s="456" t="s">
        <v>100</v>
      </c>
      <c r="J23" s="456" t="s">
        <v>100</v>
      </c>
      <c r="K23" s="456" t="s">
        <v>100</v>
      </c>
      <c r="L23" s="456" t="s">
        <v>100</v>
      </c>
      <c r="M23" s="456" t="s">
        <v>100</v>
      </c>
      <c r="N23" s="456" t="s">
        <v>100</v>
      </c>
      <c r="O23" s="456" t="s">
        <v>100</v>
      </c>
      <c r="P23" s="456" t="s">
        <v>100</v>
      </c>
      <c r="Q23" s="456" t="s">
        <v>100</v>
      </c>
      <c r="R23" s="457" t="s">
        <v>100</v>
      </c>
      <c r="S23" s="407"/>
      <c r="T23" s="407"/>
      <c r="U23" s="407"/>
      <c r="V23" s="407"/>
      <c r="W23" s="407"/>
      <c r="X23" s="407"/>
      <c r="Y23" s="450" t="s">
        <v>100</v>
      </c>
      <c r="Z23" s="450" t="s">
        <v>100</v>
      </c>
      <c r="AA23" s="450" t="s">
        <v>100</v>
      </c>
      <c r="AB23" s="450" t="s">
        <v>100</v>
      </c>
      <c r="AC23" s="450" t="s">
        <v>100</v>
      </c>
      <c r="AD23" s="450" t="s">
        <v>100</v>
      </c>
      <c r="AE23" s="450" t="s">
        <v>100</v>
      </c>
      <c r="AF23" s="450" t="s">
        <v>100</v>
      </c>
      <c r="AG23" s="450" t="s">
        <v>100</v>
      </c>
      <c r="AH23" s="450" t="s">
        <v>100</v>
      </c>
      <c r="AK23" s="451" t="str">
        <f>IFERROR(IF(I23="---","",IF(Y23="---","No Target Set",IF(BV23=BK23,"On Target",IF(BV23&gt;BK23,"Behind",IF(BV23&lt;BK23,"On Target"))))),"")</f>
        <v/>
      </c>
      <c r="AL23" s="451" t="str">
        <f>IFERROR(IF(J23="---","",IF(Z23="---","No Target Set",IF(BW23=BL23,"On Target",IF(BW23&gt;BL23,"Behind",IF(BW23&lt;BL23,"On Target"))))),"")</f>
        <v/>
      </c>
      <c r="AM23" s="451" t="str">
        <f>IFERROR(IF(K23="---","",IF(AA23="---","No Target Set",IF(BX23=BM23,"On Target",IF(BX23&gt;BM23,"Behind",IF(BX23&lt;BM23,"On Target"))))),"")</f>
        <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v>
      </c>
      <c r="AY23" s="649" t="e">
        <f>VALUE(IF(AX23="---","",VLOOKUP(AX23,List16783456791021324567[],2,FALSE)))</f>
        <v>#VALUE!</v>
      </c>
      <c r="AZ23" s="649" t="str">
        <f>_xlfn.IFNA(LOOKUP(2,1/(H23:Q23&lt;&gt;"---"),X23:AF23),"---")</f>
        <v>---</v>
      </c>
      <c r="BA23" s="649" t="e">
        <f>VALUE(IF(AZ23="---","",VLOOKUP(AZ23,List16783456791021324567[],2,FALSE)))</f>
        <v>#VALUE!</v>
      </c>
      <c r="BB23" s="649" t="str">
        <f>_xlfn.IFNA(LOOKUP(2,1/(AK23:AT23&lt;&gt;""),AK23:AT23),"---")</f>
        <v>---</v>
      </c>
      <c r="BC23" s="649" t="str">
        <f>_xlfn.IFNA(LOOKUP(2,1/(H23:R23&lt;&gt;"---"),H$2:R$2),"---")</f>
        <v>---</v>
      </c>
      <c r="BD23" s="407"/>
      <c r="BE23" s="407"/>
      <c r="BF23" s="407"/>
      <c r="BG23" s="407"/>
      <c r="BH23" s="407"/>
      <c r="BI23" s="453" t="s">
        <v>149</v>
      </c>
      <c r="BJ23" s="649" t="str">
        <f>IF(H23="---","",IF(H23="","",VLOOKUP(H23,List16783456791021324567[],2,FALSE)))</f>
        <v/>
      </c>
      <c r="BK23" s="649" t="str">
        <f>IF(I23="---","",IF(I23="","",VLOOKUP(I23,List16783456791021324567[],2,FALSE)))</f>
        <v/>
      </c>
      <c r="BL23" s="649" t="str">
        <f>IF(J23="---","",IF(J23="","",VLOOKUP(J23,List16783456791021324567[],2,FALSE)))</f>
        <v/>
      </c>
      <c r="BM23" s="649" t="str">
        <f>IF(K23="---","",IF(K23="","",VLOOKUP(K23,List16783456791021324567[],2,FALSE)))</f>
        <v/>
      </c>
      <c r="BN23" s="649" t="str">
        <f>IF(L23="---","",IF(L23="","",VLOOKUP(L23,List16783456791021324567[],2,FALSE)))</f>
        <v/>
      </c>
      <c r="BO23" s="649" t="str">
        <f>IF(M23="---","",IF(M23="","",VLOOKUP(M23,List16783456791021324567[],2,FALSE)))</f>
        <v/>
      </c>
      <c r="BP23" s="649" t="str">
        <f>IF(N23="---","",IF(N23="","",VLOOKUP(N23,List16783456791021324567[],2,FALSE)))</f>
        <v/>
      </c>
      <c r="BQ23" s="649" t="str">
        <f>IF(O23="---","",IF(O23="","",VLOOKUP(O23,List16783456791021324567[],2,FALSE)))</f>
        <v/>
      </c>
      <c r="BR23" s="649" t="str">
        <f>IF(P23="---","",IF(P23="","",VLOOKUP(P23,List16783456791021324567[],2,FALSE)))</f>
        <v/>
      </c>
      <c r="BS23" s="649" t="str">
        <f>IF(Q23="---","",IF(Q23="","",VLOOKUP(Q23,List16783456791021324567[],2,FALSE)))</f>
        <v/>
      </c>
      <c r="BT23" s="649" t="str">
        <f>IF(R23="---","",IF(R23="","",VLOOKUP(R23,List16783456791021324567[],2,FALSE)))</f>
        <v/>
      </c>
      <c r="BU23" s="453" t="s">
        <v>149</v>
      </c>
      <c r="BV23" s="649" t="str">
        <f>IF(Y23="---","",IF(Y23="","",VLOOKUP(Y23,List16783456791021324567[],2,FALSE)))</f>
        <v/>
      </c>
      <c r="BW23" s="649" t="str">
        <f>IF(Z23="---","",IF(Z23="","",VLOOKUP(Z23,List16783456791021324567[],2,FALSE)))</f>
        <v/>
      </c>
      <c r="BX23" s="649" t="str">
        <f>IF(AA23="---","",IF(AA23="","",VLOOKUP(AA23,List16783456791021324567[],2,FALSE)))</f>
        <v/>
      </c>
      <c r="BY23" s="649" t="str">
        <f>IF(AB23="---","",IF(AB23="","",VLOOKUP(AB23,List16783456791021324567[],2,FALSE)))</f>
        <v/>
      </c>
      <c r="BZ23" s="649" t="str">
        <f>IF(AC23="---","",IF(AC23="","",VLOOKUP(AC23,List16783456791021324567[],2,FALSE)))</f>
        <v/>
      </c>
      <c r="CA23" s="649" t="str">
        <f>IF(AD23="---","",IF(AD23="","",VLOOKUP(AD23,List16783456791021324567[],2,FALSE)))</f>
        <v/>
      </c>
      <c r="CB23" s="649" t="str">
        <f>IF(AE23="---","",IF(AE23="","",VLOOKUP(AE23,List16783456791021324567[],2,FALSE)))</f>
        <v/>
      </c>
      <c r="CC23" s="649" t="str">
        <f>IF(AF23="---","",IF(AF23="","",VLOOKUP(AF23,List16783456791021324567[],2,FALSE)))</f>
        <v/>
      </c>
      <c r="CD23" s="649" t="str">
        <f>IF(AG23="---","",IF(AG23="","",VLOOKUP(AG23,List16783456791021324567[],2,FALSE)))</f>
        <v/>
      </c>
      <c r="CE23" s="649" t="str">
        <f>IF(AH23="---","",IF(AH23="","",VLOOKUP(AH23,List16783456791021324567[],2,FALSE)))</f>
        <v/>
      </c>
      <c r="CF23" s="453" t="s">
        <v>149</v>
      </c>
      <c r="CG23" s="649" t="str">
        <f>IFERROR(
    IF(H23="---", "NA",
        IF(Y23="---", "NA",
            IF(BJ23 &gt; BK23,
                IF(BV23 &gt; BJ23, 1.1, 0.1),
                IF(BV23 &gt; BJ23, 1, 0)
            )
        )
    ),
    -1
)</f>
        <v>NA</v>
      </c>
      <c r="CH23" s="649" t="str">
        <f>IFERROR(
    IF(I23="---", "NA",
        IF(Z23="---", "NA",
        IF(J23="---", "NA",
            IF(BK23 &gt; BL23,
                IF(MIN(BV23, BK23) = BW23, 0.1,
                    IF(MIN(BV23, BK23) &lt; BW23, 1.1)
                ),
                IF(MIN(BV23, BK23) = BW23, 0,
                    IF(MIN(BV23, BK23) &lt; BW23, 1)
                ))
            )
        )
    ),
-5)</f>
        <v>NA</v>
      </c>
      <c r="CI23" s="649" t="str">
        <f>IFERROR(
    IF(J23="---", "NA",
        IF(AA23="---", "NA",
        IF(K23="---", "NA",
            IF(BL23 &gt; BM23,
                IF(MIN(BW23, BL23) = BX23, 0.1,
                    IF(MIN(BW23, BL23) &lt; BX23, 1.1)
                ),
                IF(MIN(BW23, BL23) = BX23, 0,
                    IF(MIN(BW23, BL23) &lt; BX23, 1)
                ))
            )
        )
    ),
-5)</f>
        <v>NA</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100</v>
      </c>
      <c r="I24" s="456" t="s">
        <v>100</v>
      </c>
      <c r="J24" s="456" t="s">
        <v>100</v>
      </c>
      <c r="K24" s="456" t="s">
        <v>100</v>
      </c>
      <c r="L24" s="456" t="s">
        <v>100</v>
      </c>
      <c r="M24" s="456" t="s">
        <v>100</v>
      </c>
      <c r="N24" s="456" t="s">
        <v>100</v>
      </c>
      <c r="O24" s="456" t="s">
        <v>100</v>
      </c>
      <c r="P24" s="456" t="s">
        <v>100</v>
      </c>
      <c r="Q24" s="456" t="s">
        <v>100</v>
      </c>
      <c r="R24" s="457" t="s">
        <v>100</v>
      </c>
      <c r="S24" s="407"/>
      <c r="T24" s="407"/>
      <c r="U24" s="407"/>
      <c r="V24" s="407"/>
      <c r="W24" s="407"/>
      <c r="X24" s="407"/>
      <c r="Y24" s="450" t="s">
        <v>100</v>
      </c>
      <c r="Z24" s="450" t="s">
        <v>100</v>
      </c>
      <c r="AA24" s="450" t="s">
        <v>100</v>
      </c>
      <c r="AB24" s="450" t="s">
        <v>100</v>
      </c>
      <c r="AC24" s="450" t="s">
        <v>100</v>
      </c>
      <c r="AD24" s="450" t="s">
        <v>100</v>
      </c>
      <c r="AE24" s="450" t="s">
        <v>100</v>
      </c>
      <c r="AF24" s="450" t="s">
        <v>100</v>
      </c>
      <c r="AG24" s="450" t="s">
        <v>100</v>
      </c>
      <c r="AH24" s="450" t="s">
        <v>100</v>
      </c>
      <c r="AK24" s="451" t="str">
        <f>IFERROR(IF(I24="---","",IF(Y24="---","No Target Set",IF(BV24=BK24,"On Target",IF(BV24&gt;BK24,"Behind",IF(BV24&lt;BK24,"On Target"))))),"")</f>
        <v/>
      </c>
      <c r="AL24" s="451" t="str">
        <f>IFERROR(IF(J24="---","",IF(Z24="---","No Target Set",IF(BW24=BL24,"On Target",IF(BW24&gt;BL24,"Behind",IF(BW24&lt;BL24,"On Target"))))),"")</f>
        <v/>
      </c>
      <c r="AM24" s="451" t="str">
        <f>IFERROR(IF(K24="---","",IF(AA24="---","No Target Set",IF(BX24=BM24,"On Target",IF(BX24&gt;BM24,"Behind",IF(BX24&lt;BM24,"On Target"))))),"")</f>
        <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v>
      </c>
      <c r="AY24" s="649" t="e">
        <f>VALUE(IF(AX24="---","",VLOOKUP(AX24,List16783456791021324567[],2,FALSE)))</f>
        <v>#VALUE!</v>
      </c>
      <c r="AZ24" s="649" t="str">
        <f>_xlfn.IFNA(LOOKUP(2,1/(H24:Q24&lt;&gt;"---"),X24:AF24),"---")</f>
        <v>---</v>
      </c>
      <c r="BA24" s="649" t="e">
        <f>VALUE(IF(AZ24="---","",VLOOKUP(AZ24,List16783456791021324567[],2,FALSE)))</f>
        <v>#VALUE!</v>
      </c>
      <c r="BB24" s="649" t="str">
        <f>_xlfn.IFNA(LOOKUP(2,1/(AK24:AT24&lt;&gt;""),AK24:AT24),"---")</f>
        <v>---</v>
      </c>
      <c r="BC24" s="649" t="str">
        <f>_xlfn.IFNA(LOOKUP(2,1/(H24:R24&lt;&gt;"---"),H$2:R$2),"---")</f>
        <v>---</v>
      </c>
      <c r="BD24" s="407"/>
      <c r="BE24" s="407"/>
      <c r="BF24" s="407"/>
      <c r="BG24" s="407"/>
      <c r="BH24" s="407"/>
      <c r="BI24" s="453" t="s">
        <v>152</v>
      </c>
      <c r="BJ24" s="649" t="str">
        <f>IF(H24="---","",IF(H24="","",VLOOKUP(H24,List16783456791021324567[],2,FALSE)))</f>
        <v/>
      </c>
      <c r="BK24" s="649" t="str">
        <f>IF(I24="---","",IF(I24="","",VLOOKUP(I24,List16783456791021324567[],2,FALSE)))</f>
        <v/>
      </c>
      <c r="BL24" s="649" t="str">
        <f>IF(J24="---","",IF(J24="","",VLOOKUP(J24,List16783456791021324567[],2,FALSE)))</f>
        <v/>
      </c>
      <c r="BM24" s="649" t="str">
        <f>IF(K24="---","",IF(K24="","",VLOOKUP(K24,List16783456791021324567[],2,FALSE)))</f>
        <v/>
      </c>
      <c r="BN24" s="649" t="str">
        <f>IF(L24="---","",IF(L24="","",VLOOKUP(L24,List16783456791021324567[],2,FALSE)))</f>
        <v/>
      </c>
      <c r="BO24" s="649" t="str">
        <f>IF(M24="---","",IF(M24="","",VLOOKUP(M24,List16783456791021324567[],2,FALSE)))</f>
        <v/>
      </c>
      <c r="BP24" s="649" t="str">
        <f>IF(N24="---","",IF(N24="","",VLOOKUP(N24,List16783456791021324567[],2,FALSE)))</f>
        <v/>
      </c>
      <c r="BQ24" s="649" t="str">
        <f>IF(O24="---","",IF(O24="","",VLOOKUP(O24,List16783456791021324567[],2,FALSE)))</f>
        <v/>
      </c>
      <c r="BR24" s="649" t="str">
        <f>IF(P24="---","",IF(P24="","",VLOOKUP(P24,List16783456791021324567[],2,FALSE)))</f>
        <v/>
      </c>
      <c r="BS24" s="649" t="str">
        <f>IF(Q24="---","",IF(Q24="","",VLOOKUP(Q24,List16783456791021324567[],2,FALSE)))</f>
        <v/>
      </c>
      <c r="BT24" s="649" t="str">
        <f>IF(R24="---","",IF(R24="","",VLOOKUP(R24,List16783456791021324567[],2,FALSE)))</f>
        <v/>
      </c>
      <c r="BU24" s="453" t="s">
        <v>152</v>
      </c>
      <c r="BV24" s="649" t="str">
        <f>IF(Y24="---","",IF(Y24="","",VLOOKUP(Y24,List16783456791021324567[],2,FALSE)))</f>
        <v/>
      </c>
      <c r="BW24" s="649" t="str">
        <f>IF(Z24="---","",IF(Z24="","",VLOOKUP(Z24,List16783456791021324567[],2,FALSE)))</f>
        <v/>
      </c>
      <c r="BX24" s="649" t="str">
        <f>IF(AA24="---","",IF(AA24="","",VLOOKUP(AA24,List16783456791021324567[],2,FALSE)))</f>
        <v/>
      </c>
      <c r="BY24" s="649" t="str">
        <f>IF(AB24="---","",IF(AB24="","",VLOOKUP(AB24,List16783456791021324567[],2,FALSE)))</f>
        <v/>
      </c>
      <c r="BZ24" s="649" t="str">
        <f>IF(AC24="---","",IF(AC24="","",VLOOKUP(AC24,List16783456791021324567[],2,FALSE)))</f>
        <v/>
      </c>
      <c r="CA24" s="649" t="str">
        <f>IF(AD24="---","",IF(AD24="","",VLOOKUP(AD24,List16783456791021324567[],2,FALSE)))</f>
        <v/>
      </c>
      <c r="CB24" s="649" t="str">
        <f>IF(AE24="---","",IF(AE24="","",VLOOKUP(AE24,List16783456791021324567[],2,FALSE)))</f>
        <v/>
      </c>
      <c r="CC24" s="649" t="str">
        <f>IF(AF24="---","",IF(AF24="","",VLOOKUP(AF24,List16783456791021324567[],2,FALSE)))</f>
        <v/>
      </c>
      <c r="CD24" s="649" t="str">
        <f>IF(AG24="---","",IF(AG24="","",VLOOKUP(AG24,List16783456791021324567[],2,FALSE)))</f>
        <v/>
      </c>
      <c r="CE24" s="649" t="str">
        <f>IF(AH24="---","",IF(AH24="","",VLOOKUP(AH24,List16783456791021324567[],2,FALSE)))</f>
        <v/>
      </c>
      <c r="CF24" s="453" t="s">
        <v>152</v>
      </c>
      <c r="CG24" s="649" t="str">
        <f>IFERROR(
    IF(H24="---", "NA",
        IF(Y24="---", "NA",
            IF(BJ24 &gt; BK24,
                IF(BV24 &gt; BJ24, 1.1, 0.1),
                IF(BV24 &gt; BJ24, 1, 0)
            )
        )
    ),
    -1
)</f>
        <v>NA</v>
      </c>
      <c r="CH24" s="649" t="str">
        <f>IFERROR(
    IF(I24="---", "NA",
        IF(Z24="---", "NA",
        IF(J24="---", "NA",
            IF(BK24 &gt; BL24,
                IF(MIN(BV24, BK24) = BW24, 0.1,
                    IF(MIN(BV24, BK24) &lt; BW24, 1.1)
                ),
                IF(MIN(BV24, BK24) = BW24, 0,
                    IF(MIN(BV24, BK24) &lt; BW24, 1)
                ))
            )
        )
    ),
-5)</f>
        <v>NA</v>
      </c>
      <c r="CI24" s="649" t="str">
        <f>IFERROR(
    IF(J24="---", "NA",
        IF(AA24="---", "NA",
        IF(K24="---", "NA",
            IF(BL24 &gt; BM24,
                IF(MIN(BW24, BL24) = BX24, 0.1,
                    IF(MIN(BW24, BL24) &lt; BX24, 1.1)
                ),
                IF(MIN(BW24, BL24) = BX24, 0,
                    IF(MIN(BW24, BL24) &lt; BX24, 1)
                ))
            )
        )
    ),
-5)</f>
        <v>NA</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100</v>
      </c>
      <c r="I25" s="456" t="s">
        <v>100</v>
      </c>
      <c r="J25" s="456" t="s">
        <v>100</v>
      </c>
      <c r="K25" s="456" t="s">
        <v>100</v>
      </c>
      <c r="L25" s="456" t="s">
        <v>100</v>
      </c>
      <c r="M25" s="456" t="s">
        <v>100</v>
      </c>
      <c r="N25" s="456" t="s">
        <v>100</v>
      </c>
      <c r="O25" s="456" t="s">
        <v>100</v>
      </c>
      <c r="P25" s="456" t="s">
        <v>100</v>
      </c>
      <c r="Q25" s="456" t="s">
        <v>100</v>
      </c>
      <c r="R25" s="457" t="s">
        <v>100</v>
      </c>
      <c r="S25" s="407"/>
      <c r="T25" s="407"/>
      <c r="U25" s="407"/>
      <c r="V25" s="407"/>
      <c r="W25" s="407"/>
      <c r="X25" s="407"/>
      <c r="Y25" s="450" t="s">
        <v>100</v>
      </c>
      <c r="Z25" s="450" t="s">
        <v>100</v>
      </c>
      <c r="AA25" s="450" t="s">
        <v>100</v>
      </c>
      <c r="AB25" s="450" t="s">
        <v>100</v>
      </c>
      <c r="AC25" s="450" t="s">
        <v>100</v>
      </c>
      <c r="AD25" s="450" t="s">
        <v>100</v>
      </c>
      <c r="AE25" s="450" t="s">
        <v>100</v>
      </c>
      <c r="AF25" s="450" t="s">
        <v>100</v>
      </c>
      <c r="AG25" s="450" t="s">
        <v>100</v>
      </c>
      <c r="AH25" s="450" t="s">
        <v>100</v>
      </c>
      <c r="AK25" s="451" t="str">
        <f>IFERROR(IF(I25="---","",IF(Y25="---","No Target Set",IF(BV25=BK25,"On Target",IF(BV25&gt;BK25,"Behind",IF(BV25&lt;BK25,"On Target"))))),"")</f>
        <v/>
      </c>
      <c r="AL25" s="451" t="str">
        <f>IFERROR(IF(J25="---","",IF(Z25="---","No Target Set",IF(BW25=BL25,"On Target",IF(BW25&gt;BL25,"Behind",IF(BW25&lt;BL25,"On Target"))))),"")</f>
        <v/>
      </c>
      <c r="AM25" s="451" t="str">
        <f>IFERROR(IF(K25="---","",IF(AA25="---","No Target Set",IF(BX25=BM25,"On Target",IF(BX25&gt;BM25,"Behind",IF(BX25&lt;BM25,"On Target"))))),"")</f>
        <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v>
      </c>
      <c r="AY25" s="649" t="e">
        <f>VALUE(IF(AX25="---","",VLOOKUP(AX25,List16783456791021324567[],2,FALSE)))</f>
        <v>#VALUE!</v>
      </c>
      <c r="AZ25" s="649" t="str">
        <f>_xlfn.IFNA(LOOKUP(2,1/(H25:Q25&lt;&gt;"---"),X25:AF25),"---")</f>
        <v>---</v>
      </c>
      <c r="BA25" s="649" t="e">
        <f>VALUE(IF(AZ25="---","",VLOOKUP(AZ25,List16783456791021324567[],2,FALSE)))</f>
        <v>#VALUE!</v>
      </c>
      <c r="BB25" s="649" t="str">
        <f>_xlfn.IFNA(LOOKUP(2,1/(AK25:AT25&lt;&gt;""),AK25:AT25),"---")</f>
        <v>---</v>
      </c>
      <c r="BC25" s="649" t="str">
        <f>_xlfn.IFNA(LOOKUP(2,1/(H25:R25&lt;&gt;"---"),H$2:R$2),"---")</f>
        <v>---</v>
      </c>
      <c r="BD25" s="407"/>
      <c r="BE25" s="407"/>
      <c r="BF25" s="407"/>
      <c r="BG25" s="407"/>
      <c r="BH25" s="407"/>
      <c r="BI25" s="453" t="s">
        <v>154</v>
      </c>
      <c r="BJ25" s="649" t="str">
        <f>IF(H25="---","",IF(H25="","",VLOOKUP(H25,List16783456791021324567[],2,FALSE)))</f>
        <v/>
      </c>
      <c r="BK25" s="649" t="str">
        <f>IF(I25="---","",IF(I25="","",VLOOKUP(I25,List16783456791021324567[],2,FALSE)))</f>
        <v/>
      </c>
      <c r="BL25" s="649" t="str">
        <f>IF(J25="---","",IF(J25="","",VLOOKUP(J25,List16783456791021324567[],2,FALSE)))</f>
        <v/>
      </c>
      <c r="BM25" s="649" t="str">
        <f>IF(K25="---","",IF(K25="","",VLOOKUP(K25,List16783456791021324567[],2,FALSE)))</f>
        <v/>
      </c>
      <c r="BN25" s="649" t="str">
        <f>IF(L25="---","",IF(L25="","",VLOOKUP(L25,List16783456791021324567[],2,FALSE)))</f>
        <v/>
      </c>
      <c r="BO25" s="649" t="str">
        <f>IF(M25="---","",IF(M25="","",VLOOKUP(M25,List16783456791021324567[],2,FALSE)))</f>
        <v/>
      </c>
      <c r="BP25" s="649" t="str">
        <f>IF(N25="---","",IF(N25="","",VLOOKUP(N25,List16783456791021324567[],2,FALSE)))</f>
        <v/>
      </c>
      <c r="BQ25" s="649" t="str">
        <f>IF(O25="---","",IF(O25="","",VLOOKUP(O25,List16783456791021324567[],2,FALSE)))</f>
        <v/>
      </c>
      <c r="BR25" s="649" t="str">
        <f>IF(P25="---","",IF(P25="","",VLOOKUP(P25,List16783456791021324567[],2,FALSE)))</f>
        <v/>
      </c>
      <c r="BS25" s="649" t="str">
        <f>IF(Q25="---","",IF(Q25="","",VLOOKUP(Q25,List16783456791021324567[],2,FALSE)))</f>
        <v/>
      </c>
      <c r="BT25" s="649" t="str">
        <f>IF(R25="---","",IF(R25="","",VLOOKUP(R25,List16783456791021324567[],2,FALSE)))</f>
        <v/>
      </c>
      <c r="BU25" s="453" t="s">
        <v>154</v>
      </c>
      <c r="BV25" s="649" t="str">
        <f>IF(Y25="---","",IF(Y25="","",VLOOKUP(Y25,List16783456791021324567[],2,FALSE)))</f>
        <v/>
      </c>
      <c r="BW25" s="649" t="str">
        <f>IF(Z25="---","",IF(Z25="","",VLOOKUP(Z25,List16783456791021324567[],2,FALSE)))</f>
        <v/>
      </c>
      <c r="BX25" s="649" t="str">
        <f>IF(AA25="---","",IF(AA25="","",VLOOKUP(AA25,List16783456791021324567[],2,FALSE)))</f>
        <v/>
      </c>
      <c r="BY25" s="649" t="str">
        <f>IF(AB25="---","",IF(AB25="","",VLOOKUP(AB25,List16783456791021324567[],2,FALSE)))</f>
        <v/>
      </c>
      <c r="BZ25" s="649" t="str">
        <f>IF(AC25="---","",IF(AC25="","",VLOOKUP(AC25,List16783456791021324567[],2,FALSE)))</f>
        <v/>
      </c>
      <c r="CA25" s="649" t="str">
        <f>IF(AD25="---","",IF(AD25="","",VLOOKUP(AD25,List16783456791021324567[],2,FALSE)))</f>
        <v/>
      </c>
      <c r="CB25" s="649" t="str">
        <f>IF(AE25="---","",IF(AE25="","",VLOOKUP(AE25,List16783456791021324567[],2,FALSE)))</f>
        <v/>
      </c>
      <c r="CC25" s="649" t="str">
        <f>IF(AF25="---","",IF(AF25="","",VLOOKUP(AF25,List16783456791021324567[],2,FALSE)))</f>
        <v/>
      </c>
      <c r="CD25" s="649" t="str">
        <f>IF(AG25="---","",IF(AG25="","",VLOOKUP(AG25,List16783456791021324567[],2,FALSE)))</f>
        <v/>
      </c>
      <c r="CE25" s="649" t="str">
        <f>IF(AH25="---","",IF(AH25="","",VLOOKUP(AH25,List16783456791021324567[],2,FALSE)))</f>
        <v/>
      </c>
      <c r="CF25" s="453" t="s">
        <v>154</v>
      </c>
      <c r="CG25" s="649" t="str">
        <f>IFERROR(
    IF(H25="---", "NA",
        IF(Y25="---", "NA",
            IF(BJ25 &gt; BK25,
                IF(BV25 &gt; BJ25, 1.1, 0.1),
                IF(BV25 &gt; BJ25, 1, 0)
            )
        )
    ),
    -1
)</f>
        <v>NA</v>
      </c>
      <c r="CH25" s="649" t="str">
        <f>IFERROR(
    IF(I25="---", "NA",
        IF(Z25="---", "NA",
        IF(J25="---", "NA",
            IF(BK25 &gt; BL25,
                IF(MIN(BV25, BK25) = BW25, 0.1,
                    IF(MIN(BV25, BK25) &lt; BW25, 1.1)
                ),
                IF(MIN(BV25, BK25) = BW25, 0,
                    IF(MIN(BV25, BK25) &lt; BW25, 1)
                ))
            )
        )
    ),
-5)</f>
        <v>NA</v>
      </c>
      <c r="CI25" s="649" t="str">
        <f>IFERROR(
    IF(J25="---", "NA",
        IF(AA25="---", "NA",
        IF(K25="---", "NA",
            IF(BL25 &gt; BM25,
                IF(MIN(BW25, BL25) = BX25, 0.1,
                    IF(MIN(BW25, BL25) &lt; BX25, 1.1)
                ),
                IF(MIN(BW25, BL25) = BX25, 0,
                    IF(MIN(BW25, BL25) &lt; BX25, 1)
                ))
            )
        )
    ),
-5)</f>
        <v>NA</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100</v>
      </c>
      <c r="I26" s="456" t="s">
        <v>100</v>
      </c>
      <c r="J26" s="456" t="s">
        <v>100</v>
      </c>
      <c r="K26" s="456" t="s">
        <v>100</v>
      </c>
      <c r="L26" s="456" t="s">
        <v>100</v>
      </c>
      <c r="M26" s="456" t="s">
        <v>100</v>
      </c>
      <c r="N26" s="456" t="s">
        <v>100</v>
      </c>
      <c r="O26" s="456" t="s">
        <v>100</v>
      </c>
      <c r="P26" s="456" t="s">
        <v>100</v>
      </c>
      <c r="Q26" s="456" t="s">
        <v>100</v>
      </c>
      <c r="R26" s="457" t="s">
        <v>100</v>
      </c>
      <c r="S26" s="407"/>
      <c r="T26" s="407"/>
      <c r="U26" s="407"/>
      <c r="V26" s="407"/>
      <c r="W26" s="407"/>
      <c r="X26" s="407"/>
      <c r="Y26" s="450" t="s">
        <v>100</v>
      </c>
      <c r="Z26" s="450" t="s">
        <v>100</v>
      </c>
      <c r="AA26" s="450" t="s">
        <v>100</v>
      </c>
      <c r="AB26" s="450" t="s">
        <v>100</v>
      </c>
      <c r="AC26" s="450" t="s">
        <v>100</v>
      </c>
      <c r="AD26" s="450" t="s">
        <v>100</v>
      </c>
      <c r="AE26" s="450" t="s">
        <v>100</v>
      </c>
      <c r="AF26" s="450" t="s">
        <v>100</v>
      </c>
      <c r="AG26" s="450" t="s">
        <v>100</v>
      </c>
      <c r="AH26" s="450" t="s">
        <v>100</v>
      </c>
      <c r="AK26" s="451" t="str">
        <f>IFERROR(IF(I26="---","",IF(Y26="---","No Target Set",IF(BV26=BK26,"On Target",IF(BV26&gt;BK26,"Behind",IF(BV26&lt;BK26,"On Target"))))),"")</f>
        <v/>
      </c>
      <c r="AL26" s="451" t="str">
        <f>IFERROR(IF(J26="---","",IF(Z26="---","No Target Set",IF(BW26=BL26,"On Target",IF(BW26&gt;BL26,"Behind",IF(BW26&lt;BL26,"On Target"))))),"")</f>
        <v/>
      </c>
      <c r="AM26" s="451" t="str">
        <f>IFERROR(IF(K26="---","",IF(AA26="---","No Target Set",IF(BX26=BM26,"On Target",IF(BX26&gt;BM26,"Behind",IF(BX26&lt;BM26,"On Target"))))),"")</f>
        <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v>
      </c>
      <c r="AY26" s="649" t="e">
        <f>VALUE(IF(AX26="---","",VLOOKUP(AX26,List16783456791021324567[],2,FALSE)))</f>
        <v>#VALUE!</v>
      </c>
      <c r="AZ26" s="649" t="str">
        <f>_xlfn.IFNA(LOOKUP(2,1/(H26:Q26&lt;&gt;"---"),X26:AF26),"---")</f>
        <v>---</v>
      </c>
      <c r="BA26" s="649" t="e">
        <f>VALUE(IF(AZ26="---","",VLOOKUP(AZ26,List16783456791021324567[],2,FALSE)))</f>
        <v>#VALUE!</v>
      </c>
      <c r="BB26" s="649" t="str">
        <f>_xlfn.IFNA(LOOKUP(2,1/(AK26:AT26&lt;&gt;""),AK26:AT26),"---")</f>
        <v>---</v>
      </c>
      <c r="BC26" s="649" t="str">
        <f>_xlfn.IFNA(LOOKUP(2,1/(H26:R26&lt;&gt;"---"),H$2:R$2),"---")</f>
        <v>---</v>
      </c>
      <c r="BD26" s="407"/>
      <c r="BE26" s="407"/>
      <c r="BF26" s="407"/>
      <c r="BG26" s="407"/>
      <c r="BH26" s="407"/>
      <c r="BI26" s="453" t="s">
        <v>156</v>
      </c>
      <c r="BJ26" s="649" t="str">
        <f>IF(H26="---","",IF(H26="","",VLOOKUP(H26,List16783456791021324567[],2,FALSE)))</f>
        <v/>
      </c>
      <c r="BK26" s="649" t="str">
        <f>IF(I26="---","",IF(I26="","",VLOOKUP(I26,List16783456791021324567[],2,FALSE)))</f>
        <v/>
      </c>
      <c r="BL26" s="649" t="str">
        <f>IF(J26="---","",IF(J26="","",VLOOKUP(J26,List16783456791021324567[],2,FALSE)))</f>
        <v/>
      </c>
      <c r="BM26" s="649" t="str">
        <f>IF(K26="---","",IF(K26="","",VLOOKUP(K26,List16783456791021324567[],2,FALSE)))</f>
        <v/>
      </c>
      <c r="BN26" s="649" t="str">
        <f>IF(L26="---","",IF(L26="","",VLOOKUP(L26,List16783456791021324567[],2,FALSE)))</f>
        <v/>
      </c>
      <c r="BO26" s="649" t="str">
        <f>IF(M26="---","",IF(M26="","",VLOOKUP(M26,List16783456791021324567[],2,FALSE)))</f>
        <v/>
      </c>
      <c r="BP26" s="649" t="str">
        <f>IF(N26="---","",IF(N26="","",VLOOKUP(N26,List16783456791021324567[],2,FALSE)))</f>
        <v/>
      </c>
      <c r="BQ26" s="649" t="str">
        <f>IF(O26="---","",IF(O26="","",VLOOKUP(O26,List16783456791021324567[],2,FALSE)))</f>
        <v/>
      </c>
      <c r="BR26" s="649" t="str">
        <f>IF(P26="---","",IF(P26="","",VLOOKUP(P26,List16783456791021324567[],2,FALSE)))</f>
        <v/>
      </c>
      <c r="BS26" s="649" t="str">
        <f>IF(Q26="---","",IF(Q26="","",VLOOKUP(Q26,List16783456791021324567[],2,FALSE)))</f>
        <v/>
      </c>
      <c r="BT26" s="649" t="str">
        <f>IF(R26="---","",IF(R26="","",VLOOKUP(R26,List16783456791021324567[],2,FALSE)))</f>
        <v/>
      </c>
      <c r="BU26" s="453" t="s">
        <v>156</v>
      </c>
      <c r="BV26" s="649" t="str">
        <f>IF(Y26="---","",IF(Y26="","",VLOOKUP(Y26,List16783456791021324567[],2,FALSE)))</f>
        <v/>
      </c>
      <c r="BW26" s="649" t="str">
        <f>IF(Z26="---","",IF(Z26="","",VLOOKUP(Z26,List16783456791021324567[],2,FALSE)))</f>
        <v/>
      </c>
      <c r="BX26" s="649" t="str">
        <f>IF(AA26="---","",IF(AA26="","",VLOOKUP(AA26,List16783456791021324567[],2,FALSE)))</f>
        <v/>
      </c>
      <c r="BY26" s="649" t="str">
        <f>IF(AB26="---","",IF(AB26="","",VLOOKUP(AB26,List16783456791021324567[],2,FALSE)))</f>
        <v/>
      </c>
      <c r="BZ26" s="649" t="str">
        <f>IF(AC26="---","",IF(AC26="","",VLOOKUP(AC26,List16783456791021324567[],2,FALSE)))</f>
        <v/>
      </c>
      <c r="CA26" s="649" t="str">
        <f>IF(AD26="---","",IF(AD26="","",VLOOKUP(AD26,List16783456791021324567[],2,FALSE)))</f>
        <v/>
      </c>
      <c r="CB26" s="649" t="str">
        <f>IF(AE26="---","",IF(AE26="","",VLOOKUP(AE26,List16783456791021324567[],2,FALSE)))</f>
        <v/>
      </c>
      <c r="CC26" s="649" t="str">
        <f>IF(AF26="---","",IF(AF26="","",VLOOKUP(AF26,List16783456791021324567[],2,FALSE)))</f>
        <v/>
      </c>
      <c r="CD26" s="649" t="str">
        <f>IF(AG26="---","",IF(AG26="","",VLOOKUP(AG26,List16783456791021324567[],2,FALSE)))</f>
        <v/>
      </c>
      <c r="CE26" s="649" t="str">
        <f>IF(AH26="---","",IF(AH26="","",VLOOKUP(AH26,List16783456791021324567[],2,FALSE)))</f>
        <v/>
      </c>
      <c r="CF26" s="453" t="s">
        <v>156</v>
      </c>
      <c r="CG26" s="649" t="str">
        <f>IFERROR(
    IF(H26="---", "NA",
        IF(Y26="---", "NA",
            IF(BJ26 &gt; BK26,
                IF(BV26 &gt; BJ26, 1.1, 0.1),
                IF(BV26 &gt; BJ26, 1, 0)
            )
        )
    ),
    -1
)</f>
        <v>NA</v>
      </c>
      <c r="CH26" s="649" t="str">
        <f>IFERROR(
    IF(I26="---", "NA",
        IF(Z26="---", "NA",
        IF(J26="---", "NA",
            IF(BK26 &gt; BL26,
                IF(MIN(BV26, BK26) = BW26, 0.1,
                    IF(MIN(BV26, BK26) &lt; BW26, 1.1)
                ),
                IF(MIN(BV26, BK26) = BW26, 0,
                    IF(MIN(BV26, BK26) &lt; BW26, 1)
                ))
            )
        )
    ),
-5)</f>
        <v>NA</v>
      </c>
      <c r="CI26" s="649" t="str">
        <f>IFERROR(
    IF(J26="---", "NA",
        IF(AA26="---", "NA",
        IF(K26="---", "NA",
            IF(BL26 &gt; BM26,
                IF(MIN(BW26, BL26) = BX26, 0.1,
                    IF(MIN(BW26, BL26) &lt; BX26, 1.1)
                ),
                IF(MIN(BW26, BL26) = BX26, 0,
                    IF(MIN(BW26, BL26) &lt; BX26, 1)
                ))
            )
        )
    ),
-5)</f>
        <v>NA</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100</v>
      </c>
      <c r="I27" s="462" t="s">
        <v>100</v>
      </c>
      <c r="J27" s="462" t="s">
        <v>100</v>
      </c>
      <c r="K27" s="462" t="s">
        <v>100</v>
      </c>
      <c r="L27" s="462" t="s">
        <v>100</v>
      </c>
      <c r="M27" s="462" t="s">
        <v>100</v>
      </c>
      <c r="N27" s="462" t="s">
        <v>100</v>
      </c>
      <c r="O27" s="462" t="s">
        <v>100</v>
      </c>
      <c r="P27" s="462" t="s">
        <v>100</v>
      </c>
      <c r="Q27" s="462" t="s">
        <v>100</v>
      </c>
      <c r="R27" s="463" t="s">
        <v>100</v>
      </c>
      <c r="S27" s="407"/>
      <c r="T27" s="422"/>
      <c r="U27" s="407"/>
      <c r="V27" s="407"/>
      <c r="W27" s="407"/>
      <c r="X27" s="407"/>
      <c r="Y27" s="450" t="s">
        <v>100</v>
      </c>
      <c r="Z27" s="450" t="s">
        <v>100</v>
      </c>
      <c r="AA27" s="450" t="s">
        <v>100</v>
      </c>
      <c r="AB27" s="450" t="s">
        <v>100</v>
      </c>
      <c r="AC27" s="450" t="s">
        <v>100</v>
      </c>
      <c r="AD27" s="450" t="s">
        <v>100</v>
      </c>
      <c r="AE27" s="450" t="s">
        <v>100</v>
      </c>
      <c r="AF27" s="450" t="s">
        <v>100</v>
      </c>
      <c r="AG27" s="450" t="s">
        <v>100</v>
      </c>
      <c r="AH27" s="450" t="s">
        <v>100</v>
      </c>
      <c r="AK27" s="451" t="str">
        <f>IFERROR(IF(I27="---","",IF(Y27="---","No Target Set",IF(BV27=BK27,"On Target",IF(BV27&gt;BK27,"Behind",IF(BV27&lt;BK27,"On Target"))))),"")</f>
        <v/>
      </c>
      <c r="AL27" s="451" t="str">
        <f>IFERROR(IF(J27="---","",IF(Z27="---","No Target Set",IF(BW27=BL27,"On Target",IF(BW27&gt;BL27,"Behind",IF(BW27&lt;BL27,"On Target"))))),"")</f>
        <v/>
      </c>
      <c r="AM27" s="451" t="str">
        <f>IFERROR(IF(K27="---","",IF(AA27="---","No Target Set",IF(BX27=BM27,"On Target",IF(BX27&gt;BM27,"Behind",IF(BX27&lt;BM27,"On Target"))))),"")</f>
        <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v>
      </c>
      <c r="AY27" s="649" t="e">
        <f>VALUE(IF(AX27="---","",VLOOKUP(AX27,List16783456791021324567[],2,FALSE)))</f>
        <v>#VALUE!</v>
      </c>
      <c r="AZ27" s="649" t="str">
        <f>_xlfn.IFNA(LOOKUP(2,1/(H27:Q27&lt;&gt;"---"),X27:AF27),"---")</f>
        <v>---</v>
      </c>
      <c r="BA27" s="649" t="e">
        <f>VALUE(IF(AZ27="---","",VLOOKUP(AZ27,List16783456791021324567[],2,FALSE)))</f>
        <v>#VALUE!</v>
      </c>
      <c r="BB27" s="649" t="str">
        <f>_xlfn.IFNA(LOOKUP(2,1/(AK27:AT27&lt;&gt;""),AK27:AT27),"---")</f>
        <v>---</v>
      </c>
      <c r="BC27" s="649" t="str">
        <f>_xlfn.IFNA(LOOKUP(2,1/(H27:R27&lt;&gt;"---"),H$2:R$2),"---")</f>
        <v>---</v>
      </c>
      <c r="BD27" s="407"/>
      <c r="BE27" s="407"/>
      <c r="BF27" s="407"/>
      <c r="BG27" s="407"/>
      <c r="BH27" s="407"/>
      <c r="BI27" s="453" t="s">
        <v>158</v>
      </c>
      <c r="BJ27" s="649" t="str">
        <f>IF(H27="---","",IF(H27="","",VLOOKUP(H27,List16783456791021324567[],2,FALSE)))</f>
        <v/>
      </c>
      <c r="BK27" s="649" t="str">
        <f>IF(I27="---","",IF(I27="","",VLOOKUP(I27,List16783456791021324567[],2,FALSE)))</f>
        <v/>
      </c>
      <c r="BL27" s="649" t="str">
        <f>IF(J27="---","",IF(J27="","",VLOOKUP(J27,List16783456791021324567[],2,FALSE)))</f>
        <v/>
      </c>
      <c r="BM27" s="649" t="str">
        <f>IF(K27="---","",IF(K27="","",VLOOKUP(K27,List16783456791021324567[],2,FALSE)))</f>
        <v/>
      </c>
      <c r="BN27" s="649" t="str">
        <f>IF(L27="---","",IF(L27="","",VLOOKUP(L27,List16783456791021324567[],2,FALSE)))</f>
        <v/>
      </c>
      <c r="BO27" s="649" t="str">
        <f>IF(M27="---","",IF(M27="","",VLOOKUP(M27,List16783456791021324567[],2,FALSE)))</f>
        <v/>
      </c>
      <c r="BP27" s="649" t="str">
        <f>IF(N27="---","",IF(N27="","",VLOOKUP(N27,List16783456791021324567[],2,FALSE)))</f>
        <v/>
      </c>
      <c r="BQ27" s="649" t="str">
        <f>IF(O27="---","",IF(O27="","",VLOOKUP(O27,List16783456791021324567[],2,FALSE)))</f>
        <v/>
      </c>
      <c r="BR27" s="649" t="str">
        <f>IF(P27="---","",IF(P27="","",VLOOKUP(P27,List16783456791021324567[],2,FALSE)))</f>
        <v/>
      </c>
      <c r="BS27" s="649" t="str">
        <f>IF(Q27="---","",IF(Q27="","",VLOOKUP(Q27,List16783456791021324567[],2,FALSE)))</f>
        <v/>
      </c>
      <c r="BT27" s="649" t="str">
        <f>IF(R27="---","",IF(R27="","",VLOOKUP(R27,List16783456791021324567[],2,FALSE)))</f>
        <v/>
      </c>
      <c r="BU27" s="453" t="s">
        <v>158</v>
      </c>
      <c r="BV27" s="649" t="str">
        <f>IF(Y27="---","",IF(Y27="","",VLOOKUP(Y27,List16783456791021324567[],2,FALSE)))</f>
        <v/>
      </c>
      <c r="BW27" s="649" t="str">
        <f>IF(Z27="---","",IF(Z27="","",VLOOKUP(Z27,List16783456791021324567[],2,FALSE)))</f>
        <v/>
      </c>
      <c r="BX27" s="649" t="str">
        <f>IF(AA27="---","",IF(AA27="","",VLOOKUP(AA27,List16783456791021324567[],2,FALSE)))</f>
        <v/>
      </c>
      <c r="BY27" s="649" t="str">
        <f>IF(AB27="---","",IF(AB27="","",VLOOKUP(AB27,List16783456791021324567[],2,FALSE)))</f>
        <v/>
      </c>
      <c r="BZ27" s="649" t="str">
        <f>IF(AC27="---","",IF(AC27="","",VLOOKUP(AC27,List16783456791021324567[],2,FALSE)))</f>
        <v/>
      </c>
      <c r="CA27" s="649" t="str">
        <f>IF(AD27="---","",IF(AD27="","",VLOOKUP(AD27,List16783456791021324567[],2,FALSE)))</f>
        <v/>
      </c>
      <c r="CB27" s="649" t="str">
        <f>IF(AE27="---","",IF(AE27="","",VLOOKUP(AE27,List16783456791021324567[],2,FALSE)))</f>
        <v/>
      </c>
      <c r="CC27" s="649" t="str">
        <f>IF(AF27="---","",IF(AF27="","",VLOOKUP(AF27,List16783456791021324567[],2,FALSE)))</f>
        <v/>
      </c>
      <c r="CD27" s="649" t="str">
        <f>IF(AG27="---","",IF(AG27="","",VLOOKUP(AG27,List16783456791021324567[],2,FALSE)))</f>
        <v/>
      </c>
      <c r="CE27" s="649" t="str">
        <f>IF(AH27="---","",IF(AH27="","",VLOOKUP(AH27,List16783456791021324567[],2,FALSE)))</f>
        <v/>
      </c>
      <c r="CF27" s="453" t="s">
        <v>158</v>
      </c>
      <c r="CG27" s="649" t="str">
        <f>IFERROR(
    IF(H27="---", "NA",
        IF(Y27="---", "NA",
            IF(BJ27 &gt; BK27,
                IF(BV27 &gt; BJ27, 1.1, 0.1),
                IF(BV27 &gt; BJ27, 1, 0)
            )
        )
    ),
    -1
)</f>
        <v>NA</v>
      </c>
      <c r="CH27" s="649" t="str">
        <f>IFERROR(
    IF(I27="---", "NA",
        IF(Z27="---", "NA",
        IF(J27="---", "NA",
            IF(BK27 &gt; BL27,
                IF(MIN(BV27, BK27) = BW27, 0.1,
                    IF(MIN(BV27, BK27) &lt; BW27, 1.1)
                ),
                IF(MIN(BV27, BK27) = BW27, 0,
                    IF(MIN(BV27, BK27) &lt; BW27, 1)
                ))
            )
        )
    ),
-5)</f>
        <v>NA</v>
      </c>
      <c r="CI27" s="649" t="str">
        <f>IFERROR(
    IF(J27="---", "NA",
        IF(AA27="---", "NA",
        IF(K27="---", "NA",
            IF(BL27 &gt; BM27,
                IF(MIN(BW27, BL27) = BX27, 0.1,
                    IF(MIN(BW27, BL27) &lt; BX27, 1.1)
                ),
                IF(MIN(BW27, BL27) = BX27, 0,
                    IF(MIN(BW27, BL27) &lt; BX27, 1)
                ))
            )
        )
    ),
-5)</f>
        <v>NA</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NA</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t="str">
        <f>IF(COUNTIF(Year0Range,BE5)+COUNTIF(Year0Range,BE4)+COUNTIF(Year0Range,"*60")&gt;0,COUNTIF(Year0Range,BE4),"")</f>
        <v/>
      </c>
      <c r="I28" s="406" t="str">
        <f>IF(COUNTIF(Year1Range,BE5)+COUNTIF(Year1Range,BE4)+COUNTIF(Year1Range,"*60")&gt;0,COUNTIF(Year1Range,BE4),"")</f>
        <v/>
      </c>
      <c r="J28" s="406" t="str">
        <f>IF(COUNTIF(Year2Range,BE5)+COUNTIF(Year2Range,BE4)+COUNTIF(Year2Range,"*60")&gt;0,COUNTIF(Year2Range,BE4),"")</f>
        <v/>
      </c>
      <c r="K28" s="406" t="str">
        <f>IF(COUNTIF(Year3Range,BE5)+COUNTIF(Year3Range,BE4)+COUNTIF(Year3Range,"*60")&gt;0,COUNTIF(Year3Range,BE4),"")</f>
        <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t="str">
        <f>IF(COUNTIF(Year1Expected,$BE$5)+COUNTIF(Year1Expected,$BE$4)+COUNTIF(Year1Expected,"*60")&gt;0,COUNTIF(Year1Expected,$BE$4),"")</f>
        <v/>
      </c>
      <c r="Z28" s="406" t="str">
        <f>IF(COUNTIF(Year2Expected,$BE$5)+COUNTIF(Year2Expected,$BE$4)+COUNTIF(Year2Expected,"*60")&gt;0,COUNTIF(Year2Expected,$BE$4),"")</f>
        <v/>
      </c>
      <c r="AA28" s="406" t="str">
        <f>IF(COUNTIF(Year3Expected,$BE$5)+COUNTIF(Year3Expected,$BE$4)+COUNTIF(Year3Expected,"*60")&gt;0,COUNTIF(Year3Expected,$BE$4),"")</f>
        <v/>
      </c>
      <c r="AB28" s="406" t="str">
        <f>IF(COUNTIF(Year4Expected,$BE$5)+COUNTIF(Year4Expected,$BE$4)+COUNTIF(Year4Expected,"*60")&gt;0,COUNTIF(Year4Expected,$BE$4),"")</f>
        <v/>
      </c>
      <c r="AC28" s="406" t="str">
        <f>IF(COUNTIF(Year5Expected,$BE$5)+COUNTIF(Year5Expected,$BE$4)+COUNTIF(Year5Expected,"*60")&gt;0,COUNTIF(Year5Expected,$BE$4),"")</f>
        <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e">
        <f>LOOKUP(2,1/(H31:R31&lt;&gt;""),H$2:R$2)</f>
        <v>#N/A</v>
      </c>
      <c r="AY28" s="407"/>
      <c r="AZ28" s="407" t="e">
        <f>AX28</f>
        <v>#N/A</v>
      </c>
      <c r="BA28" s="407"/>
      <c r="BB28" s="407"/>
      <c r="BC28" s="407"/>
      <c r="BD28" s="407"/>
      <c r="BE28" s="407"/>
      <c r="BF28" s="407"/>
      <c r="BG28" s="407"/>
      <c r="BH28" s="407"/>
      <c r="BI28" s="453" t="s">
        <v>160</v>
      </c>
      <c r="BJ28" s="658">
        <f>COUNTIF(BJ3:BJ27,1)</f>
        <v>0</v>
      </c>
      <c r="BK28" s="658">
        <f>COUNTIF(BK3:BK27,1)</f>
        <v>0</v>
      </c>
      <c r="BL28" s="658">
        <f>COUNTIF(BL3:BL27,1)</f>
        <v>0</v>
      </c>
      <c r="BM28" s="658">
        <f>COUNTIF(BM3:BM27,1)</f>
        <v>0</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0</v>
      </c>
      <c r="BW28" s="659">
        <f>COUNTIF(BW3:BW27,1)</f>
        <v>0</v>
      </c>
      <c r="BX28" s="659">
        <f>COUNTIF(BX3:BX27,1)</f>
        <v>0</v>
      </c>
      <c r="BY28" s="659">
        <f>COUNTIF(BY3:BY27,1)</f>
        <v>0</v>
      </c>
      <c r="BZ28" s="659">
        <f>COUNTIF(BZ3:BZ27,1)</f>
        <v>0</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0</v>
      </c>
      <c r="CI28" s="454">
        <f>COUNTIF(CI3:CI27,1.1)+COUNTIF(CI3:CI27,1)</f>
        <v>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0</v>
      </c>
      <c r="CT28" s="662">
        <f>COUNTIF(CT3:CT27,"Achieved")</f>
        <v>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t="str">
        <f>IF(COUNTIF(Year0Range,BE5)+COUNTIF(Year0Range,BE4)+COUNTIF(Year0Range,"*60")&gt;0,COUNTIF(Year0Range,BE5),"")</f>
        <v/>
      </c>
      <c r="I29" s="401" t="str">
        <f>IF(COUNTIF(Year1Range,BE5)+COUNTIF(Year1Range,BE4)+COUNTIF(Year1Range,"*60")&gt;0,COUNTIF(Year1Range,BE5),"")</f>
        <v/>
      </c>
      <c r="J29" s="401" t="str">
        <f>IF(COUNTIF(Year2Range,BE5)+COUNTIF(Year2Range,BE4)+COUNTIF(Year2Range,"*60")&gt;0,COUNTIF(Year2Range,BE5),"")</f>
        <v/>
      </c>
      <c r="K29" s="401" t="str">
        <f>IF(COUNTIF(Year3Range,BE5)+COUNTIF(Year3Range,BE4)+COUNTIF(Year3Range,"*60")&gt;0,COUNTIF(Year3Range,BE5),"")</f>
        <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t="str">
        <f>IF(COUNTIF(Year1Expected,$BE$5)+COUNTIF(Year1Expected,$BE$4)+COUNTIF(Year1Expected,"*60")&gt;0,COUNTIF(Year1Expected,$BE$5),"")</f>
        <v/>
      </c>
      <c r="Z29" s="406" t="str">
        <f>IF(COUNTIF(Year2Expected,$BE$5)+COUNTIF(Year2Expected,$BE$4)+COUNTIF(Year2Expected,"*60")&gt;0,COUNTIF(Year2Expected,$BE$5),"")</f>
        <v/>
      </c>
      <c r="AA29" s="406" t="str">
        <f>IF(COUNTIF(Year3Expected,$BE$5)+COUNTIF(Year3Expected,$BE$4)+COUNTIF(Year3Expected,"*60")&gt;0,COUNTIF(Year3Expected,$BE$5),"")</f>
        <v/>
      </c>
      <c r="AB29" s="406" t="str">
        <f>IF(COUNTIF(Year4Expected,$BE$5)+COUNTIF(Year4Expected,$BE$4)+COUNTIF(Year4Expected,"*60")&gt;0,COUNTIF(Year4Expected,$BE$5),"")</f>
        <v/>
      </c>
      <c r="AC29" s="406" t="str">
        <f>IF(COUNTIF(Year5Expected,$BE$5)+COUNTIF(Year5Expected,$BE$4)+COUNTIF(Year5Expected,"*60")&gt;0,COUNTIF(Year5Expected,$BE$5),"")</f>
        <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0</v>
      </c>
      <c r="BK29" s="658">
        <f>COUNTIF(BK3:BK27,0.5)</f>
        <v>0</v>
      </c>
      <c r="BL29" s="658">
        <f>COUNTIF(BL3:BL27,0.5)</f>
        <v>0</v>
      </c>
      <c r="BM29" s="658">
        <f>COUNTIF(BM3:BM27,0.5)</f>
        <v>0</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0</v>
      </c>
      <c r="BW29" s="659">
        <f>COUNTIF(BW3:BW27,0.5)</f>
        <v>0</v>
      </c>
      <c r="BX29" s="659">
        <f>COUNTIF(BX3:BX27,0.5)</f>
        <v>0</v>
      </c>
      <c r="BY29" s="659">
        <f>COUNTIF(BY3:BY27,0.5)</f>
        <v>0</v>
      </c>
      <c r="BZ29" s="659">
        <f>COUNTIF(BZ3:BZ27,0.5)</f>
        <v>0</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
      </c>
      <c r="CI29" s="454" t="str" cm="1">
        <f t="array" ref="CI29">_xlfn.TEXTJOIN(", ", TRUE, IF((CI3:CI27=1.1) + (CI3:CI27=1), $CF$3:$CF$27, ""))</f>
        <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0</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t="str">
        <f>IF(COUNTIF(Year0Range,BE5)+COUNTIF(Year0Range,BE4)+COUNTIF(Year0Range,"*60")&gt;0,COUNTIF(Year0Range,"*60"),"")</f>
        <v/>
      </c>
      <c r="I30" s="401" t="str">
        <f>IF(COUNTIF(Year1Range,BE5)+COUNTIF(Year1Range,BE4)+COUNTIF(Year1Range,"*60")&gt;0,COUNTIF(Year1Range,"*60"),"")</f>
        <v/>
      </c>
      <c r="J30" s="401" t="str">
        <f>IF(COUNTIF(Year2Range,BE5)+COUNTIF(Year2Range,BE4)+COUNTIF(Year2Range,"*60")&gt;0,COUNTIF(Year2Range,"*60"),"")</f>
        <v/>
      </c>
      <c r="K30" s="401" t="str">
        <f>IF(COUNTIF(Year3Range,BE5)+COUNTIF(Year3Range,BE4)+COUNTIF(Year3Range,"*60")&gt;0,COUNTIF(Year3Range,"*60"),"")</f>
        <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t="str">
        <f>IF(COUNTIF(Year1Expected,BE5)+COUNTIF(Year1Expected,BE4)+COUNTIF(Year1Expected,"*60")&gt;0,COUNTIF(Year1Expected,"*60"),"")</f>
        <v/>
      </c>
      <c r="Z30" s="406" t="str">
        <f>IF(COUNTIF(Year2Expected,BF5)+COUNTIF(Year2Expected,BF4)+COUNTIF(Year2Expected,"*60")&gt;0,COUNTIF(Year2Expected,"*60"),"")</f>
        <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0</v>
      </c>
      <c r="BK30" s="658">
        <f>COUNTIF(BK3:BK27,0)</f>
        <v>0</v>
      </c>
      <c r="BL30" s="658">
        <f>COUNTIF(BL3:BL27,0)</f>
        <v>0</v>
      </c>
      <c r="BM30" s="658">
        <f>COUNTIF(BM3:BM27,0)</f>
        <v>0</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0</v>
      </c>
      <c r="BW30" s="659">
        <f>COUNTIF(BW3:BW27,0)</f>
        <v>0</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0</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t="str">
        <f>IF(ISERROR(AVERAGE(BJ21:BJ27,BJ9:BJ20, BJ3:BJ8)),"",AVERAGE(BJ21:BJ27,BJ9:BJ20, BJ3:BJ8))</f>
        <v/>
      </c>
      <c r="I31" s="468" t="str">
        <f>IF(ISERROR(AVERAGE(BK21:BK27,BK9:BK20, BK3:BK8)),"",AVERAGE(BK21:BK27,BK9:BK20, BK3:BK8))</f>
        <v/>
      </c>
      <c r="J31" s="468" t="str">
        <f>IF(ISERROR(AVERAGE(BL21:BL27,BL9:BL20, BL3:BL8)),"",AVERAGE(BL21:BL27,BL9:BL20, BL3:BL8))</f>
        <v/>
      </c>
      <c r="K31" s="468" t="str">
        <f>IF(ISERROR(AVERAGE(BM21:BM27,BM9:BM20, BM3:BM8)),"",AVERAGE(BM21:BM27,BM9:BM20, BM3:BM8))</f>
        <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t="str">
        <f>IF(ISERROR(AVERAGE(BV21:BV27,BV9:BV20, BV3:BV8)),"",AVERAGE(BV21:BV27,BV9:BV20, BV3:BV8))</f>
        <v/>
      </c>
      <c r="Z31" s="468" t="str">
        <f>IF(ISERROR(AVERAGE(BW21:BW27,BW9:BW20, BW3:BW8)),"",AVERAGE(BW21:BW27,BW9:BW20, BW3:BW8))</f>
        <v/>
      </c>
      <c r="AA31" s="468" t="str">
        <f>IF(ISERROR(AVERAGE(BX21:BX27,BX9:BX20, BX3:BX8)),"",AVERAGE(BX21:BX27,BX9:BX20, BX3:BX8))</f>
        <v/>
      </c>
      <c r="AB31" s="468" t="str">
        <f>IF(ISERROR(AVERAGE(BY21:BY27,BY9:BY20, BY3:BY8)),"",AVERAGE(BY21:BY27,BY9:BY20, BY3:BY8))</f>
        <v/>
      </c>
      <c r="AC31" s="468" t="str">
        <f>IF(ISERROR(AVERAGE(BZ21:BZ27,BZ9:BZ20, BZ3:BZ8)),"",AVERAGE(BZ21:BZ27,BZ9:BZ20, BZ3:BZ8))</f>
        <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
      </c>
      <c r="CI31" s="454" t="str" cm="1">
        <f t="array" ref="CI31">_xlfn.TEXTJOIN(", ", TRUE, IF(CT3:CT27="Achieved", $CF$3:$CF$27, ""))</f>
        <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t="str">
        <f>IF(SUM(CS28:CS29)=0,"",CS28/SUM(CS28:CS29))</f>
        <v/>
      </c>
      <c r="CT31" s="664" t="str">
        <f>IF(SUM(CT28:CT29)=0,"",CT28/SUM(CT28:CT29))</f>
        <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
      </c>
      <c r="J32" s="406" t="str">
        <f>IF(J31="","",_xlfn.CONCAT(CH28," / ",CS28))</f>
        <v/>
      </c>
      <c r="K32" s="406" t="str">
        <f>IF(K31="","",_xlfn.CONCAT(CI28," / ",CT28))</f>
        <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0</v>
      </c>
      <c r="AY32" s="422">
        <f>VALUE(COUNTIF(AY3:AY8,BF5))</f>
        <v>0</v>
      </c>
      <c r="AZ32" s="422">
        <f>VALUE(COUNTIF(AY3:AY8,0))</f>
        <v>0</v>
      </c>
      <c r="BA32" s="422" t="e">
        <f>AVERAGEIF(AY3:AY8,"&gt;=0")</f>
        <v>#DIV/0!</v>
      </c>
      <c r="BB32" s="469"/>
      <c r="BC32" s="469"/>
      <c r="BD32" s="469"/>
      <c r="BE32" s="469"/>
      <c r="BG32" s="408"/>
      <c r="BH32" s="408"/>
      <c r="BI32" s="453" t="s">
        <v>165</v>
      </c>
      <c r="BJ32" s="665" t="str">
        <f>IF(ISERROR(AVERAGE(BJ21:BJ27,BJ9:BJ20,BJ3:BJ8)),"",(AVERAGE(BJ21:BJ27,BJ9:BJ20,BJ3:BJ8)))</f>
        <v/>
      </c>
      <c r="BK32" s="665" t="str">
        <f>IF(ISERROR(AVERAGE(BK21:BK27,BK9:BK20,BK3:BK8)),"",(AVERAGE(BK21:BK27,BK9:BK20,BK3:BK8)))</f>
        <v/>
      </c>
      <c r="BL32" s="665" t="str">
        <f>IF(ISERROR(AVERAGE(BL21:BL27,BL9:BL20,BL3:BL8)),"",(AVERAGE(BL21:BL27,BL9:BL20,BL3:BL8)))</f>
        <v/>
      </c>
      <c r="BM32" s="665" t="str">
        <f>IF(ISERROR(AVERAGE(BM21:BM27,BM9:BM20,BM3:BM8)),"",(AVERAGE(BM21:BM27,BM9:BM20,BM3:BM8)))</f>
        <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t="str">
        <f>IF(ISERROR(AVERAGE(BV21:BV27,BV9:BV20,BV3:BV8)),"",(AVERAGE(BV21:BV27,BV9:BV20,BV3:BV8)))</f>
        <v/>
      </c>
      <c r="BW32" s="665" t="str">
        <f>IF(ISERROR(AVERAGE(BW21:BW27,BW9:BW20,BW3:BW8)),"",(AVERAGE(BW21:BW27,BW9:BW20,BW3:BW8)))</f>
        <v/>
      </c>
      <c r="BX32" s="665" t="str">
        <f>IF(ISERROR(AVERAGE(BX21:BX27,BX9:BX20,BX3:BX8)),"",(AVERAGE(BX21:BX27,BX9:BX20,BX3:BX8)))</f>
        <v/>
      </c>
      <c r="BY32" s="665" t="str">
        <f>IF(ISERROR(AVERAGE(BY21:BY27,BY9:BY20,BY3:BY8)),"",(AVERAGE(BY21:BY27,BY9:BY20,BY3:BY8)))</f>
        <v/>
      </c>
      <c r="BZ32" s="665" t="str">
        <f>IF(ISERROR(AVERAGE(BZ21:BZ27,BZ9:BZ20,BZ3:BZ8)),"",(AVERAGE(BZ21:BZ27,BZ9:BZ20,BZ3:BZ8)))</f>
        <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
      </c>
      <c r="J33" s="470" t="str">
        <f>IF(J31="","",IF(J34="Yes",CS32,"N/A"))</f>
        <v/>
      </c>
      <c r="K33" s="470" t="str">
        <f>IF(K31="","",IF(K34="Yes",CT32,"N/A"))</f>
        <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0</v>
      </c>
      <c r="AY33" s="422">
        <f>VALUE(COUNTIF(AY9:AY20,BF5))</f>
        <v>0</v>
      </c>
      <c r="AZ33" s="422">
        <f>VALUE(COUNTIF(AY9:AY20,0))</f>
        <v>0</v>
      </c>
      <c r="BA33" s="422" t="e">
        <f>AVERAGEIF(AY9:AY20,"&gt;=0")</f>
        <v>#DIV/0!</v>
      </c>
      <c r="BI33" s="453" t="s">
        <v>167</v>
      </c>
      <c r="BJ33" s="648" t="str">
        <f>IF(ISERROR(AVERAGE(BJ3:BJ8)),"",(AVERAGE(BJ3:BJ8)))</f>
        <v/>
      </c>
      <c r="BK33" s="648" t="str">
        <f>IF(ISERROR(AVERAGE(BK3:BK8)),"",(AVERAGE(BK3:BK8)))</f>
        <v/>
      </c>
      <c r="BL33" s="648" t="str">
        <f>IF(ISERROR(AVERAGE(BL3:BL8)),"",(AVERAGE(BL3:BL8)))</f>
        <v/>
      </c>
      <c r="BM33" s="648" t="str">
        <f>IF(ISERROR(AVERAGE(BM3:BM8)),"",(AVERAGE(BM3:BM8)))</f>
        <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t="str">
        <f>IF(ISERROR(AVERAGE(BV3:BV8)),"",(AVERAGE(BV3:BV8)))</f>
        <v/>
      </c>
      <c r="BW33" s="648" t="str">
        <f>IF(ISERROR(AVERAGE(BW3:BW8)),"",(AVERAGE(BW3:BW8)))</f>
        <v/>
      </c>
      <c r="BX33" s="648" t="str">
        <f>IF(ISERROR(AVERAGE(BX3:BX8)),"",(AVERAGE(BX3:BX8)))</f>
        <v/>
      </c>
      <c r="BY33" s="648" t="str">
        <f>IF(ISERROR(AVERAGE(BY3:BY8)),"",(AVERAGE(BY3:BY8)))</f>
        <v/>
      </c>
      <c r="BZ33" s="648" t="str">
        <f>IF(ISERROR(AVERAGE(BZ3:BZ8)),"",(AVERAGE(BZ3:BZ8)))</f>
        <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No</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100</v>
      </c>
      <c r="J34" s="217" t="s">
        <v>100</v>
      </c>
      <c r="K34" s="217" t="s">
        <v>100</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0</v>
      </c>
      <c r="AY34" s="422">
        <f>COUNTIF(AY21:AY27,BF5)</f>
        <v>0</v>
      </c>
      <c r="AZ34" s="422">
        <f>VALUE(COUNTIF(AY21:AY27,0))</f>
        <v>0</v>
      </c>
      <c r="BA34" s="422" t="e">
        <f>AVERAGEIF(AY21:AY27,"&gt;=0")</f>
        <v>#DIV/0!</v>
      </c>
      <c r="BI34" s="453" t="s">
        <v>170</v>
      </c>
      <c r="BJ34" s="666" t="str">
        <f>IF(ISERROR(AVERAGE(BJ9:BJ20)),"",(AVERAGE(BJ9:BJ20)))</f>
        <v/>
      </c>
      <c r="BK34" s="666" t="str">
        <f>IF(ISERROR(AVERAGE(BK9:BK20)),"",(AVERAGE(BK9:BK20)))</f>
        <v/>
      </c>
      <c r="BL34" s="666" t="str">
        <f>IF(ISERROR(AVERAGE(BL9:BL20)),"",(AVERAGE(BL9:BL20)))</f>
        <v/>
      </c>
      <c r="BM34" s="666" t="str">
        <f>IF(ISERROR(AVERAGE(BM9:BM20)),"",(AVERAGE(BM9:BM20)))</f>
        <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t="str">
        <f>IF(ISERROR(AVERAGE(BV9:BV20)),"",(AVERAGE(BV9:BV20)))</f>
        <v/>
      </c>
      <c r="BW34" s="666" t="str">
        <f>IF(ISERROR(AVERAGE(BW9:BW20)),"",(AVERAGE(BW9:BW20)))</f>
        <v/>
      </c>
      <c r="BX34" s="666" t="str">
        <f>IF(ISERROR(AVERAGE(BX9:BX20)),"",(AVERAGE(BX9:BX20)))</f>
        <v/>
      </c>
      <c r="BY34" s="666" t="str">
        <f>IF(ISERROR(AVERAGE(BY9:BY20)),"",(AVERAGE(BY9:BY20)))</f>
        <v/>
      </c>
      <c r="BZ34" s="666" t="str">
        <f>IF(ISERROR(AVERAGE(BZ9:BZ20)),"",(AVERAGE(BZ9:BZ20)))</f>
        <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
      </c>
      <c r="J35" s="402" t="str">
        <f>IF(COUNTIF(Year2Range,$BE$5)+COUNTIF(Year2Range,$BE$4)+COUNTIF(Year2Range,"*60")&gt;0,CS33,"")</f>
        <v/>
      </c>
      <c r="K35" s="402" t="str">
        <f>IF(COUNTIF(Year3Range,$BE$5)+COUNTIF(Year3Range,$BE$4)+COUNTIF(Year3Range,"*60")&gt;0,CT33,"")</f>
        <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0</v>
      </c>
      <c r="AY35" s="422">
        <f>VALUE(SUM(AY32:AY34))</f>
        <v>0</v>
      </c>
      <c r="AZ35" s="422">
        <f>VALUE(SUM(AZ32:AZ34))</f>
        <v>0</v>
      </c>
      <c r="BA35" s="422" t="e">
        <f>AVERAGEIF(AY3:AY27,"&gt;=0")</f>
        <v>#DIV/0!</v>
      </c>
      <c r="BI35" s="453" t="s">
        <v>172</v>
      </c>
      <c r="BJ35" s="667" t="str">
        <f>IF(ISERROR(AVERAGE(BJ21:BJ27)),"",(AVERAGE(BJ21:BJ27)))</f>
        <v/>
      </c>
      <c r="BK35" s="667" t="str">
        <f>IF(ISERROR(AVERAGE(BK21:BK27)),"",(AVERAGE(BK21:BK27)))</f>
        <v/>
      </c>
      <c r="BL35" s="667" t="str">
        <f>IF(ISERROR(AVERAGE(BL21:BL27)),"",(AVERAGE(BL21:BL27)))</f>
        <v/>
      </c>
      <c r="BM35" s="667" t="str">
        <f>IF(ISERROR(AVERAGE(BM21:BM27)),"",(AVERAGE(BM21:BM27)))</f>
        <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t="str">
        <f>IF(ISERROR(AVERAGE(BV21:BV27)),"",(AVERAGE(BV21:BV27)))</f>
        <v/>
      </c>
      <c r="BW35" s="667" t="str">
        <f>IF(ISERROR(AVERAGE(BW21:BW27)),"",(AVERAGE(BW21:BW27)))</f>
        <v/>
      </c>
      <c r="BX35" s="667" t="str">
        <f>IF(ISERROR(AVERAGE(BX21:BX27)),"",(AVERAGE(BX21:BX27)))</f>
        <v/>
      </c>
      <c r="BY35" s="667" t="str">
        <f>IF(ISERROR(AVERAGE(BY21:BY27)),"",(AVERAGE(BY21:BY27)))</f>
        <v/>
      </c>
      <c r="BZ35" s="667" t="str">
        <f>IF(ISERROR(AVERAGE(BZ21:BZ27)),"",(AVERAGE(BZ21:BZ27)))</f>
        <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t="str">
        <f>IF(ISERROR(AVERAGE(AY21:AY27,AY9:AY20,AY3:AY8)),"",(AVERAGE(AY21:AY27,AY9:AY20,AY3:AY8)))</f>
        <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0</v>
      </c>
      <c r="AY38" s="422">
        <f>COUNTIF(BA3:BA8,BF5)</f>
        <v>0</v>
      </c>
      <c r="AZ38" s="422">
        <f>COUNTIF(BA3:BA8,0)</f>
        <v>0</v>
      </c>
      <c r="BA38" s="422" t="e">
        <f>AVERAGEIF(BA3:BA8,"&gt;=0")</f>
        <v>#DIV/0!</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
      </c>
      <c r="D39" s="607"/>
      <c r="E39" s="607"/>
      <c r="F39" s="607"/>
      <c r="G39" s="607" t="str">
        <f>CH31</f>
        <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0</v>
      </c>
      <c r="AY39" s="422">
        <f>COUNTIF(BA9:BA20,BF5)</f>
        <v>0</v>
      </c>
      <c r="AZ39" s="422">
        <f>COUNTIF(BA9:BA20,0)</f>
        <v>0</v>
      </c>
      <c r="BA39" s="422" t="e">
        <f>AVERAGEIF(BA9:BA20,"&gt;=0")</f>
        <v>#DIV/0!</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
      </c>
      <c r="D40" s="607"/>
      <c r="E40" s="607"/>
      <c r="F40" s="607"/>
      <c r="G40" s="607" t="str">
        <f>CI31</f>
        <v/>
      </c>
      <c r="H40" s="607"/>
      <c r="I40" s="607"/>
      <c r="J40" s="607"/>
      <c r="K40" s="607" t="str">
        <f>CI30</f>
        <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0</v>
      </c>
      <c r="AY40" s="422">
        <f>COUNTIF(BA21:BA27,BF5)</f>
        <v>0</v>
      </c>
      <c r="AZ40" s="422">
        <f>COUNTIF(BA21:BA27,0)</f>
        <v>0</v>
      </c>
      <c r="BA40" s="422" t="e">
        <f>AVERAGEIF(BA21:BA27,"&gt;=0")</f>
        <v>#DIV/0!</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0</v>
      </c>
      <c r="AY41" s="422">
        <f>SUM(AY38:AY40)</f>
        <v>0</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t="str">
        <f>IF(ISERROR(AVERAGE(BA21:BA27,BA9:BA20,BA3:BA8)),"",(AVERAGE(BA21:BA27,BA9:BA20,BA3:BA8)))</f>
        <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t="e">
        <f>IF(AX35=0,NA(),AX35)</f>
        <v>#N/A</v>
      </c>
      <c r="E59" s="509"/>
      <c r="F59" s="509" t="e">
        <f>IF(AX32=0,NA(),AX32)</f>
        <v>#N/A</v>
      </c>
      <c r="G59" s="509"/>
      <c r="H59" s="509" t="e">
        <f>IF(AX33=0,NA(),AX33)</f>
        <v>#N/A</v>
      </c>
      <c r="I59" s="509"/>
      <c r="J59" s="509" t="e">
        <f>IF(AX34=0,NA(),AX34)</f>
        <v>#N/A</v>
      </c>
      <c r="K59" s="509"/>
      <c r="BK59" s="408"/>
      <c r="CB59" s="407"/>
    </row>
    <row r="60" spans="1:92" ht="16" x14ac:dyDescent="0.35">
      <c r="B60" s="510" t="str">
        <f>BE5</f>
        <v>60-79</v>
      </c>
      <c r="C60" s="511"/>
      <c r="D60" s="509" t="e">
        <f>IF(AY35=0,NA(),AY35)</f>
        <v>#N/A</v>
      </c>
      <c r="E60" s="509"/>
      <c r="F60" s="509" t="e">
        <f>IF(AY32=0,NA(),AY32)</f>
        <v>#N/A</v>
      </c>
      <c r="G60" s="509"/>
      <c r="H60" s="509" t="e">
        <f>IF(AY33=0,NA(),AY33)</f>
        <v>#N/A</v>
      </c>
      <c r="I60" s="509"/>
      <c r="J60" s="509" t="e">
        <f>IF(AY34=0,NA(),AY34)</f>
        <v>#N/A</v>
      </c>
      <c r="K60" s="509"/>
      <c r="AQ60" s="408"/>
      <c r="BK60" s="408"/>
      <c r="CB60" s="407"/>
    </row>
    <row r="61" spans="1:92" ht="16" x14ac:dyDescent="0.35">
      <c r="B61" s="512" t="str">
        <f>BE6</f>
        <v>&lt;60</v>
      </c>
      <c r="C61" s="513"/>
      <c r="D61" s="509" t="e">
        <f>IF(AZ35=0,NA(),AZ35)</f>
        <v>#N/A</v>
      </c>
      <c r="E61" s="509"/>
      <c r="F61" s="509" t="e">
        <f>IF(AZ32=0,NA(),AZ32)</f>
        <v>#N/A</v>
      </c>
      <c r="G61" s="509"/>
      <c r="H61" s="509" t="e">
        <f>IF(AZ33=0,NA(),AZ33)</f>
        <v>#N/A</v>
      </c>
      <c r="I61" s="509"/>
      <c r="J61" s="509" t="e">
        <f>IF(AZ34=0,NA(),AZ34)</f>
        <v>#N/A</v>
      </c>
      <c r="K61" s="509"/>
      <c r="AQ61" s="408"/>
      <c r="BK61" s="408"/>
      <c r="CB61" s="407"/>
    </row>
    <row r="62" spans="1:92" s="408" customFormat="1" ht="16.5" thickBot="1" x14ac:dyDescent="0.4">
      <c r="B62" s="514" t="s">
        <v>190</v>
      </c>
      <c r="C62" s="515"/>
      <c r="D62" s="516" t="str">
        <f>IFERROR(BA35,"n/a")</f>
        <v>n/a</v>
      </c>
      <c r="E62" s="517"/>
      <c r="F62" s="516" t="str">
        <f>IFERROR(BA32,"n/a")</f>
        <v>n/a</v>
      </c>
      <c r="G62" s="517"/>
      <c r="H62" s="516" t="str">
        <f>IFERROR(BA33,"n/a")</f>
        <v>n/a</v>
      </c>
      <c r="I62" s="517"/>
      <c r="J62" s="516" t="str">
        <f>IFERROR(BA34,"n/a")</f>
        <v>n/a</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t="str">
        <f>_xlfn.IFNA(S102,"")</f>
        <v/>
      </c>
      <c r="G90" s="534" t="str">
        <f>_xlfn.IFNA(S103,"")</f>
        <v/>
      </c>
      <c r="H90" s="534" t="str">
        <f>_xlfn.IFNA(S104,"")</f>
        <v/>
      </c>
      <c r="I90" s="534" t="str">
        <f>_xlfn.IFNA(S105,"")</f>
        <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t="str">
        <f>_xlfn.IFNA(R103,"")</f>
        <v/>
      </c>
      <c r="H91" s="539" t="str">
        <f>_xlfn.IFNA(R104,"")</f>
        <v/>
      </c>
      <c r="I91" s="539" t="str">
        <f>_xlfn.IFNA(R105,"")</f>
        <v/>
      </c>
      <c r="J91" s="539" t="str">
        <f>_xlfn.IFNA(R106,"")</f>
        <v/>
      </c>
      <c r="K91" s="539" t="str">
        <f>_xlfn.IFNA(R107,"")</f>
        <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t="str">
        <f>_xlfn.IFNA(U102,"")</f>
        <v/>
      </c>
      <c r="G92" s="534" t="str">
        <f>_xlfn.IFNA(U103,"")</f>
        <v/>
      </c>
      <c r="H92" s="534" t="str">
        <f>_xlfn.IFNA(U104,"")</f>
        <v/>
      </c>
      <c r="I92" s="534" t="str">
        <f>_xlfn.IFNA(U105,"")</f>
        <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t="str">
        <f>_xlfn.IFNA(T103,"")</f>
        <v/>
      </c>
      <c r="H93" s="539" t="str">
        <f>_xlfn.IFNA(T104,"")</f>
        <v/>
      </c>
      <c r="I93" s="539" t="str">
        <f>_xlfn.IFNA(T105,"")</f>
        <v/>
      </c>
      <c r="J93" s="539" t="str">
        <f>_xlfn.IFNA(T106,"")</f>
        <v/>
      </c>
      <c r="K93" s="539" t="str">
        <f>_xlfn.IFNA(T107,"")</f>
        <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t="str">
        <f>_xlfn.IFNA(W102,"")</f>
        <v/>
      </c>
      <c r="G94" s="534" t="str">
        <f>_xlfn.IFNA(W103,"")</f>
        <v/>
      </c>
      <c r="H94" s="534" t="str">
        <f>_xlfn.IFNA(W104,"")</f>
        <v/>
      </c>
      <c r="I94" s="534" t="str">
        <f>_xlfn.IFNA(W105,"")</f>
        <v/>
      </c>
      <c r="J94" s="534" t="str">
        <f>_xlfn.IFNA(W106,"")</f>
        <v/>
      </c>
      <c r="K94" s="534" t="str">
        <f>_xlfn.IFNA(W107,"")</f>
        <v/>
      </c>
      <c r="AA94" s="407"/>
      <c r="AM94" s="408"/>
      <c r="AN94" s="408"/>
    </row>
    <row r="95" spans="2:91" ht="17.75" customHeight="1" x14ac:dyDescent="0.35">
      <c r="B95" s="535"/>
      <c r="C95" s="532"/>
      <c r="D95" s="541"/>
      <c r="E95" s="538" t="s">
        <v>70</v>
      </c>
      <c r="F95" s="538"/>
      <c r="G95" s="539" t="str">
        <f>_xlfn.IFNA(V103,"")</f>
        <v/>
      </c>
      <c r="H95" s="539" t="str">
        <f>_xlfn.IFNA(V104,"")</f>
        <v/>
      </c>
      <c r="I95" s="539" t="str">
        <f>_xlfn.IFNA(V105,"")</f>
        <v/>
      </c>
      <c r="J95" s="539" t="str">
        <f>_xlfn.IFNA(V106,"")</f>
        <v/>
      </c>
      <c r="K95" s="539" t="str">
        <f>_xlfn.IFNA(V107,"")</f>
        <v/>
      </c>
      <c r="AA95" s="407"/>
      <c r="AM95" s="408"/>
      <c r="AN95" s="408"/>
    </row>
    <row r="96" spans="2:91" ht="17.75" customHeight="1" x14ac:dyDescent="0.35">
      <c r="B96" s="542" t="s">
        <v>197</v>
      </c>
      <c r="C96" s="543"/>
      <c r="D96" s="544"/>
      <c r="E96" s="545" t="s">
        <v>194</v>
      </c>
      <c r="F96" s="534" t="str">
        <f>_xlfn.IFNA(Q102,"")</f>
        <v/>
      </c>
      <c r="G96" s="534" t="str">
        <f>_xlfn.IFNA(Q103,"")</f>
        <v/>
      </c>
      <c r="H96" s="534" t="str">
        <f>_xlfn.IFNA(Q104,"")</f>
        <v/>
      </c>
      <c r="I96" s="534" t="str">
        <f>_xlfn.IFNA(Q105,"")</f>
        <v/>
      </c>
      <c r="J96" s="534" t="str">
        <f>_xlfn.IFNA(Q106,"")</f>
        <v/>
      </c>
      <c r="K96" s="534" t="str">
        <f>_xlfn.IFNA(Q107,"")</f>
        <v/>
      </c>
      <c r="AA96" s="407"/>
      <c r="AM96" s="408"/>
      <c r="AN96" s="408"/>
    </row>
    <row r="97" spans="2:91" ht="17.75" customHeight="1" x14ac:dyDescent="0.35">
      <c r="B97" s="546"/>
      <c r="C97" s="547"/>
      <c r="D97" s="543"/>
      <c r="E97" s="548" t="s">
        <v>70</v>
      </c>
      <c r="F97" s="538"/>
      <c r="G97" s="549" t="str">
        <f>_xlfn.IFNA(P103,"")</f>
        <v/>
      </c>
      <c r="H97" s="549" t="str">
        <f>_xlfn.IFNA(P104,"")</f>
        <v/>
      </c>
      <c r="I97" s="549" t="str">
        <f>_xlfn.IFNA(P105,"")</f>
        <v/>
      </c>
      <c r="J97" s="549" t="str">
        <f>_xlfn.IFNA(P106,"")</f>
        <v/>
      </c>
      <c r="K97" s="549" t="str">
        <f>_xlfn.IFNA(P107,"")</f>
        <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t="e">
        <f>IF(BJ32="",NA(),BJ32)</f>
        <v>#N/A</v>
      </c>
      <c r="R102" s="555"/>
      <c r="S102" s="554" t="e">
        <f>IF(BJ33="",NA(),BJ33)</f>
        <v>#N/A</v>
      </c>
      <c r="T102" s="555"/>
      <c r="U102" s="554" t="e">
        <f>IF(BJ34="",NA(),BJ34)</f>
        <v>#N/A</v>
      </c>
      <c r="V102" s="555"/>
      <c r="W102" s="554" t="e">
        <f>IF(BJ35="",NA(),BJ35)</f>
        <v>#N/A</v>
      </c>
    </row>
    <row r="103" spans="2:91" x14ac:dyDescent="0.35">
      <c r="O103" s="551" t="s">
        <v>77</v>
      </c>
      <c r="P103" s="556" t="e">
        <f>IF(BV32="",NA(),BV32)</f>
        <v>#N/A</v>
      </c>
      <c r="Q103" s="554" t="e">
        <f>IF(BK32="",NA(),BK32)</f>
        <v>#N/A</v>
      </c>
      <c r="R103" s="556" t="e">
        <f>IF(BV33="",NA(),BV33)</f>
        <v>#N/A</v>
      </c>
      <c r="S103" s="554" t="e">
        <f>IF(BK33="",NA(),BK33)</f>
        <v>#N/A</v>
      </c>
      <c r="T103" s="556" t="e">
        <f>IF(BV34="",NA(),BV34)</f>
        <v>#N/A</v>
      </c>
      <c r="U103" s="554" t="e">
        <f>IF(BK34="",NA(),BK34)</f>
        <v>#N/A</v>
      </c>
      <c r="V103" s="556" t="e">
        <f>IF(BV35="",NA(),BV35)</f>
        <v>#N/A</v>
      </c>
      <c r="W103" s="554" t="e">
        <f>IF(BK35="",NA(),BK35)</f>
        <v>#N/A</v>
      </c>
    </row>
    <row r="104" spans="2:91" x14ac:dyDescent="0.35">
      <c r="O104" s="551" t="s">
        <v>78</v>
      </c>
      <c r="P104" s="556" t="e">
        <f>IF(BW32="",NA(),BW32)</f>
        <v>#N/A</v>
      </c>
      <c r="Q104" s="554" t="e">
        <f>IF(BL32="",NA(),BL32)</f>
        <v>#N/A</v>
      </c>
      <c r="R104" s="556" t="e">
        <f>IF(BW33="",NA(),BW33)</f>
        <v>#N/A</v>
      </c>
      <c r="S104" s="554" t="e">
        <f>IF(BL33="",NA(),BL33)</f>
        <v>#N/A</v>
      </c>
      <c r="T104" s="556" t="e">
        <f>IF(BW34="",NA(),BW34)</f>
        <v>#N/A</v>
      </c>
      <c r="U104" s="554" t="e">
        <f>IF(BL34="",NA(),BL34)</f>
        <v>#N/A</v>
      </c>
      <c r="V104" s="556" t="e">
        <f>IF(BW35="",NA(),BW35)</f>
        <v>#N/A</v>
      </c>
      <c r="W104" s="554" t="e">
        <f>IF(BL35="",NA(),BL35)</f>
        <v>#N/A</v>
      </c>
    </row>
    <row r="105" spans="2:91" x14ac:dyDescent="0.35">
      <c r="O105" s="551" t="s">
        <v>79</v>
      </c>
      <c r="P105" s="556" t="e">
        <f>IF(BX32="",NA(),BX32)</f>
        <v>#N/A</v>
      </c>
      <c r="Q105" s="554" t="e">
        <f>IF(BM32="",NA(),BM32)</f>
        <v>#N/A</v>
      </c>
      <c r="R105" s="557" t="e">
        <f>IF(BX33="",NA(),BX33)</f>
        <v>#N/A</v>
      </c>
      <c r="S105" s="554" t="e">
        <f>IF(BM33="",NA(),BM33)</f>
        <v>#N/A</v>
      </c>
      <c r="T105" s="557" t="e">
        <f>IF(BX34="",NA(),BX34)</f>
        <v>#N/A</v>
      </c>
      <c r="U105" s="554" t="e">
        <f>IF(BM34="",NA(),BM34)</f>
        <v>#N/A</v>
      </c>
      <c r="V105" s="557" t="e">
        <f>IF(BX35="",NA(),BX35)</f>
        <v>#N/A</v>
      </c>
      <c r="W105" s="554" t="e">
        <f>IF(BM35="",NA(),BM35)</f>
        <v>#N/A</v>
      </c>
    </row>
    <row r="106" spans="2:91" x14ac:dyDescent="0.35">
      <c r="O106" s="551" t="s">
        <v>80</v>
      </c>
      <c r="P106" s="556" t="e">
        <f>IF(BY32="",NA(),BY32)</f>
        <v>#N/A</v>
      </c>
      <c r="Q106" s="554" t="e">
        <f>IF(BN32="",NA(),BN32)</f>
        <v>#N/A</v>
      </c>
      <c r="R106" s="557" t="e">
        <f>IF(BY33="",NA(),BY33)</f>
        <v>#N/A</v>
      </c>
      <c r="S106" s="554" t="e">
        <f>IF(BN33="",NA(),BN33)</f>
        <v>#N/A</v>
      </c>
      <c r="T106" s="557" t="e">
        <f>IF(BY34="",NA(),BY34)</f>
        <v>#N/A</v>
      </c>
      <c r="U106" s="554" t="e">
        <f>IF(BN34="",NA(),BN34)</f>
        <v>#N/A</v>
      </c>
      <c r="V106" s="557" t="e">
        <f>IF(BY35="",NA(),BY35)</f>
        <v>#N/A</v>
      </c>
      <c r="W106" s="554" t="e">
        <f>IF(BN35="",NA(),BN35)</f>
        <v>#N/A</v>
      </c>
    </row>
    <row r="107" spans="2:91" x14ac:dyDescent="0.35">
      <c r="O107" s="551" t="s">
        <v>81</v>
      </c>
      <c r="P107" s="556" t="e">
        <f>IF(BZ32="",NA(),BZ32)</f>
        <v>#N/A</v>
      </c>
      <c r="Q107" s="554" t="e">
        <f>IF(BO32="",NA(),BO32)</f>
        <v>#N/A</v>
      </c>
      <c r="R107" s="557" t="e">
        <f>IF(BZ33="",NA(),BZ33)</f>
        <v>#N/A</v>
      </c>
      <c r="S107" s="554" t="e">
        <f>IF(BO33="",NA(),BO33)</f>
        <v>#N/A</v>
      </c>
      <c r="T107" s="557" t="e">
        <f>IF(BZ34="",NA(),BZ34)</f>
        <v>#N/A</v>
      </c>
      <c r="U107" s="554" t="e">
        <f>IF(BO34="",NA(),BO34)</f>
        <v>#N/A</v>
      </c>
      <c r="V107" s="557" t="e">
        <f>IF(BZ35="",NA(),BZ35)</f>
        <v>#N/A</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v>
      </c>
      <c r="I127" s="570" t="str">
        <f>AX3</f>
        <v>---</v>
      </c>
      <c r="J127" s="570" t="str">
        <f>BB3</f>
        <v>---</v>
      </c>
      <c r="K127" s="570" t="str">
        <f>RIGHT(BC3,6)</f>
        <v>---</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v>
      </c>
      <c r="I128" s="570" t="str">
        <f>AX4</f>
        <v>---</v>
      </c>
      <c r="J128" s="570" t="str">
        <f>BB4</f>
        <v>---</v>
      </c>
      <c r="K128" s="570" t="str">
        <f>RIGHT(BC4,6)</f>
        <v>---</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v>
      </c>
      <c r="I129" s="570" t="str">
        <f>AX5</f>
        <v>---</v>
      </c>
      <c r="J129" s="570" t="str">
        <f>BB5</f>
        <v>---</v>
      </c>
      <c r="K129" s="570" t="str">
        <f>RIGHT(BC5,6)</f>
        <v>---</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v>
      </c>
      <c r="I130" s="570" t="str">
        <f>AX6</f>
        <v>---</v>
      </c>
      <c r="J130" s="570" t="str">
        <f>BB6</f>
        <v>---</v>
      </c>
      <c r="K130" s="570" t="str">
        <f>RIGHT(BC6,6)</f>
        <v>---</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v>
      </c>
      <c r="I131" s="570" t="str">
        <f>AX7</f>
        <v>---</v>
      </c>
      <c r="J131" s="570" t="str">
        <f>BB7</f>
        <v>---</v>
      </c>
      <c r="K131" s="570" t="str">
        <f>RIGHT(BC7,6)</f>
        <v>---</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v>
      </c>
      <c r="I132" s="570" t="str">
        <f>AX8</f>
        <v>---</v>
      </c>
      <c r="J132" s="570" t="str">
        <f>BB8</f>
        <v>---</v>
      </c>
      <c r="K132" s="570" t="str">
        <f>RIGHT(BC8,6)</f>
        <v>---</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v>
      </c>
      <c r="I133" s="570" t="str">
        <f>AX9</f>
        <v>---</v>
      </c>
      <c r="J133" s="570" t="str">
        <f>BB9</f>
        <v>---</v>
      </c>
      <c r="K133" s="570" t="str">
        <f>RIGHT(BC9,6)</f>
        <v>---</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v>
      </c>
      <c r="I134" s="570" t="str">
        <f>AX10</f>
        <v>---</v>
      </c>
      <c r="J134" s="570" t="str">
        <f>BB10</f>
        <v>---</v>
      </c>
      <c r="K134" s="570" t="str">
        <f>RIGHT(BC10,6)</f>
        <v>---</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v>
      </c>
      <c r="I135" s="570" t="str">
        <f>AX11</f>
        <v>---</v>
      </c>
      <c r="J135" s="570" t="str">
        <f>BB11</f>
        <v>---</v>
      </c>
      <c r="K135" s="570" t="str">
        <f>RIGHT(BC11,6)</f>
        <v>---</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v>
      </c>
      <c r="I136" s="570" t="str">
        <f>AX12</f>
        <v>---</v>
      </c>
      <c r="J136" s="570" t="str">
        <f>BB12</f>
        <v>---</v>
      </c>
      <c r="K136" s="570" t="str">
        <f>RIGHT(BC12,6)</f>
        <v>---</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v>
      </c>
      <c r="I137" s="570" t="str">
        <f>AX13</f>
        <v>---</v>
      </c>
      <c r="J137" s="570" t="str">
        <f>BB13</f>
        <v>---</v>
      </c>
      <c r="K137" s="570" t="str">
        <f>RIGHT(BC13,6)</f>
        <v>---</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v>
      </c>
      <c r="I138" s="570" t="str">
        <f>AX14</f>
        <v>---</v>
      </c>
      <c r="J138" s="570" t="str">
        <f>BB14</f>
        <v>---</v>
      </c>
      <c r="K138" s="570" t="str">
        <f>RIGHT(BC14,6)</f>
        <v>---</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v>
      </c>
      <c r="I139" s="570" t="str">
        <f>AX15</f>
        <v>---</v>
      </c>
      <c r="J139" s="570" t="str">
        <f>BB15</f>
        <v>---</v>
      </c>
      <c r="K139" s="570" t="str">
        <f>RIGHT(BC15,6)</f>
        <v>---</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v>
      </c>
      <c r="I140" s="570" t="str">
        <f>AX16</f>
        <v>---</v>
      </c>
      <c r="J140" s="570" t="str">
        <f>BB16</f>
        <v>---</v>
      </c>
      <c r="K140" s="570" t="str">
        <f>RIGHT(BC16,6)</f>
        <v>---</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v>
      </c>
      <c r="I141" s="570" t="str">
        <f>AX17</f>
        <v>---</v>
      </c>
      <c r="J141" s="570" t="str">
        <f>BB17</f>
        <v>---</v>
      </c>
      <c r="K141" s="570" t="str">
        <f>RIGHT(BC17,6)</f>
        <v>---</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v>
      </c>
      <c r="I142" s="570" t="str">
        <f>AX18</f>
        <v>---</v>
      </c>
      <c r="J142" s="570" t="str">
        <f>BB18</f>
        <v>---</v>
      </c>
      <c r="K142" s="570" t="str">
        <f>RIGHT(BC18,6)</f>
        <v>---</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v>
      </c>
      <c r="I143" s="570" t="str">
        <f>AX19</f>
        <v>---</v>
      </c>
      <c r="J143" s="570" t="str">
        <f>BB19</f>
        <v>---</v>
      </c>
      <c r="K143" s="570" t="str">
        <f>RIGHT(BC19,6)</f>
        <v>---</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v>
      </c>
      <c r="I144" s="570" t="str">
        <f>AX20</f>
        <v>---</v>
      </c>
      <c r="J144" s="570" t="str">
        <f>BB20</f>
        <v>---</v>
      </c>
      <c r="K144" s="570" t="str">
        <f>RIGHT(BC20,6)</f>
        <v>---</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v>
      </c>
      <c r="I145" s="570" t="str">
        <f>AX21</f>
        <v>---</v>
      </c>
      <c r="J145" s="570" t="str">
        <f>BB21</f>
        <v>---</v>
      </c>
      <c r="K145" s="570" t="str">
        <f>RIGHT(BC21,6)</f>
        <v>---</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v>
      </c>
      <c r="I146" s="570" t="str">
        <f>AX22</f>
        <v>---</v>
      </c>
      <c r="J146" s="570" t="str">
        <f>BB22</f>
        <v>---</v>
      </c>
      <c r="K146" s="570" t="str">
        <f>RIGHT(BC22,6)</f>
        <v>---</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v>
      </c>
      <c r="I147" s="570" t="str">
        <f>AX23</f>
        <v>---</v>
      </c>
      <c r="J147" s="570" t="str">
        <f>BB23</f>
        <v>---</v>
      </c>
      <c r="K147" s="570" t="str">
        <f>RIGHT(BC23,6)</f>
        <v>---</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v>
      </c>
      <c r="I148" s="570" t="str">
        <f>AX24</f>
        <v>---</v>
      </c>
      <c r="J148" s="570" t="str">
        <f>BB24</f>
        <v>---</v>
      </c>
      <c r="K148" s="570" t="str">
        <f>RIGHT(BC24,6)</f>
        <v>---</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v>
      </c>
      <c r="I149" s="570" t="str">
        <f>AX25</f>
        <v>---</v>
      </c>
      <c r="J149" s="570" t="str">
        <f>BB25</f>
        <v>---</v>
      </c>
      <c r="K149" s="570" t="str">
        <f>RIGHT(BC25,6)</f>
        <v>---</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v>
      </c>
      <c r="I150" s="570" t="str">
        <f>AX26</f>
        <v>---</v>
      </c>
      <c r="J150" s="570" t="str">
        <f>BB26</f>
        <v>---</v>
      </c>
      <c r="K150" s="570" t="str">
        <f>RIGHT(BC26,6)</f>
        <v>---</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v>
      </c>
      <c r="I151" s="570" t="str">
        <f>AX27</f>
        <v>---</v>
      </c>
      <c r="J151" s="570" t="str">
        <f>BB27</f>
        <v>---</v>
      </c>
      <c r="K151" s="570" t="str">
        <f>RIGHT(BC27,6)</f>
        <v>---</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0</v>
      </c>
      <c r="I152" s="586">
        <f>AX35</f>
        <v>0</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0</v>
      </c>
      <c r="I153" s="586">
        <f>AY35</f>
        <v>0</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0</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t="str">
        <f>BA42</f>
        <v/>
      </c>
      <c r="I155" s="593" t="str">
        <f>BA36</f>
        <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Y3:AH27" name="Expected"/>
    <protectedRange sqref="X3:X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51" priority="11">
      <formula>ISERROR(D59)</formula>
    </cfRule>
  </conditionalFormatting>
  <conditionalFormatting sqref="H127:I151">
    <cfRule type="containsText" dxfId="50" priority="1" operator="containsText" text="error">
      <formula>NOT(ISERROR(SEARCH("error",H127)))</formula>
    </cfRule>
  </conditionalFormatting>
  <conditionalFormatting sqref="H3:R27">
    <cfRule type="containsText" dxfId="49" priority="5" operator="containsText" text="*80">
      <formula>NOT(ISERROR(SEARCH("*80",H3)))</formula>
    </cfRule>
    <cfRule type="containsText" dxfId="48" priority="6" operator="containsText" text="60-79">
      <formula>NOT(ISERROR(SEARCH("60-79",H3)))</formula>
    </cfRule>
    <cfRule type="containsText" dxfId="47" priority="7" operator="containsText" text="&lt;60">
      <formula>NOT(ISERROR(SEARCH("&lt;60",H3)))</formula>
    </cfRule>
  </conditionalFormatting>
  <conditionalFormatting sqref="I127:K151 H127:H155">
    <cfRule type="containsText" dxfId="46" priority="2" operator="containsText" text="80">
      <formula>NOT(ISERROR(SEARCH("80",H127)))</formula>
    </cfRule>
    <cfRule type="containsText" dxfId="45" priority="3" operator="containsText" text="60-79">
      <formula>NOT(ISERROR(SEARCH("60-79",H127)))</formula>
    </cfRule>
    <cfRule type="containsText" dxfId="44" priority="4" operator="containsText" text="&lt;60">
      <formula>NOT(ISERROR(SEARCH("&lt;60",H127)))</formula>
    </cfRule>
  </conditionalFormatting>
  <conditionalFormatting sqref="Y3:AH27 AK3:AT27 AV3:AV27">
    <cfRule type="containsText" dxfId="43" priority="8" operator="containsText" text="*80">
      <formula>NOT(ISERROR(SEARCH("*80",Y3)))</formula>
    </cfRule>
    <cfRule type="containsText" dxfId="42" priority="9" operator="containsText" text="60-79">
      <formula>NOT(ISERROR(SEARCH("60-79",Y3)))</formula>
    </cfRule>
    <cfRule type="containsText" dxfId="41" priority="10" operator="containsText" text="&lt;60">
      <formula>NOT(ISERROR(SEARCH("&lt;60",Y3)))</formula>
    </cfRule>
  </conditionalFormatting>
  <dataValidations count="3">
    <dataValidation type="list" allowBlank="1" showInputMessage="1" showErrorMessage="1" sqref="I34:R34" xr:uid="{806AC3C8-CB46-4996-B264-3FE77D23EBF5}">
      <formula1>listYesNo</formula1>
    </dataValidation>
    <dataValidation type="list" allowBlank="1" showInputMessage="1" showErrorMessage="1" errorTitle="Error in entry" error="Please use list items only." sqref="Y3:AH27 H3:R27" xr:uid="{BBF1A5D6-3C2D-42AE-B525-7D5CC7E2FC37}">
      <formula1>ValidDepts</formula1>
    </dataValidation>
    <dataValidation allowBlank="1" showInputMessage="1" showErrorMessage="1" errorTitle="Error in entry" error="Please use list items only." sqref="BL53:BV74 BJ51:BT51 BJ28:BT32 BV28:CE32 AK3:AT31 AU129:BE153" xr:uid="{20B195E6-ECE8-4547-A747-E7AEC3247396}"/>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3C4D-6A45-48A4-A393-C7EC87CF0361}">
  <sheetPr>
    <pageSetUpPr fitToPage="1"/>
  </sheetPr>
  <dimension ref="A1:XFC189"/>
  <sheetViews>
    <sheetView showGridLines="0" topLeftCell="B1" zoomScale="70" zoomScaleNormal="70" zoomScaleSheetLayoutView="80" zoomScalePageLayoutView="25" workbookViewId="0">
      <selection activeCell="Z26" sqref="Z26"/>
    </sheetView>
  </sheetViews>
  <sheetFormatPr defaultColWidth="0" defaultRowHeight="13.5" zeroHeight="1" x14ac:dyDescent="0.35"/>
  <cols>
    <col min="1" max="1" width="2.6328125" style="407" customWidth="1"/>
    <col min="2" max="7" width="10.6328125" style="407" customWidth="1"/>
    <col min="8" max="13" width="10.6328125" style="408" customWidth="1"/>
    <col min="14" max="16" width="10.6328125" style="408" hidden="1" customWidth="1"/>
    <col min="17" max="23" width="10.6328125" style="407" hidden="1" customWidth="1"/>
    <col min="24" max="24" width="2.6328125" style="407" customWidth="1"/>
    <col min="25" max="26" width="10.6328125" style="407" customWidth="1"/>
    <col min="27" max="27" width="10.6328125" style="408" customWidth="1"/>
    <col min="28" max="28" width="10.6328125" style="407" customWidth="1"/>
    <col min="29" max="29" width="11.6328125" style="407" customWidth="1"/>
    <col min="30" max="34" width="10.6328125" style="408" hidden="1" customWidth="1"/>
    <col min="35" max="35" width="2.6328125" style="408" customWidth="1"/>
    <col min="36" max="36" width="5.453125" style="408" customWidth="1"/>
    <col min="37" max="63" width="14.81640625" style="407" hidden="1" bestFit="1"/>
    <col min="64" max="84" width="14.81640625" style="408" hidden="1" bestFit="1"/>
    <col min="85" max="85" width="14.81640625" style="407" hidden="1" bestFit="1"/>
    <col min="86" max="86" width="14.81640625" style="408" hidden="1" bestFit="1"/>
    <col min="87" max="87" width="14.81640625" style="407" hidden="1" bestFit="1"/>
    <col min="88" max="88" width="14.81640625" style="408" hidden="1" bestFit="1"/>
    <col min="89" max="89" width="14.81640625" style="407" hidden="1" bestFit="1"/>
    <col min="90" max="90" width="14.81640625" style="408" hidden="1" bestFit="1"/>
    <col min="91" max="91" width="14.81640625" style="407" hidden="1" bestFit="1"/>
    <col min="92" max="92" width="14.81640625" style="408" hidden="1" bestFit="1"/>
    <col min="93" max="105" width="14.81640625" style="407" hidden="1"/>
    <col min="106" max="16383" width="8.6328125" style="407" hidden="1"/>
    <col min="16384" max="16384" width="14.81640625" style="407" hidden="1"/>
  </cols>
  <sheetData>
    <row r="1" spans="2:105" ht="12.65" customHeight="1" thickBot="1" x14ac:dyDescent="0.4">
      <c r="H1" s="409"/>
      <c r="I1" s="410"/>
      <c r="J1" s="410"/>
      <c r="K1" s="410"/>
      <c r="L1" s="410"/>
      <c r="M1" s="411"/>
      <c r="N1" s="411"/>
      <c r="O1" s="411"/>
      <c r="P1" s="411"/>
      <c r="AA1" s="410"/>
      <c r="AD1" s="410"/>
      <c r="AE1" s="410"/>
      <c r="AF1" s="410"/>
      <c r="AG1" s="410"/>
      <c r="AH1" s="410"/>
      <c r="AI1" s="410"/>
      <c r="AJ1" s="410"/>
      <c r="AW1" s="412" t="s">
        <v>29</v>
      </c>
      <c r="AX1" s="412"/>
      <c r="BE1" s="407" t="s">
        <v>30</v>
      </c>
      <c r="BJ1" s="412" t="s">
        <v>31</v>
      </c>
      <c r="BK1" s="412"/>
      <c r="BL1" s="413"/>
      <c r="BM1" s="414"/>
      <c r="BN1" s="410"/>
      <c r="BO1" s="410"/>
      <c r="BP1" s="410"/>
      <c r="BT1" s="411"/>
      <c r="BU1" s="411"/>
      <c r="BV1" s="415" t="s">
        <v>32</v>
      </c>
      <c r="BW1" s="416"/>
      <c r="BX1" s="416"/>
      <c r="BY1" s="416"/>
      <c r="BZ1" s="417"/>
      <c r="CG1" s="418" t="s">
        <v>242</v>
      </c>
      <c r="CH1" s="418" t="s">
        <v>276</v>
      </c>
      <c r="CI1" s="419"/>
      <c r="CJ1" s="419"/>
      <c r="CK1" s="420"/>
      <c r="CL1" s="421"/>
      <c r="CM1" s="418"/>
      <c r="CN1" s="421"/>
      <c r="CO1" s="418"/>
      <c r="CP1" s="418"/>
      <c r="CQ1" s="418"/>
      <c r="CR1" s="412" t="s">
        <v>256</v>
      </c>
      <c r="CU1" s="422"/>
      <c r="CV1" s="423"/>
      <c r="CW1" s="410"/>
      <c r="CY1" s="410"/>
    </row>
    <row r="2" spans="2:105" ht="41.75" customHeight="1" thickBot="1" x14ac:dyDescent="0.4">
      <c r="B2" s="424" t="s">
        <v>33</v>
      </c>
      <c r="C2" s="425" t="s">
        <v>34</v>
      </c>
      <c r="D2" s="426"/>
      <c r="E2" s="425" t="s">
        <v>287</v>
      </c>
      <c r="F2" s="427"/>
      <c r="G2" s="426"/>
      <c r="H2" s="428" t="s">
        <v>36</v>
      </c>
      <c r="I2" s="429" t="s">
        <v>37</v>
      </c>
      <c r="J2" s="430" t="s">
        <v>38</v>
      </c>
      <c r="K2" s="431" t="s">
        <v>39</v>
      </c>
      <c r="L2" s="432" t="s">
        <v>40</v>
      </c>
      <c r="M2" s="433" t="s">
        <v>41</v>
      </c>
      <c r="N2" s="433" t="s">
        <v>42</v>
      </c>
      <c r="O2" s="433" t="s">
        <v>43</v>
      </c>
      <c r="P2" s="433" t="s">
        <v>44</v>
      </c>
      <c r="Q2" s="433" t="s">
        <v>45</v>
      </c>
      <c r="R2" s="434" t="s">
        <v>46</v>
      </c>
      <c r="Y2" s="428" t="s">
        <v>47</v>
      </c>
      <c r="Z2" s="435" t="s">
        <v>48</v>
      </c>
      <c r="AA2" s="436" t="s">
        <v>49</v>
      </c>
      <c r="AB2" s="437" t="s">
        <v>50</v>
      </c>
      <c r="AC2" s="438" t="s">
        <v>51</v>
      </c>
      <c r="AD2" s="439" t="s">
        <v>52</v>
      </c>
      <c r="AE2" s="439" t="s">
        <v>53</v>
      </c>
      <c r="AF2" s="439" t="s">
        <v>54</v>
      </c>
      <c r="AG2" s="439" t="s">
        <v>55</v>
      </c>
      <c r="AH2" s="439" t="s">
        <v>56</v>
      </c>
      <c r="AK2" s="440" t="s">
        <v>57</v>
      </c>
      <c r="AL2" s="440" t="s">
        <v>58</v>
      </c>
      <c r="AM2" s="440" t="s">
        <v>59</v>
      </c>
      <c r="AN2" s="440" t="s">
        <v>60</v>
      </c>
      <c r="AO2" s="440" t="s">
        <v>61</v>
      </c>
      <c r="AP2" s="440" t="s">
        <v>62</v>
      </c>
      <c r="AQ2" s="440" t="s">
        <v>63</v>
      </c>
      <c r="AR2" s="440" t="s">
        <v>64</v>
      </c>
      <c r="AS2" s="440" t="s">
        <v>65</v>
      </c>
      <c r="AT2" s="440" t="s">
        <v>66</v>
      </c>
      <c r="AW2" s="441" t="s">
        <v>67</v>
      </c>
      <c r="AX2" s="441" t="s">
        <v>68</v>
      </c>
      <c r="AY2" s="441" t="s">
        <v>69</v>
      </c>
      <c r="AZ2" s="441" t="s">
        <v>70</v>
      </c>
      <c r="BA2" s="441" t="s">
        <v>71</v>
      </c>
      <c r="BB2" s="441" t="s">
        <v>72</v>
      </c>
      <c r="BC2" s="441" t="s">
        <v>73</v>
      </c>
      <c r="BE2" s="407" t="s">
        <v>74</v>
      </c>
      <c r="BF2" s="407" t="s">
        <v>75</v>
      </c>
      <c r="BJ2" s="655" t="s">
        <v>253</v>
      </c>
      <c r="BK2" s="655" t="s">
        <v>254</v>
      </c>
      <c r="BL2" s="655" t="s">
        <v>255</v>
      </c>
      <c r="BM2" s="655" t="s">
        <v>79</v>
      </c>
      <c r="BN2" s="655" t="s">
        <v>80</v>
      </c>
      <c r="BO2" s="655" t="s">
        <v>81</v>
      </c>
      <c r="BP2" s="655" t="s">
        <v>82</v>
      </c>
      <c r="BQ2" s="655" t="s">
        <v>83</v>
      </c>
      <c r="BR2" s="655" t="s">
        <v>84</v>
      </c>
      <c r="BS2" s="655" t="s">
        <v>85</v>
      </c>
      <c r="BT2" s="655" t="s">
        <v>86</v>
      </c>
      <c r="BV2" s="656" t="s">
        <v>87</v>
      </c>
      <c r="BW2" s="656" t="s">
        <v>88</v>
      </c>
      <c r="BX2" s="656" t="s">
        <v>89</v>
      </c>
      <c r="BY2" s="656" t="s">
        <v>90</v>
      </c>
      <c r="BZ2" s="656" t="s">
        <v>91</v>
      </c>
      <c r="CA2" s="656" t="s">
        <v>92</v>
      </c>
      <c r="CB2" s="656" t="s">
        <v>93</v>
      </c>
      <c r="CC2" s="656" t="s">
        <v>94</v>
      </c>
      <c r="CD2" s="656" t="s">
        <v>95</v>
      </c>
      <c r="CE2" s="656" t="s">
        <v>96</v>
      </c>
      <c r="CF2" s="407"/>
      <c r="CG2" s="657" t="s">
        <v>243</v>
      </c>
      <c r="CH2" s="657" t="s">
        <v>244</v>
      </c>
      <c r="CI2" s="657" t="s">
        <v>245</v>
      </c>
      <c r="CJ2" s="657" t="s">
        <v>246</v>
      </c>
      <c r="CK2" s="657" t="s">
        <v>247</v>
      </c>
      <c r="CL2" s="657" t="s">
        <v>248</v>
      </c>
      <c r="CM2" s="657" t="s">
        <v>249</v>
      </c>
      <c r="CN2" s="657" t="s">
        <v>250</v>
      </c>
      <c r="CO2" s="657" t="s">
        <v>251</v>
      </c>
      <c r="CP2" s="657" t="s">
        <v>252</v>
      </c>
      <c r="CR2" s="657" t="s">
        <v>257</v>
      </c>
      <c r="CS2" s="657" t="s">
        <v>258</v>
      </c>
      <c r="CT2" s="657" t="s">
        <v>259</v>
      </c>
      <c r="CU2" s="657" t="s">
        <v>260</v>
      </c>
      <c r="CV2" s="657" t="s">
        <v>261</v>
      </c>
      <c r="CW2" s="657" t="s">
        <v>262</v>
      </c>
      <c r="CX2" s="657" t="s">
        <v>263</v>
      </c>
      <c r="CY2" s="657" t="s">
        <v>264</v>
      </c>
      <c r="CZ2" s="657" t="s">
        <v>265</v>
      </c>
      <c r="DA2" s="657" t="s">
        <v>266</v>
      </c>
    </row>
    <row r="3" spans="2:105" ht="13.75" customHeight="1" thickBot="1" x14ac:dyDescent="0.4">
      <c r="B3" s="442">
        <v>1</v>
      </c>
      <c r="C3" s="443" t="s">
        <v>97</v>
      </c>
      <c r="D3" s="444"/>
      <c r="E3" s="445" t="s">
        <v>98</v>
      </c>
      <c r="F3" s="446"/>
      <c r="G3" s="447"/>
      <c r="H3" s="448" t="s">
        <v>99</v>
      </c>
      <c r="I3" s="448" t="s">
        <v>99</v>
      </c>
      <c r="J3" s="448" t="s">
        <v>99</v>
      </c>
      <c r="K3" s="448" t="s">
        <v>101</v>
      </c>
      <c r="L3" s="448" t="s">
        <v>100</v>
      </c>
      <c r="M3" s="448" t="s">
        <v>100</v>
      </c>
      <c r="N3" s="448" t="s">
        <v>100</v>
      </c>
      <c r="O3" s="448" t="s">
        <v>100</v>
      </c>
      <c r="P3" s="448" t="s">
        <v>100</v>
      </c>
      <c r="Q3" s="448" t="s">
        <v>100</v>
      </c>
      <c r="R3" s="449" t="s">
        <v>100</v>
      </c>
      <c r="Y3" s="448" t="s">
        <v>99</v>
      </c>
      <c r="Z3" s="448" t="s">
        <v>99</v>
      </c>
      <c r="AA3" s="450" t="s">
        <v>101</v>
      </c>
      <c r="AB3" s="450" t="s">
        <v>101</v>
      </c>
      <c r="AC3" s="450" t="s">
        <v>101</v>
      </c>
      <c r="AD3" s="450" t="s">
        <v>100</v>
      </c>
      <c r="AE3" s="450" t="s">
        <v>100</v>
      </c>
      <c r="AF3" s="450" t="s">
        <v>100</v>
      </c>
      <c r="AG3" s="450" t="s">
        <v>100</v>
      </c>
      <c r="AH3" s="450" t="s">
        <v>100</v>
      </c>
      <c r="AK3" s="451" t="str">
        <f>IFERROR(IF(I3="---","",IF(Y3="---","No Target Set",IF(BV3=BK3,"On Target",IF(BV3&gt;BK3,"Behind",IF(BV3&lt;BK3,"On Target"))))),"")</f>
        <v>On Target</v>
      </c>
      <c r="AL3" s="451" t="str">
        <f>IFERROR(IF(J3="---","",IF(Z3="---","No Target Set",IF(BW3=BL3,"On Target",IF(BW3&gt;BL3,"Behind",IF(BW3&lt;BL3,"On Target"))))),"")</f>
        <v>On Target</v>
      </c>
      <c r="AM3" s="451" t="str">
        <f>IFERROR(IF(K3="---","",IF(AA3="---","No Target Set",IF(BX3=BM3,"On Target",IF(BX3&gt;BM3,"Behind",IF(BX3&lt;BM3,"On Target"))))),"")</f>
        <v>On Target</v>
      </c>
      <c r="AN3" s="451" t="str">
        <f>IFERROR(IF(L3="---","",IF(AB3="---","No Target Set",IF(BY3=BN3,"On Target",IF(BY3&gt;BN3,"Behind",IF(BY3&lt;BN3,"On Target"))))),"")</f>
        <v/>
      </c>
      <c r="AO3" s="451" t="str">
        <f>IFERROR(IF(M3="---","",IF(AC3="---","No Target Set",IF(BZ3=BO3,"On Target",IF(BZ3&gt;BO3,"Behind",IF(BZ3&lt;BO3,"On Target"))))),"")</f>
        <v/>
      </c>
      <c r="AP3" s="451" t="str">
        <f>IFERROR(IF(N3="---","",IF(AD3="---","No Target Set",IF(CA3=BP3,"On Target",IF(CA3&gt;BP3,"Behind",IF(CA3&lt;BP3,"On Target"))))),"")</f>
        <v/>
      </c>
      <c r="AQ3" s="451" t="str">
        <f>IFERROR(IF(O3="---","",IF(AE3="---","No Target Set",IF(CB3=BQ3,"On Target",IF(CB3&gt;BQ3,"Behind",IF(CB3&lt;BQ3,"On Target"))))),"")</f>
        <v/>
      </c>
      <c r="AR3" s="451" t="str">
        <f>IFERROR(IF(P3="---","",IF(AF3="---","No Target Set",IF(CC3=BR3,"On Target",IF(CC3&gt;BR3,"Behind",IF(CC3&lt;BR3,"On Target"))))),"")</f>
        <v/>
      </c>
      <c r="AS3" s="451" t="str">
        <f>IFERROR(IF(Q3="---","",IF(AG3="---","No Target Set",IF(CD3=BS3,"On Target",IF(CD3&gt;BS3,"Behind",IF(CD3&lt;BS3,"On Target"))))),"")</f>
        <v/>
      </c>
      <c r="AT3" s="451" t="str">
        <f>IFERROR(IF(R3="---","",IF(AH3="---","No Target Set",IF(CE3=BT3,"On Target",IF(CE3&gt;BT3,"Behind",IF(CE3&lt;BT3,"On Target"))))),"")</f>
        <v/>
      </c>
      <c r="AV3" s="452"/>
      <c r="AW3" s="648" t="s">
        <v>102</v>
      </c>
      <c r="AX3" s="648" t="str">
        <f>_xlfn.IFNA(LOOKUP(2,1/(H3:R3&lt;&gt;"---"),H3:R3),"---")</f>
        <v>≥80</v>
      </c>
      <c r="AY3" s="648">
        <f>VALUE(IF(AX3="---","",VLOOKUP(AX3,List1678345679102133[],2,FALSE)))</f>
        <v>1</v>
      </c>
      <c r="AZ3" s="648" t="str">
        <f>_xlfn.IFNA(LOOKUP(2,1/(H3:Q3&lt;&gt;"---"),X3:AF3),"---")</f>
        <v>≥80</v>
      </c>
      <c r="BA3" s="648">
        <f>VALUE(IF(AZ3="---","",VLOOKUP(AZ3,List1678345679102133[],2,FALSE)))</f>
        <v>1</v>
      </c>
      <c r="BB3" s="648" t="str">
        <f>_xlfn.IFNA(LOOKUP(2,1/(AK3:AT3&lt;&gt;""),AK3:AT3),"---")</f>
        <v>On Target</v>
      </c>
      <c r="BC3" s="648" t="str">
        <f>_xlfn.IFNA(LOOKUP(2,1/(H3:R3&lt;&gt;"---"),H$2:R$2),"---")</f>
        <v>Actual Year 3</v>
      </c>
      <c r="BE3" s="603" t="s">
        <v>100</v>
      </c>
      <c r="BI3" s="453" t="s">
        <v>102</v>
      </c>
      <c r="BJ3" s="648">
        <f>IF(H3="---","",IF(H3="","",VLOOKUP(H3,List1678345679102133[],2,FALSE)))</f>
        <v>0.5</v>
      </c>
      <c r="BK3" s="648">
        <f>IF(I3="---","",IF(I3="","",VLOOKUP(I3,List1678345679102133[],2,FALSE)))</f>
        <v>0.5</v>
      </c>
      <c r="BL3" s="648">
        <f>IF(J3="---","",IF(J3="","",VLOOKUP(J3,List1678345679102133[],2,FALSE)))</f>
        <v>0.5</v>
      </c>
      <c r="BM3" s="648">
        <f>IF(K3="---","",IF(K3="","",VLOOKUP(K3,List1678345679102133[],2,FALSE)))</f>
        <v>1</v>
      </c>
      <c r="BN3" s="648" t="str">
        <f>IF(L3="---","",IF(L3="","",VLOOKUP(L3,List1678345679102133[],2,FALSE)))</f>
        <v/>
      </c>
      <c r="BO3" s="648" t="str">
        <f>IF(M3="---","",IF(M3="","",VLOOKUP(M3,List1678345679102133[],2,FALSE)))</f>
        <v/>
      </c>
      <c r="BP3" s="648" t="str">
        <f>IF(N3="---","",IF(N3="","",VLOOKUP(N3,List1678345679102133[],2,FALSE)))</f>
        <v/>
      </c>
      <c r="BQ3" s="648" t="str">
        <f>IF(O3="---","",IF(O3="","",VLOOKUP(O3,List1678345679102133[],2,FALSE)))</f>
        <v/>
      </c>
      <c r="BR3" s="648" t="str">
        <f>IF(P3="---","",IF(P3="","",VLOOKUP(P3,List1678345679102133[],2,FALSE)))</f>
        <v/>
      </c>
      <c r="BS3" s="648" t="str">
        <f>IF(Q3="---","",IF(Q3="","",VLOOKUP(Q3,List1678345679102133[],2,FALSE)))</f>
        <v/>
      </c>
      <c r="BT3" s="648" t="str">
        <f>IF(R3="---","",IF(R3="","",VLOOKUP(R3,List1678345679102133[],2,FALSE)))</f>
        <v/>
      </c>
      <c r="BU3" s="453" t="s">
        <v>102</v>
      </c>
      <c r="BV3" s="648">
        <f>IF(Y3="---","",IF(Y3="","",VLOOKUP(Y3,List1678345679102133[],2,FALSE)))</f>
        <v>0.5</v>
      </c>
      <c r="BW3" s="648">
        <f>IF(Z3="---","",IF(Z3="","",VLOOKUP(Z3,List1678345679102133[],2,FALSE)))</f>
        <v>0.5</v>
      </c>
      <c r="BX3" s="648">
        <f>IF(AA3="---","",IF(AA3="","",VLOOKUP(AA3,List1678345679102133[],2,FALSE)))</f>
        <v>1</v>
      </c>
      <c r="BY3" s="648">
        <f>IF(AB3="---","",IF(AB3="","",VLOOKUP(AB3,List1678345679102133[],2,FALSE)))</f>
        <v>1</v>
      </c>
      <c r="BZ3" s="648">
        <f>IF(AC3="---","",IF(AC3="","",VLOOKUP(AC3,List1678345679102133[],2,FALSE)))</f>
        <v>1</v>
      </c>
      <c r="CA3" s="648" t="str">
        <f>IF(AD3="---","",IF(AD3="","",VLOOKUP(AD3,List1678345679102133[],2,FALSE)))</f>
        <v/>
      </c>
      <c r="CB3" s="648" t="str">
        <f>IF(AE3="---","",IF(AE3="","",VLOOKUP(AE3,List1678345679102133[],2,FALSE)))</f>
        <v/>
      </c>
      <c r="CC3" s="648" t="str">
        <f>IF(AF3="---","",IF(AF3="","",VLOOKUP(AF3,List1678345679102133[],2,FALSE)))</f>
        <v/>
      </c>
      <c r="CD3" s="648" t="str">
        <f>IF(AG3="---","",IF(AG3="","",VLOOKUP(AG3,List1678345679102133[],2,FALSE)))</f>
        <v/>
      </c>
      <c r="CE3" s="648" t="str">
        <f>IF(AH3="---","",IF(AH3="","",VLOOKUP(AH3,List1678345679102133[],2,FALSE)))</f>
        <v/>
      </c>
      <c r="CF3" s="453" t="s">
        <v>102</v>
      </c>
      <c r="CG3" s="648">
        <f>IFERROR(
    IF(H3="---", "NA",
        IF(Y3="---", "NA",
            IF(BJ3 &gt; BK3,
                IF(BV3 &gt; BJ3, 1.1, 0.1),
                IF(BV3 &gt; BJ3, 1, 0)
            )
        )
    ),
    -1
)</f>
        <v>0</v>
      </c>
      <c r="CH3" s="648">
        <f>IFERROR(
    IF(I3="---", "NA",
        IF(Z3="---", "NA",
        IF(J3="---", "NA",
            IF(BK3 &gt; BL3,
                IF(MIN(BV3, BK3) = BW3, 0.1,
                    IF(MIN(BV3, BK3) &lt; BW3, 1.1)
                ),
                IF(MIN(BV3, BK3) = BW3, 0,
                    IF(MIN(BV3, BK3) &lt; BW3, 1)
                ))
            )
        )
    ),
-5)</f>
        <v>0</v>
      </c>
      <c r="CI3" s="648">
        <f>IFERROR(
    IF(J3="---", "NA",
        IF(AA3="---", "NA",
        IF(K3="---", "NA",
            IF(BL3 &gt; BM3,
                IF(MIN(BW3, BL3) = BX3, 0.1,
                    IF(MIN(BW3, BL3) &lt; BX3, 1.1)
                ),
                IF(MIN(BW3, BL3) = BX3, 0,
                    IF(MIN(BW3, BL3) &lt; BX3, 1)
                ))
            )
        )
    ),
-5)</f>
        <v>1</v>
      </c>
      <c r="CJ3" s="648" t="str">
        <f>IFERROR(
    IF(K3="---", "NA",
        IF(AB3="---", "NA",
        IF(L3="---", "NA",
            IF(BM3 &gt; BN3,
                IF(MIN(BX3, BM3) = BY3, 0.1,
                    IF(MIN(BX3, BM3) &lt; BY3, 1.1)
                ),
                IF(MIN(BX3, BM3) = BY3, 0,
                    IF(MIN(BX3, BM3) &lt; BY3, 1)
                ))
            )
        )
    ),
-5)</f>
        <v>NA</v>
      </c>
      <c r="CK3" s="648" t="str">
        <f>IFERROR(
    IF(L3="---", "NA",
        IF(AC3="---", "NA",
        IF(M3="---", "NA",
            IF(BN3 &gt; BO3,
                IF(MIN(BY3, BN3) = BZ3, 0.1,
                    IF(MIN(BY3, BN3) &lt; BZ3, 1.1)
                ),
                IF(MIN(BY3, BN3) = BZ3, 0,
                    IF(MIN(BY3, BN3) &lt; BZ3, 1)
                ))
            )
        )
    ),
-5)</f>
        <v>NA</v>
      </c>
      <c r="CL3" s="648" t="str">
        <f>IFERROR(
    IF(M3="---", "NA",
        IF(AD3="---", "NA",
        IF(N3="---", "NA",
            IF(BO3 &gt; BP3,
                IF(MIN(BZ3, BO3) = CA3, 0.1,
                    IF(MIN(BZ3, BO3) &lt; CA3, 1.1)
                ),
                IF(MIN(BZ3, BO3) = CA3, 0,
                    IF(MIN(BZ3, BO3) &lt; CA3, 1)
                ))
            )
        )
    ),
-5)</f>
        <v>NA</v>
      </c>
      <c r="CM3" s="648" t="str">
        <f>IFERROR(
    IF(N3="---", "NA",
        IF(AE3="---", "NA",
        IF(O3="---", "NA",
            IF(BP3 &gt; BQ3,
                IF(MIN(CA3, BP3) = CB3, 0.1,
                    IF(MIN(CA3, BP3) &lt; CB3, 1.1)
                ),
                IF(MIN(CA3, BP3) = CB3, 0,
                    IF(MIN(CA3, BP3) &lt; CB3, 1)
                ))
            )
        )
    ),
-5)</f>
        <v>NA</v>
      </c>
      <c r="CN3" s="648" t="str">
        <f>IFERROR(
    IF(O3="---", "NA",
        IF(AF3="---", "NA",
        IF(P3="---", "NA",
            IF(BQ3 &gt; BR3,
                IF(MIN(CB3, BQ3) = CC3, 0.1,
                    IF(MIN(CB3, BQ3) &lt; CC3, 1.1)
                ),
                IF(MIN(CB3, BQ3) = CC3, 0,
                    IF(MIN(CB3, BQ3) &lt; CC3, 1)
                ))
            )
        )
    ),
-5)</f>
        <v>NA</v>
      </c>
      <c r="CO3" s="648" t="str">
        <f>IFERROR(
    IF(P3="---", "NA",
        IF(AG3="---", "NA",
        IF(Q3="---", "NA",
            IF(BR3 &gt; BS3,
                IF(MIN(CC3, BR3) = CD3, 0.1,
                    IF(MIN(CC3, BR3) &lt; CD3, 1.1)
                ),
                IF(MIN(CC3, BR3) = CD3, 0,
                    IF(MIN(CC3, BR3) &lt; CD3, 1)
                ))
            )
        )
    ),
-5)</f>
        <v>NA</v>
      </c>
      <c r="CP3" s="648" t="str">
        <f>IFERROR(
    IF(Q3="---", "NA",
        IF(AH3="---", "NA",
        IF(R3="---", "NA",
            IF(BS3 &gt; BT3,
                IF(MIN(CD3, BS3) = CE3, 0.1,
                    IF(MIN(CD3, BS3) &lt; CE3, 1.1)
                ),
                IF(MIN(CD3, BS3) = CE3, 0,
                    IF(MIN(CD3, BS3) &lt; CE3, 1)
                ))
            )
        )
    ),
-5)</f>
        <v>NA</v>
      </c>
      <c r="CQ3" s="453" t="s">
        <v>102</v>
      </c>
      <c r="CR3" s="648" t="str">
        <f>IF(AND(OR(CG3=1, CG3=1.1),BK3&gt;=BV3),"Achieved",IF(AND(OR(CG3=1, CG3=1.1),BK3&lt;BV3),"Not Achieved","NA"))</f>
        <v>NA</v>
      </c>
      <c r="CS3" s="648" t="str">
        <f>IF(AND(OR(CH3=1, CH3=1.1),BL3&gt;=BW3),"Achieved",IF(AND(OR(CH3=1, CH3=1.1),BL3&lt;BW3),"Not Achieved","NA"))</f>
        <v>NA</v>
      </c>
      <c r="CT3" s="648" t="str">
        <f>IF(AND(OR(CI3=1, CI3=1.1),BM3&gt;=BX3),"Achieved",IF(AND(OR(CI3=1, CI3=1.1),BM3&lt;BX3),"Not Achieved","NA"))</f>
        <v>Achieved</v>
      </c>
      <c r="CU3" s="648" t="str">
        <f>IF(AND(OR(CJ3=1, CJ3=1.1),BN3&gt;=BY3),"Achieved",IF(AND(OR(CJ3=1, CJ3=1.1),BN3&lt;BY3),"Not Achieved","NA"))</f>
        <v>NA</v>
      </c>
      <c r="CV3" s="648" t="str">
        <f>IF(AND(OR(CK3=1, CK3=1.1),BO3&gt;=BZ3),"Achieved",IF(AND(OR(CK3=1, CK3=1.1),BO3&lt;BZ3),"Not Achieved","NA"))</f>
        <v>NA</v>
      </c>
      <c r="CW3" s="648" t="str">
        <f>IF(AND(OR(CL3=1, CL3=1.1),BP3&gt;=CA3),"Achieved",IF(AND(OR(CL3=1, CL3=1.1),BP3&lt;CA3),"Not Achieved","NA"))</f>
        <v>NA</v>
      </c>
      <c r="CX3" s="648" t="str">
        <f>IF(AND(OR(CM3=1, CM3=1.1),BQ3&gt;=CB3),"Achieved",IF(AND(OR(CM3=1, CM3=1.1),BQ3&lt;CB3),"Not Achieved","NA"))</f>
        <v>NA</v>
      </c>
      <c r="CY3" s="648" t="str">
        <f>IF(AND(OR(CN3=1, CN3=1.1),BR3&gt;=CC3),"Achieved",IF(AND(OR(CN3=1, CN3=1.1),BR3&lt;CC3),"Not Achieved","NA"))</f>
        <v>NA</v>
      </c>
      <c r="CZ3" s="648" t="str">
        <f>IF(AND(OR(CO3=1, CO3=1.1),BS3&gt;=CD3),"Achieved",IF(AND(OR(CO3=1, CO3=1.1),BS3&lt;CD3),"Not Achieved","NA"))</f>
        <v>NA</v>
      </c>
      <c r="DA3" s="648" t="str">
        <f>IF(AND(OR(CP3=1, CP3=1.1),BT3&gt;=CE3),"Achieved",IF(AND(OR(CP3=1, CP3=1.1),BT3&lt;CE3),"Not Achieved","NA"))</f>
        <v>NA</v>
      </c>
    </row>
    <row r="4" spans="2:105" ht="13.75" customHeight="1" thickBot="1" x14ac:dyDescent="0.4">
      <c r="B4" s="455"/>
      <c r="C4" s="443"/>
      <c r="D4" s="444"/>
      <c r="E4" s="445" t="s">
        <v>103</v>
      </c>
      <c r="F4" s="446"/>
      <c r="G4" s="447"/>
      <c r="H4" s="456" t="s">
        <v>99</v>
      </c>
      <c r="I4" s="456" t="s">
        <v>99</v>
      </c>
      <c r="J4" s="456" t="s">
        <v>99</v>
      </c>
      <c r="K4" s="456" t="s">
        <v>100</v>
      </c>
      <c r="L4" s="456" t="s">
        <v>100</v>
      </c>
      <c r="M4" s="456" t="s">
        <v>100</v>
      </c>
      <c r="N4" s="456" t="s">
        <v>100</v>
      </c>
      <c r="O4" s="456" t="s">
        <v>100</v>
      </c>
      <c r="P4" s="456" t="s">
        <v>100</v>
      </c>
      <c r="Q4" s="456" t="s">
        <v>100</v>
      </c>
      <c r="R4" s="457" t="s">
        <v>100</v>
      </c>
      <c r="Y4" s="456" t="s">
        <v>99</v>
      </c>
      <c r="Z4" s="456" t="s">
        <v>99</v>
      </c>
      <c r="AA4" s="450" t="s">
        <v>100</v>
      </c>
      <c r="AB4" s="450" t="s">
        <v>100</v>
      </c>
      <c r="AC4" s="450" t="s">
        <v>100</v>
      </c>
      <c r="AD4" s="450" t="s">
        <v>100</v>
      </c>
      <c r="AE4" s="450" t="s">
        <v>100</v>
      </c>
      <c r="AF4" s="450" t="s">
        <v>100</v>
      </c>
      <c r="AG4" s="450" t="s">
        <v>100</v>
      </c>
      <c r="AH4" s="450" t="s">
        <v>100</v>
      </c>
      <c r="AK4" s="451" t="str">
        <f>IFERROR(IF(I4="---","",IF(Y4="---","No Target Set",IF(BV4=BK4,"On Target",IF(BV4&gt;BK4,"Behind",IF(BV4&lt;BK4,"On Target"))))),"")</f>
        <v>On Target</v>
      </c>
      <c r="AL4" s="451" t="str">
        <f>IFERROR(IF(J4="---","",IF(Z4="---","No Target Set",IF(BW4=BL4,"On Target",IF(BW4&gt;BL4,"Behind",IF(BW4&lt;BL4,"On Target"))))),"")</f>
        <v>On Target</v>
      </c>
      <c r="AM4" s="451" t="str">
        <f>IFERROR(IF(K4="---","",IF(AA4="---","No Target Set",IF(BX4=BM4,"On Target",IF(BX4&gt;BM4,"Behind",IF(BX4&lt;BM4,"On Target"))))),"")</f>
        <v/>
      </c>
      <c r="AN4" s="451" t="str">
        <f>IFERROR(IF(L4="---","",IF(AB4="---","No Target Set",IF(BY4=BN4,"On Target",IF(BY4&gt;BN4,"Behind",IF(BY4&lt;BN4,"On Target"))))),"")</f>
        <v/>
      </c>
      <c r="AO4" s="451" t="str">
        <f>IFERROR(IF(M4="---","",IF(AC4="---","No Target Set",IF(BZ4=BO4,"On Target",IF(BZ4&gt;BO4,"Behind",IF(BZ4&lt;BO4,"On Target"))))),"")</f>
        <v/>
      </c>
      <c r="AP4" s="451" t="str">
        <f>IFERROR(IF(N4="---","",IF(AD4="---","No Target Set",IF(CA4=BP4,"On Target",IF(CA4&gt;BP4,"Behind",IF(CA4&lt;BP4,"On Target"))))),"")</f>
        <v/>
      </c>
      <c r="AQ4" s="451" t="str">
        <f>IFERROR(IF(O4="---","",IF(AE4="---","No Target Set",IF(CB4=BQ4,"On Target",IF(CB4&gt;BQ4,"Behind",IF(CB4&lt;BQ4,"On Target"))))),"")</f>
        <v/>
      </c>
      <c r="AR4" s="451" t="str">
        <f>IFERROR(IF(P4="---","",IF(AF4="---","No Target Set",IF(CC4=BR4,"On Target",IF(CC4&gt;BR4,"Behind",IF(CC4&lt;BR4,"On Target"))))),"")</f>
        <v/>
      </c>
      <c r="AS4" s="451" t="str">
        <f>IFERROR(IF(Q4="---","",IF(AG4="---","No Target Set",IF(CD4=BS4,"On Target",IF(CD4&gt;BS4,"Behind",IF(CD4&lt;BS4,"On Target"))))),"")</f>
        <v/>
      </c>
      <c r="AT4" s="451" t="str">
        <f>IFERROR(IF(R4="---","",IF(AH4="---","No Target Set",IF(CE4=BT4,"On Target",IF(CE4&gt;BT4,"Behind",IF(CE4&lt;BT4,"On Target"))))),"")</f>
        <v/>
      </c>
      <c r="AV4" s="452"/>
      <c r="AW4" s="648" t="s">
        <v>104</v>
      </c>
      <c r="AX4" s="648" t="str">
        <f>_xlfn.IFNA(LOOKUP(2,1/(H4:R4&lt;&gt;"---"),H4:R4),"---")</f>
        <v>60-79</v>
      </c>
      <c r="AY4" s="648">
        <f>VALUE(IF(AX4="---","",VLOOKUP(AX4,List1678345679102133[],2,FALSE)))</f>
        <v>0.5</v>
      </c>
      <c r="AZ4" s="648" t="str">
        <f>_xlfn.IFNA(LOOKUP(2,1/(H4:Q4&lt;&gt;"---"),X4:AF4),"---")</f>
        <v>60-79</v>
      </c>
      <c r="BA4" s="648">
        <f>VALUE(IF(AZ4="---","",VLOOKUP(AZ4,List1678345679102133[],2,FALSE)))</f>
        <v>0.5</v>
      </c>
      <c r="BB4" s="648" t="str">
        <f>_xlfn.IFNA(LOOKUP(2,1/(AK4:AT4&lt;&gt;""),AK4:AT4),"---")</f>
        <v>On Target</v>
      </c>
      <c r="BC4" s="648" t="str">
        <f>_xlfn.IFNA(LOOKUP(2,1/(H4:R4&lt;&gt;"---"),H$2:R$2),"---")</f>
        <v>Actual Year 2</v>
      </c>
      <c r="BE4" s="458" t="s">
        <v>101</v>
      </c>
      <c r="BF4" s="407">
        <v>1</v>
      </c>
      <c r="BI4" s="453" t="s">
        <v>104</v>
      </c>
      <c r="BJ4" s="648">
        <f>IF(H4="---","",IF(H4="","",VLOOKUP(H4,List1678345679102133[],2,FALSE)))</f>
        <v>0.5</v>
      </c>
      <c r="BK4" s="648">
        <f>IF(I4="---","",IF(I4="","",VLOOKUP(I4,List1678345679102133[],2,FALSE)))</f>
        <v>0.5</v>
      </c>
      <c r="BL4" s="648">
        <f>IF(J4="---","",IF(J4="","",VLOOKUP(J4,List1678345679102133[],2,FALSE)))</f>
        <v>0.5</v>
      </c>
      <c r="BM4" s="648" t="str">
        <f>IF(K4="---","",IF(K4="","",VLOOKUP(K4,List1678345679102133[],2,FALSE)))</f>
        <v/>
      </c>
      <c r="BN4" s="648" t="str">
        <f>IF(L4="---","",IF(L4="","",VLOOKUP(L4,List1678345679102133[],2,FALSE)))</f>
        <v/>
      </c>
      <c r="BO4" s="648" t="str">
        <f>IF(M4="---","",IF(M4="","",VLOOKUP(M4,List1678345679102133[],2,FALSE)))</f>
        <v/>
      </c>
      <c r="BP4" s="648" t="str">
        <f>IF(N4="---","",IF(N4="","",VLOOKUP(N4,List1678345679102133[],2,FALSE)))</f>
        <v/>
      </c>
      <c r="BQ4" s="648" t="str">
        <f>IF(O4="---","",IF(O4="","",VLOOKUP(O4,List1678345679102133[],2,FALSE)))</f>
        <v/>
      </c>
      <c r="BR4" s="648" t="str">
        <f>IF(P4="---","",IF(P4="","",VLOOKUP(P4,List1678345679102133[],2,FALSE)))</f>
        <v/>
      </c>
      <c r="BS4" s="648" t="str">
        <f>IF(Q4="---","",IF(Q4="","",VLOOKUP(Q4,List1678345679102133[],2,FALSE)))</f>
        <v/>
      </c>
      <c r="BT4" s="648" t="str">
        <f>IF(R4="---","",IF(R4="","",VLOOKUP(R4,List1678345679102133[],2,FALSE)))</f>
        <v/>
      </c>
      <c r="BU4" s="453" t="s">
        <v>104</v>
      </c>
      <c r="BV4" s="648">
        <f>IF(Y4="---","",IF(Y4="","",VLOOKUP(Y4,List1678345679102133[],2,FALSE)))</f>
        <v>0.5</v>
      </c>
      <c r="BW4" s="648">
        <f>IF(Z4="---","",IF(Z4="","",VLOOKUP(Z4,List1678345679102133[],2,FALSE)))</f>
        <v>0.5</v>
      </c>
      <c r="BX4" s="648" t="str">
        <f>IF(AA4="---","",IF(AA4="","",VLOOKUP(AA4,List1678345679102133[],2,FALSE)))</f>
        <v/>
      </c>
      <c r="BY4" s="648" t="str">
        <f>IF(AB4="---","",IF(AB4="","",VLOOKUP(AB4,List1678345679102133[],2,FALSE)))</f>
        <v/>
      </c>
      <c r="BZ4" s="648" t="str">
        <f>IF(AC4="---","",IF(AC4="","",VLOOKUP(AC4,List1678345679102133[],2,FALSE)))</f>
        <v/>
      </c>
      <c r="CA4" s="648" t="str">
        <f>IF(AD4="---","",IF(AD4="","",VLOOKUP(AD4,List1678345679102133[],2,FALSE)))</f>
        <v/>
      </c>
      <c r="CB4" s="648" t="str">
        <f>IF(AE4="---","",IF(AE4="","",VLOOKUP(AE4,List1678345679102133[],2,FALSE)))</f>
        <v/>
      </c>
      <c r="CC4" s="648" t="str">
        <f>IF(AF4="---","",IF(AF4="","",VLOOKUP(AF4,List1678345679102133[],2,FALSE)))</f>
        <v/>
      </c>
      <c r="CD4" s="648" t="str">
        <f>IF(AG4="---","",IF(AG4="","",VLOOKUP(AG4,List1678345679102133[],2,FALSE)))</f>
        <v/>
      </c>
      <c r="CE4" s="648" t="str">
        <f>IF(AH4="---","",IF(AH4="","",VLOOKUP(AH4,List1678345679102133[],2,FALSE)))</f>
        <v/>
      </c>
      <c r="CF4" s="453" t="s">
        <v>104</v>
      </c>
      <c r="CG4" s="648">
        <f>IFERROR(
    IF(H4="---", "NA",
        IF(Y4="---", "NA",
            IF(BJ4 &gt; BK4,
                IF(BV4 &gt; BJ4, 1.1, 0.1),
                IF(BV4 &gt; BJ4, 1, 0)
            )
        )
    ),
    -1
)</f>
        <v>0</v>
      </c>
      <c r="CH4" s="648">
        <f>IFERROR(
    IF(I4="---", "NA",
        IF(Z4="---", "NA",
        IF(J4="---", "NA",
            IF(BK4 &gt; BL4,
                IF(MIN(BV4, BK4) = BW4, 0.1,
                    IF(MIN(BV4, BK4) &lt; BW4, 1.1)
                ),
                IF(MIN(BV4, BK4) = BW4, 0,
                    IF(MIN(BV4, BK4) &lt; BW4, 1)
                ))
            )
        )
    ),
-5)</f>
        <v>0</v>
      </c>
      <c r="CI4" s="648" t="str">
        <f>IFERROR(
    IF(J4="---", "NA",
        IF(AA4="---", "NA",
        IF(K4="---", "NA",
            IF(BL4 &gt; BM4,
                IF(MIN(BW4, BL4) = BX4, 0.1,
                    IF(MIN(BW4, BL4) &lt; BX4, 1.1)
                ),
                IF(MIN(BW4, BL4) = BX4, 0,
                    IF(MIN(BW4, BL4) &lt; BX4, 1)
                ))
            )
        )
    ),
-5)</f>
        <v>NA</v>
      </c>
      <c r="CJ4" s="648" t="str">
        <f>IFERROR(
    IF(K4="---", "NA",
        IF(AB4="---", "NA",
        IF(L4="---", "NA",
            IF(BM4 &gt; BN4,
                IF(MIN(BX4, BM4) = BY4, 0.1,
                    IF(MIN(BX4, BM4) &lt; BY4, 1.1)
                ),
                IF(MIN(BX4, BM4) = BY4, 0,
                    IF(MIN(BX4, BM4) &lt; BY4, 1)
                ))
            )
        )
    ),
-5)</f>
        <v>NA</v>
      </c>
      <c r="CK4" s="648" t="str">
        <f>IFERROR(
    IF(L4="---", "NA",
        IF(AC4="---", "NA",
        IF(M4="---", "NA",
            IF(BN4 &gt; BO4,
                IF(MIN(BY4, BN4) = BZ4, 0.1,
                    IF(MIN(BY4, BN4) &lt; BZ4, 1.1)
                ),
                IF(MIN(BY4, BN4) = BZ4, 0,
                    IF(MIN(BY4, BN4) &lt; BZ4, 1)
                ))
            )
        )
    ),
-5)</f>
        <v>NA</v>
      </c>
      <c r="CL4" s="648" t="str">
        <f>IFERROR(
    IF(M4="---", "NA",
        IF(AD4="---", "NA",
        IF(N4="---", "NA",
            IF(BO4 &gt; BP4,
                IF(MIN(BZ4, BO4) = CA4, 0.1,
                    IF(MIN(BZ4, BO4) &lt; CA4, 1.1)
                ),
                IF(MIN(BZ4, BO4) = CA4, 0,
                    IF(MIN(BZ4, BO4) &lt; CA4, 1)
                ))
            )
        )
    ),
-5)</f>
        <v>NA</v>
      </c>
      <c r="CM4" s="648" t="str">
        <f>IFERROR(
    IF(N4="---", "NA",
        IF(AE4="---", "NA",
        IF(O4="---", "NA",
            IF(BP4 &gt; BQ4,
                IF(MIN(CA4, BP4) = CB4, 0.1,
                    IF(MIN(CA4, BP4) &lt; CB4, 1.1)
                ),
                IF(MIN(CA4, BP4) = CB4, 0,
                    IF(MIN(CA4, BP4) &lt; CB4, 1)
                ))
            )
        )
    ),
-5)</f>
        <v>NA</v>
      </c>
      <c r="CN4" s="648" t="str">
        <f>IFERROR(
    IF(O4="---", "NA",
        IF(AF4="---", "NA",
        IF(P4="---", "NA",
            IF(BQ4 &gt; BR4,
                IF(MIN(CB4, BQ4) = CC4, 0.1,
                    IF(MIN(CB4, BQ4) &lt; CC4, 1.1)
                ),
                IF(MIN(CB4, BQ4) = CC4, 0,
                    IF(MIN(CB4, BQ4) &lt; CC4, 1)
                ))
            )
        )
    ),
-5)</f>
        <v>NA</v>
      </c>
      <c r="CO4" s="648" t="str">
        <f>IFERROR(
    IF(P4="---", "NA",
        IF(AG4="---", "NA",
        IF(Q4="---", "NA",
            IF(BR4 &gt; BS4,
                IF(MIN(CC4, BR4) = CD4, 0.1,
                    IF(MIN(CC4, BR4) &lt; CD4, 1.1)
                ),
                IF(MIN(CC4, BR4) = CD4, 0,
                    IF(MIN(CC4, BR4) &lt; CD4, 1)
                ))
            )
        )
    ),
-5)</f>
        <v>NA</v>
      </c>
      <c r="CP4" s="648" t="str">
        <f>IFERROR(
    IF(Q4="---", "NA",
        IF(AH4="---", "NA",
        IF(R4="---", "NA",
            IF(BS4 &gt; BT4,
                IF(MIN(CD4, BS4) = CE4, 0.1,
                    IF(MIN(CD4, BS4) &lt; CE4, 1.1)
                ),
                IF(MIN(CD4, BS4) = CE4, 0,
                    IF(MIN(CD4, BS4) &lt; CE4, 1)
                ))
            )
        )
    ),
-5)</f>
        <v>NA</v>
      </c>
      <c r="CQ4" s="453" t="s">
        <v>104</v>
      </c>
      <c r="CR4" s="648" t="str">
        <f>IF(AND(OR(CG4=1, CG4=1.1),BK4&gt;=BV4),"Achieved",IF(AND(OR(CG4=1, CG4=1.1),BK4&lt;BV4),"Not Achieved","NA"))</f>
        <v>NA</v>
      </c>
      <c r="CS4" s="648" t="str">
        <f>IF(AND(OR(CH4=1, CH4=1.1),BL4&gt;=BW4),"Achieved",IF(AND(OR(CH4=1, CH4=1.1),BL4&lt;BW4),"Not Achieved","NA"))</f>
        <v>NA</v>
      </c>
      <c r="CT4" s="648" t="str">
        <f>IF(AND(OR(CI4=1, CI4=1.1),BM4&gt;=BX4),"Achieved",IF(AND(OR(CI4=1, CI4=1.1),BM4&lt;BX4),"Not Achieved","NA"))</f>
        <v>NA</v>
      </c>
      <c r="CU4" s="648" t="str">
        <f>IF(AND(OR(CJ4=1, CJ4=1.1),BN4&gt;=BY4),"Achieved",IF(AND(OR(CJ4=1, CJ4=1.1),BN4&lt;BY4),"Not Achieved","NA"))</f>
        <v>NA</v>
      </c>
      <c r="CV4" s="648" t="str">
        <f>IF(AND(OR(CK4=1, CK4=1.1),BO4&gt;=BZ4),"Achieved",IF(AND(OR(CK4=1, CK4=1.1),BO4&lt;BZ4),"Not Achieved","NA"))</f>
        <v>NA</v>
      </c>
      <c r="CW4" s="648" t="str">
        <f>IF(AND(OR(CL4=1, CL4=1.1),BP4&gt;=CA4),"Achieved",IF(AND(OR(CL4=1, CL4=1.1),BP4&lt;CA4),"Not Achieved","NA"))</f>
        <v>NA</v>
      </c>
      <c r="CX4" s="648" t="str">
        <f>IF(AND(OR(CM4=1, CM4=1.1),BQ4&gt;=CB4),"Achieved",IF(AND(OR(CM4=1, CM4=1.1),BQ4&lt;CB4),"Not Achieved","NA"))</f>
        <v>NA</v>
      </c>
      <c r="CY4" s="648" t="str">
        <f>IF(AND(OR(CN4=1, CN4=1.1),BR4&gt;=CC4),"Achieved",IF(AND(OR(CN4=1, CN4=1.1),BR4&lt;CC4),"Not Achieved","NA"))</f>
        <v>NA</v>
      </c>
      <c r="CZ4" s="648" t="str">
        <f>IF(AND(OR(CO4=1, CO4=1.1),BS4&gt;=CD4),"Achieved",IF(AND(OR(CO4=1, CO4=1.1),BS4&lt;CD4),"Not Achieved","NA"))</f>
        <v>NA</v>
      </c>
      <c r="DA4" s="648" t="str">
        <f>IF(AND(OR(CP4=1, CP4=1.1),BT4&gt;=CE4),"Achieved",IF(AND(OR(CP4=1, CP4=1.1),BT4&lt;CE4),"Not Achieved","NA"))</f>
        <v>NA</v>
      </c>
    </row>
    <row r="5" spans="2:105" ht="13.75" customHeight="1" thickBot="1" x14ac:dyDescent="0.4">
      <c r="B5" s="455"/>
      <c r="C5" s="443" t="s">
        <v>105</v>
      </c>
      <c r="D5" s="444"/>
      <c r="E5" s="445" t="s">
        <v>106</v>
      </c>
      <c r="F5" s="446"/>
      <c r="G5" s="447"/>
      <c r="H5" s="456" t="s">
        <v>107</v>
      </c>
      <c r="I5" s="456" t="s">
        <v>107</v>
      </c>
      <c r="J5" s="456" t="s">
        <v>99</v>
      </c>
      <c r="K5" s="456" t="s">
        <v>101</v>
      </c>
      <c r="L5" s="456" t="s">
        <v>100</v>
      </c>
      <c r="M5" s="456" t="s">
        <v>100</v>
      </c>
      <c r="N5" s="456" t="s">
        <v>100</v>
      </c>
      <c r="O5" s="456" t="s">
        <v>100</v>
      </c>
      <c r="P5" s="456" t="s">
        <v>100</v>
      </c>
      <c r="Q5" s="456" t="s">
        <v>100</v>
      </c>
      <c r="R5" s="457" t="s">
        <v>100</v>
      </c>
      <c r="Y5" s="456" t="s">
        <v>107</v>
      </c>
      <c r="Z5" s="456" t="s">
        <v>99</v>
      </c>
      <c r="AA5" s="450" t="s">
        <v>101</v>
      </c>
      <c r="AB5" s="450" t="s">
        <v>101</v>
      </c>
      <c r="AC5" s="450" t="s">
        <v>101</v>
      </c>
      <c r="AD5" s="450" t="s">
        <v>100</v>
      </c>
      <c r="AE5" s="450" t="s">
        <v>100</v>
      </c>
      <c r="AF5" s="450" t="s">
        <v>100</v>
      </c>
      <c r="AG5" s="450" t="s">
        <v>100</v>
      </c>
      <c r="AH5" s="450" t="s">
        <v>100</v>
      </c>
      <c r="AK5" s="451" t="str">
        <f>IFERROR(IF(I5="---","",IF(Y5="---","No Target Set",IF(BV5=BK5,"On Target",IF(BV5&gt;BK5,"Behind",IF(BV5&lt;BK5,"On Target"))))),"")</f>
        <v>On Target</v>
      </c>
      <c r="AL5" s="451" t="str">
        <f>IFERROR(IF(J5="---","",IF(Z5="---","No Target Set",IF(BW5=BL5,"On Target",IF(BW5&gt;BL5,"Behind",IF(BW5&lt;BL5,"On Target"))))),"")</f>
        <v>On Target</v>
      </c>
      <c r="AM5" s="451" t="str">
        <f>IFERROR(IF(K5="---","",IF(AA5="---","No Target Set",IF(BX5=BM5,"On Target",IF(BX5&gt;BM5,"Behind",IF(BX5&lt;BM5,"On Target"))))),"")</f>
        <v>On Target</v>
      </c>
      <c r="AN5" s="451" t="str">
        <f>IFERROR(IF(L5="---","",IF(AB5="---","No Target Set",IF(BY5=BN5,"On Target",IF(BY5&gt;BN5,"Behind",IF(BY5&lt;BN5,"On Target"))))),"")</f>
        <v/>
      </c>
      <c r="AO5" s="451" t="str">
        <f>IFERROR(IF(M5="---","",IF(AC5="---","No Target Set",IF(BZ5=BO5,"On Target",IF(BZ5&gt;BO5,"Behind",IF(BZ5&lt;BO5,"On Target"))))),"")</f>
        <v/>
      </c>
      <c r="AP5" s="451" t="str">
        <f>IFERROR(IF(N5="---","",IF(AD5="---","No Target Set",IF(CA5=BP5,"On Target",IF(CA5&gt;BP5,"Behind",IF(CA5&lt;BP5,"On Target"))))),"")</f>
        <v/>
      </c>
      <c r="AQ5" s="451" t="str">
        <f>IFERROR(IF(O5="---","",IF(AE5="---","No Target Set",IF(CB5=BQ5,"On Target",IF(CB5&gt;BQ5,"Behind",IF(CB5&lt;BQ5,"On Target"))))),"")</f>
        <v/>
      </c>
      <c r="AR5" s="451" t="str">
        <f>IFERROR(IF(P5="---","",IF(AF5="---","No Target Set",IF(CC5=BR5,"On Target",IF(CC5&gt;BR5,"Behind",IF(CC5&lt;BR5,"On Target"))))),"")</f>
        <v/>
      </c>
      <c r="AS5" s="451" t="str">
        <f>IFERROR(IF(Q5="---","",IF(AG5="---","No Target Set",IF(CD5=BS5,"On Target",IF(CD5&gt;BS5,"Behind",IF(CD5&lt;BS5,"On Target"))))),"")</f>
        <v/>
      </c>
      <c r="AT5" s="451" t="str">
        <f>IFERROR(IF(R5="---","",IF(AH5="---","No Target Set",IF(CE5=BT5,"On Target",IF(CE5&gt;BT5,"Behind",IF(CE5&lt;BT5,"On Target"))))),"")</f>
        <v/>
      </c>
      <c r="AV5" s="452"/>
      <c r="AW5" s="648" t="s">
        <v>108</v>
      </c>
      <c r="AX5" s="648" t="str">
        <f>_xlfn.IFNA(LOOKUP(2,1/(H5:R5&lt;&gt;"---"),H5:R5),"---")</f>
        <v>≥80</v>
      </c>
      <c r="AY5" s="648">
        <f>VALUE(IF(AX5="---","",VLOOKUP(AX5,List1678345679102133[],2,FALSE)))</f>
        <v>1</v>
      </c>
      <c r="AZ5" s="648" t="str">
        <f>_xlfn.IFNA(LOOKUP(2,1/(H5:Q5&lt;&gt;"---"),X5:AF5),"---")</f>
        <v>≥80</v>
      </c>
      <c r="BA5" s="648">
        <f>VALUE(IF(AZ5="---","",VLOOKUP(AZ5,List1678345679102133[],2,FALSE)))</f>
        <v>1</v>
      </c>
      <c r="BB5" s="648" t="str">
        <f>_xlfn.IFNA(LOOKUP(2,1/(AK5:AT5&lt;&gt;""),AK5:AT5),"---")</f>
        <v>On Target</v>
      </c>
      <c r="BC5" s="648" t="str">
        <f>_xlfn.IFNA(LOOKUP(2,1/(H5:R5&lt;&gt;"---"),H$2:R$2),"---")</f>
        <v>Actual Year 3</v>
      </c>
      <c r="BE5" s="459" t="s">
        <v>99</v>
      </c>
      <c r="BF5" s="407">
        <v>0.5</v>
      </c>
      <c r="BI5" s="453" t="s">
        <v>108</v>
      </c>
      <c r="BJ5" s="648">
        <f>IF(H5="---","",IF(H5="","",VLOOKUP(H5,List1678345679102133[],2,FALSE)))</f>
        <v>0</v>
      </c>
      <c r="BK5" s="648">
        <f>IF(I5="---","",IF(I5="","",VLOOKUP(I5,List1678345679102133[],2,FALSE)))</f>
        <v>0</v>
      </c>
      <c r="BL5" s="648">
        <f>IF(J5="---","",IF(J5="","",VLOOKUP(J5,List1678345679102133[],2,FALSE)))</f>
        <v>0.5</v>
      </c>
      <c r="BM5" s="648">
        <f>IF(K5="---","",IF(K5="","",VLOOKUP(K5,List1678345679102133[],2,FALSE)))</f>
        <v>1</v>
      </c>
      <c r="BN5" s="648" t="str">
        <f>IF(L5="---","",IF(L5="","",VLOOKUP(L5,List1678345679102133[],2,FALSE)))</f>
        <v/>
      </c>
      <c r="BO5" s="648" t="str">
        <f>IF(M5="---","",IF(M5="","",VLOOKUP(M5,List1678345679102133[],2,FALSE)))</f>
        <v/>
      </c>
      <c r="BP5" s="648" t="str">
        <f>IF(N5="---","",IF(N5="","",VLOOKUP(N5,List1678345679102133[],2,FALSE)))</f>
        <v/>
      </c>
      <c r="BQ5" s="648" t="str">
        <f>IF(O5="---","",IF(O5="","",VLOOKUP(O5,List1678345679102133[],2,FALSE)))</f>
        <v/>
      </c>
      <c r="BR5" s="648" t="str">
        <f>IF(P5="---","",IF(P5="","",VLOOKUP(P5,List1678345679102133[],2,FALSE)))</f>
        <v/>
      </c>
      <c r="BS5" s="648" t="str">
        <f>IF(Q5="---","",IF(Q5="","",VLOOKUP(Q5,List1678345679102133[],2,FALSE)))</f>
        <v/>
      </c>
      <c r="BT5" s="648" t="str">
        <f>IF(R5="---","",IF(R5="","",VLOOKUP(R5,List1678345679102133[],2,FALSE)))</f>
        <v/>
      </c>
      <c r="BU5" s="453" t="s">
        <v>108</v>
      </c>
      <c r="BV5" s="648">
        <f>IF(Y5="---","",IF(Y5="","",VLOOKUP(Y5,List1678345679102133[],2,FALSE)))</f>
        <v>0</v>
      </c>
      <c r="BW5" s="648">
        <f>IF(Z5="---","",IF(Z5="","",VLOOKUP(Z5,List1678345679102133[],2,FALSE)))</f>
        <v>0.5</v>
      </c>
      <c r="BX5" s="648">
        <f>IF(AA5="---","",IF(AA5="","",VLOOKUP(AA5,List1678345679102133[],2,FALSE)))</f>
        <v>1</v>
      </c>
      <c r="BY5" s="648">
        <f>IF(AB5="---","",IF(AB5="","",VLOOKUP(AB5,List1678345679102133[],2,FALSE)))</f>
        <v>1</v>
      </c>
      <c r="BZ5" s="648">
        <f>IF(AC5="---","",IF(AC5="","",VLOOKUP(AC5,List1678345679102133[],2,FALSE)))</f>
        <v>1</v>
      </c>
      <c r="CA5" s="648" t="str">
        <f>IF(AD5="---","",IF(AD5="","",VLOOKUP(AD5,List1678345679102133[],2,FALSE)))</f>
        <v/>
      </c>
      <c r="CB5" s="648" t="str">
        <f>IF(AE5="---","",IF(AE5="","",VLOOKUP(AE5,List1678345679102133[],2,FALSE)))</f>
        <v/>
      </c>
      <c r="CC5" s="648" t="str">
        <f>IF(AF5="---","",IF(AF5="","",VLOOKUP(AF5,List1678345679102133[],2,FALSE)))</f>
        <v/>
      </c>
      <c r="CD5" s="648" t="str">
        <f>IF(AG5="---","",IF(AG5="","",VLOOKUP(AG5,List1678345679102133[],2,FALSE)))</f>
        <v/>
      </c>
      <c r="CE5" s="648" t="str">
        <f>IF(AH5="---","",IF(AH5="","",VLOOKUP(AH5,List1678345679102133[],2,FALSE)))</f>
        <v/>
      </c>
      <c r="CF5" s="453" t="s">
        <v>108</v>
      </c>
      <c r="CG5" s="648">
        <f>IFERROR(
    IF(H5="---", "NA",
        IF(Y5="---", "NA",
            IF(BJ5 &gt; BK5,
                IF(BV5 &gt; BJ5, 1.1, 0.1),
                IF(BV5 &gt; BJ5, 1, 0)
            )
        )
    ),
    -1
)</f>
        <v>0</v>
      </c>
      <c r="CH5" s="648">
        <f>IFERROR(
    IF(I5="---", "NA",
        IF(Z5="---", "NA",
        IF(J5="---", "NA",
            IF(BK5 &gt; BL5,
                IF(MIN(BV5, BK5) = BW5, 0.1,
                    IF(MIN(BV5, BK5) &lt; BW5, 1.1)
                ),
                IF(MIN(BV5, BK5) = BW5, 0,
                    IF(MIN(BV5, BK5) &lt; BW5, 1)
                ))
            )
        )
    ),
-5)</f>
        <v>1</v>
      </c>
      <c r="CI5" s="648">
        <f>IFERROR(
    IF(J5="---", "NA",
        IF(AA5="---", "NA",
        IF(K5="---", "NA",
            IF(BL5 &gt; BM5,
                IF(MIN(BW5, BL5) = BX5, 0.1,
                    IF(MIN(BW5, BL5) &lt; BX5, 1.1)
                ),
                IF(MIN(BW5, BL5) = BX5, 0,
                    IF(MIN(BW5, BL5) &lt; BX5, 1)
                ))
            )
        )
    ),
-5)</f>
        <v>1</v>
      </c>
      <c r="CJ5" s="648" t="str">
        <f>IFERROR(
    IF(K5="---", "NA",
        IF(AB5="---", "NA",
        IF(L5="---", "NA",
            IF(BM5 &gt; BN5,
                IF(MIN(BX5, BM5) = BY5, 0.1,
                    IF(MIN(BX5, BM5) &lt; BY5, 1.1)
                ),
                IF(MIN(BX5, BM5) = BY5, 0,
                    IF(MIN(BX5, BM5) &lt; BY5, 1)
                ))
            )
        )
    ),
-5)</f>
        <v>NA</v>
      </c>
      <c r="CK5" s="648" t="str">
        <f>IFERROR(
    IF(L5="---", "NA",
        IF(AC5="---", "NA",
        IF(M5="---", "NA",
            IF(BN5 &gt; BO5,
                IF(MIN(BY5, BN5) = BZ5, 0.1,
                    IF(MIN(BY5, BN5) &lt; BZ5, 1.1)
                ),
                IF(MIN(BY5, BN5) = BZ5, 0,
                    IF(MIN(BY5, BN5) &lt; BZ5, 1)
                ))
            )
        )
    ),
-5)</f>
        <v>NA</v>
      </c>
      <c r="CL5" s="648" t="str">
        <f>IFERROR(
    IF(M5="---", "NA",
        IF(AD5="---", "NA",
        IF(N5="---", "NA",
            IF(BO5 &gt; BP5,
                IF(MIN(BZ5, BO5) = CA5, 0.1,
                    IF(MIN(BZ5, BO5) &lt; CA5, 1.1)
                ),
                IF(MIN(BZ5, BO5) = CA5, 0,
                    IF(MIN(BZ5, BO5) &lt; CA5, 1)
                ))
            )
        )
    ),
-5)</f>
        <v>NA</v>
      </c>
      <c r="CM5" s="648" t="str">
        <f>IFERROR(
    IF(N5="---", "NA",
        IF(AE5="---", "NA",
        IF(O5="---", "NA",
            IF(BP5 &gt; BQ5,
                IF(MIN(CA5, BP5) = CB5, 0.1,
                    IF(MIN(CA5, BP5) &lt; CB5, 1.1)
                ),
                IF(MIN(CA5, BP5) = CB5, 0,
                    IF(MIN(CA5, BP5) &lt; CB5, 1)
                ))
            )
        )
    ),
-5)</f>
        <v>NA</v>
      </c>
      <c r="CN5" s="648" t="str">
        <f>IFERROR(
    IF(O5="---", "NA",
        IF(AF5="---", "NA",
        IF(P5="---", "NA",
            IF(BQ5 &gt; BR5,
                IF(MIN(CB5, BQ5) = CC5, 0.1,
                    IF(MIN(CB5, BQ5) &lt; CC5, 1.1)
                ),
                IF(MIN(CB5, BQ5) = CC5, 0,
                    IF(MIN(CB5, BQ5) &lt; CC5, 1)
                ))
            )
        )
    ),
-5)</f>
        <v>NA</v>
      </c>
      <c r="CO5" s="648" t="str">
        <f>IFERROR(
    IF(P5="---", "NA",
        IF(AG5="---", "NA",
        IF(Q5="---", "NA",
            IF(BR5 &gt; BS5,
                IF(MIN(CC5, BR5) = CD5, 0.1,
                    IF(MIN(CC5, BR5) &lt; CD5, 1.1)
                ),
                IF(MIN(CC5, BR5) = CD5, 0,
                    IF(MIN(CC5, BR5) &lt; CD5, 1)
                ))
            )
        )
    ),
-5)</f>
        <v>NA</v>
      </c>
      <c r="CP5" s="648" t="str">
        <f>IFERROR(
    IF(Q5="---", "NA",
        IF(AH5="---", "NA",
        IF(R5="---", "NA",
            IF(BS5 &gt; BT5,
                IF(MIN(CD5, BS5) = CE5, 0.1,
                    IF(MIN(CD5, BS5) &lt; CE5, 1.1)
                ),
                IF(MIN(CD5, BS5) = CE5, 0,
                    IF(MIN(CD5, BS5) &lt; CE5, 1)
                ))
            )
        )
    ),
-5)</f>
        <v>NA</v>
      </c>
      <c r="CQ5" s="453" t="s">
        <v>108</v>
      </c>
      <c r="CR5" s="648" t="str">
        <f>IF(AND(OR(CG5=1, CG5=1.1),BK5&gt;=BV5),"Achieved",IF(AND(OR(CG5=1, CG5=1.1),BK5&lt;BV5),"Not Achieved","NA"))</f>
        <v>NA</v>
      </c>
      <c r="CS5" s="648" t="str">
        <f>IF(AND(OR(CH5=1, CH5=1.1),BL5&gt;=BW5),"Achieved",IF(AND(OR(CH5=1, CH5=1.1),BL5&lt;BW5),"Not Achieved","NA"))</f>
        <v>Achieved</v>
      </c>
      <c r="CT5" s="648" t="str">
        <f>IF(AND(OR(CI5=1, CI5=1.1),BM5&gt;=BX5),"Achieved",IF(AND(OR(CI5=1, CI5=1.1),BM5&lt;BX5),"Not Achieved","NA"))</f>
        <v>Achieved</v>
      </c>
      <c r="CU5" s="648" t="str">
        <f>IF(AND(OR(CJ5=1, CJ5=1.1),BN5&gt;=BY5),"Achieved",IF(AND(OR(CJ5=1, CJ5=1.1),BN5&lt;BY5),"Not Achieved","NA"))</f>
        <v>NA</v>
      </c>
      <c r="CV5" s="648" t="str">
        <f>IF(AND(OR(CK5=1, CK5=1.1),BO5&gt;=BZ5),"Achieved",IF(AND(OR(CK5=1, CK5=1.1),BO5&lt;BZ5),"Not Achieved","NA"))</f>
        <v>NA</v>
      </c>
      <c r="CW5" s="648" t="str">
        <f>IF(AND(OR(CL5=1, CL5=1.1),BP5&gt;=CA5),"Achieved",IF(AND(OR(CL5=1, CL5=1.1),BP5&lt;CA5),"Not Achieved","NA"))</f>
        <v>NA</v>
      </c>
      <c r="CX5" s="648" t="str">
        <f>IF(AND(OR(CM5=1, CM5=1.1),BQ5&gt;=CB5),"Achieved",IF(AND(OR(CM5=1, CM5=1.1),BQ5&lt;CB5),"Not Achieved","NA"))</f>
        <v>NA</v>
      </c>
      <c r="CY5" s="648" t="str">
        <f>IF(AND(OR(CN5=1, CN5=1.1),BR5&gt;=CC5),"Achieved",IF(AND(OR(CN5=1, CN5=1.1),BR5&lt;CC5),"Not Achieved","NA"))</f>
        <v>NA</v>
      </c>
      <c r="CZ5" s="648" t="str">
        <f>IF(AND(OR(CO5=1, CO5=1.1),BS5&gt;=CD5),"Achieved",IF(AND(OR(CO5=1, CO5=1.1),BS5&lt;CD5),"Not Achieved","NA"))</f>
        <v>NA</v>
      </c>
      <c r="DA5" s="648" t="str">
        <f>IF(AND(OR(CP5=1, CP5=1.1),BT5&gt;=CE5),"Achieved",IF(AND(OR(CP5=1, CP5=1.1),BT5&lt;CE5),"Not Achieved","NA"))</f>
        <v>NA</v>
      </c>
    </row>
    <row r="6" spans="2:105" ht="13.75" customHeight="1" thickBot="1" x14ac:dyDescent="0.4">
      <c r="B6" s="455"/>
      <c r="C6" s="443"/>
      <c r="D6" s="444"/>
      <c r="E6" s="445" t="s">
        <v>109</v>
      </c>
      <c r="F6" s="446"/>
      <c r="G6" s="447"/>
      <c r="H6" s="456" t="s">
        <v>107</v>
      </c>
      <c r="I6" s="456" t="s">
        <v>107</v>
      </c>
      <c r="J6" s="456" t="s">
        <v>107</v>
      </c>
      <c r="K6" s="456" t="s">
        <v>99</v>
      </c>
      <c r="L6" s="456" t="s">
        <v>100</v>
      </c>
      <c r="M6" s="456" t="s">
        <v>100</v>
      </c>
      <c r="N6" s="456" t="s">
        <v>100</v>
      </c>
      <c r="O6" s="456" t="s">
        <v>100</v>
      </c>
      <c r="P6" s="456" t="s">
        <v>100</v>
      </c>
      <c r="Q6" s="456" t="s">
        <v>100</v>
      </c>
      <c r="R6" s="457" t="s">
        <v>100</v>
      </c>
      <c r="Y6" s="456" t="s">
        <v>107</v>
      </c>
      <c r="Z6" s="456" t="s">
        <v>107</v>
      </c>
      <c r="AA6" s="450" t="s">
        <v>99</v>
      </c>
      <c r="AB6" s="450" t="s">
        <v>99</v>
      </c>
      <c r="AC6" s="450" t="s">
        <v>101</v>
      </c>
      <c r="AD6" s="450" t="s">
        <v>100</v>
      </c>
      <c r="AE6" s="450" t="s">
        <v>100</v>
      </c>
      <c r="AF6" s="450" t="s">
        <v>100</v>
      </c>
      <c r="AG6" s="450" t="s">
        <v>100</v>
      </c>
      <c r="AH6" s="450" t="s">
        <v>100</v>
      </c>
      <c r="AK6" s="451" t="str">
        <f>IFERROR(IF(I6="---","",IF(Y6="---","No Target Set",IF(BV6=BK6,"On Target",IF(BV6&gt;BK6,"Behind",IF(BV6&lt;BK6,"On Target"))))),"")</f>
        <v>On Target</v>
      </c>
      <c r="AL6" s="451" t="str">
        <f>IFERROR(IF(J6="---","",IF(Z6="---","No Target Set",IF(BW6=BL6,"On Target",IF(BW6&gt;BL6,"Behind",IF(BW6&lt;BL6,"On Target"))))),"")</f>
        <v>On Target</v>
      </c>
      <c r="AM6" s="451" t="str">
        <f>IFERROR(IF(K6="---","",IF(AA6="---","No Target Set",IF(BX6=BM6,"On Target",IF(BX6&gt;BM6,"Behind",IF(BX6&lt;BM6,"On Target"))))),"")</f>
        <v>On Target</v>
      </c>
      <c r="AN6" s="451" t="str">
        <f>IFERROR(IF(L6="---","",IF(AB6="---","No Target Set",IF(BY6=BN6,"On Target",IF(BY6&gt;BN6,"Behind",IF(BY6&lt;BN6,"On Target"))))),"")</f>
        <v/>
      </c>
      <c r="AO6" s="451" t="str">
        <f>IFERROR(IF(M6="---","",IF(AC6="---","No Target Set",IF(BZ6=BO6,"On Target",IF(BZ6&gt;BO6,"Behind",IF(BZ6&lt;BO6,"On Target"))))),"")</f>
        <v/>
      </c>
      <c r="AP6" s="451" t="str">
        <f>IFERROR(IF(N6="---","",IF(AD6="---","No Target Set",IF(CA6=BP6,"On Target",IF(CA6&gt;BP6,"Behind",IF(CA6&lt;BP6,"On Target"))))),"")</f>
        <v/>
      </c>
      <c r="AQ6" s="451" t="str">
        <f>IFERROR(IF(O6="---","",IF(AE6="---","No Target Set",IF(CB6=BQ6,"On Target",IF(CB6&gt;BQ6,"Behind",IF(CB6&lt;BQ6,"On Target"))))),"")</f>
        <v/>
      </c>
      <c r="AR6" s="451" t="str">
        <f>IFERROR(IF(P6="---","",IF(AF6="---","No Target Set",IF(CC6=BR6,"On Target",IF(CC6&gt;BR6,"Behind",IF(CC6&lt;BR6,"On Target"))))),"")</f>
        <v/>
      </c>
      <c r="AS6" s="451" t="str">
        <f>IFERROR(IF(Q6="---","",IF(AG6="---","No Target Set",IF(CD6=BS6,"On Target",IF(CD6&gt;BS6,"Behind",IF(CD6&lt;BS6,"On Target"))))),"")</f>
        <v/>
      </c>
      <c r="AT6" s="451" t="str">
        <f>IFERROR(IF(R6="---","",IF(AH6="---","No Target Set",IF(CE6=BT6,"On Target",IF(CE6&gt;BT6,"Behind",IF(CE6&lt;BT6,"On Target"))))),"")</f>
        <v/>
      </c>
      <c r="AV6" s="452"/>
      <c r="AW6" s="648" t="s">
        <v>110</v>
      </c>
      <c r="AX6" s="648" t="str">
        <f>_xlfn.IFNA(LOOKUP(2,1/(H6:R6&lt;&gt;"---"),H6:R6),"---")</f>
        <v>60-79</v>
      </c>
      <c r="AY6" s="648">
        <f>VALUE(IF(AX6="---","",VLOOKUP(AX6,List1678345679102133[],2,FALSE)))</f>
        <v>0.5</v>
      </c>
      <c r="AZ6" s="648" t="str">
        <f>_xlfn.IFNA(LOOKUP(2,1/(H6:Q6&lt;&gt;"---"),X6:AF6),"---")</f>
        <v>60-79</v>
      </c>
      <c r="BA6" s="648">
        <f>VALUE(IF(AZ6="---","",VLOOKUP(AZ6,List1678345679102133[],2,FALSE)))</f>
        <v>0.5</v>
      </c>
      <c r="BB6" s="648" t="str">
        <f>_xlfn.IFNA(LOOKUP(2,1/(AK6:AT6&lt;&gt;""),AK6:AT6),"---")</f>
        <v>On Target</v>
      </c>
      <c r="BC6" s="648" t="str">
        <f>_xlfn.IFNA(LOOKUP(2,1/(H6:R6&lt;&gt;"---"),H$2:R$2),"---")</f>
        <v>Actual Year 3</v>
      </c>
      <c r="BE6" s="460" t="s">
        <v>107</v>
      </c>
      <c r="BF6" s="407">
        <v>0</v>
      </c>
      <c r="BI6" s="453" t="s">
        <v>110</v>
      </c>
      <c r="BJ6" s="648">
        <f>IF(H6="---","",IF(H6="","",VLOOKUP(H6,List1678345679102133[],2,FALSE)))</f>
        <v>0</v>
      </c>
      <c r="BK6" s="648">
        <f>IF(I6="---","",IF(I6="","",VLOOKUP(I6,List1678345679102133[],2,FALSE)))</f>
        <v>0</v>
      </c>
      <c r="BL6" s="648">
        <f>IF(J6="---","",IF(J6="","",VLOOKUP(J6,List1678345679102133[],2,FALSE)))</f>
        <v>0</v>
      </c>
      <c r="BM6" s="648">
        <f>IF(K6="---","",IF(K6="","",VLOOKUP(K6,List1678345679102133[],2,FALSE)))</f>
        <v>0.5</v>
      </c>
      <c r="BN6" s="648" t="str">
        <f>IF(L6="---","",IF(L6="","",VLOOKUP(L6,List1678345679102133[],2,FALSE)))</f>
        <v/>
      </c>
      <c r="BO6" s="648" t="str">
        <f>IF(M6="---","",IF(M6="","",VLOOKUP(M6,List1678345679102133[],2,FALSE)))</f>
        <v/>
      </c>
      <c r="BP6" s="648" t="str">
        <f>IF(N6="---","",IF(N6="","",VLOOKUP(N6,List1678345679102133[],2,FALSE)))</f>
        <v/>
      </c>
      <c r="BQ6" s="648" t="str">
        <f>IF(O6="---","",IF(O6="","",VLOOKUP(O6,List1678345679102133[],2,FALSE)))</f>
        <v/>
      </c>
      <c r="BR6" s="648" t="str">
        <f>IF(P6="---","",IF(P6="","",VLOOKUP(P6,List1678345679102133[],2,FALSE)))</f>
        <v/>
      </c>
      <c r="BS6" s="648" t="str">
        <f>IF(Q6="---","",IF(Q6="","",VLOOKUP(Q6,List1678345679102133[],2,FALSE)))</f>
        <v/>
      </c>
      <c r="BT6" s="648" t="str">
        <f>IF(R6="---","",IF(R6="","",VLOOKUP(R6,List1678345679102133[],2,FALSE)))</f>
        <v/>
      </c>
      <c r="BU6" s="453" t="s">
        <v>110</v>
      </c>
      <c r="BV6" s="648">
        <f>IF(Y6="---","",IF(Y6="","",VLOOKUP(Y6,List1678345679102133[],2,FALSE)))</f>
        <v>0</v>
      </c>
      <c r="BW6" s="648">
        <f>IF(Z6="---","",IF(Z6="","",VLOOKUP(Z6,List1678345679102133[],2,FALSE)))</f>
        <v>0</v>
      </c>
      <c r="BX6" s="648">
        <f>IF(AA6="---","",IF(AA6="","",VLOOKUP(AA6,List1678345679102133[],2,FALSE)))</f>
        <v>0.5</v>
      </c>
      <c r="BY6" s="648">
        <f>IF(AB6="---","",IF(AB6="","",VLOOKUP(AB6,List1678345679102133[],2,FALSE)))</f>
        <v>0.5</v>
      </c>
      <c r="BZ6" s="648">
        <f>IF(AC6="---","",IF(AC6="","",VLOOKUP(AC6,List1678345679102133[],2,FALSE)))</f>
        <v>1</v>
      </c>
      <c r="CA6" s="648" t="str">
        <f>IF(AD6="---","",IF(AD6="","",VLOOKUP(AD6,List1678345679102133[],2,FALSE)))</f>
        <v/>
      </c>
      <c r="CB6" s="648" t="str">
        <f>IF(AE6="---","",IF(AE6="","",VLOOKUP(AE6,List1678345679102133[],2,FALSE)))</f>
        <v/>
      </c>
      <c r="CC6" s="648" t="str">
        <f>IF(AF6="---","",IF(AF6="","",VLOOKUP(AF6,List1678345679102133[],2,FALSE)))</f>
        <v/>
      </c>
      <c r="CD6" s="648" t="str">
        <f>IF(AG6="---","",IF(AG6="","",VLOOKUP(AG6,List1678345679102133[],2,FALSE)))</f>
        <v/>
      </c>
      <c r="CE6" s="648" t="str">
        <f>IF(AH6="---","",IF(AH6="","",VLOOKUP(AH6,List1678345679102133[],2,FALSE)))</f>
        <v/>
      </c>
      <c r="CF6" s="453" t="s">
        <v>110</v>
      </c>
      <c r="CG6" s="648">
        <f>IFERROR(
    IF(H6="---", "NA",
        IF(Y6="---", "NA",
            IF(BJ6 &gt; BK6,
                IF(BV6 &gt; BJ6, 1.1, 0.1),
                IF(BV6 &gt; BJ6, 1, 0)
            )
        )
    ),
    -1
)</f>
        <v>0</v>
      </c>
      <c r="CH6" s="648">
        <f>IFERROR(
    IF(I6="---", "NA",
        IF(Z6="---", "NA",
        IF(J6="---", "NA",
            IF(BK6 &gt; BL6,
                IF(MIN(BV6, BK6) = BW6, 0.1,
                    IF(MIN(BV6, BK6) &lt; BW6, 1.1)
                ),
                IF(MIN(BV6, BK6) = BW6, 0,
                    IF(MIN(BV6, BK6) &lt; BW6, 1)
                ))
            )
        )
    ),
-5)</f>
        <v>0</v>
      </c>
      <c r="CI6" s="648">
        <f>IFERROR(
    IF(J6="---", "NA",
        IF(AA6="---", "NA",
        IF(K6="---", "NA",
            IF(BL6 &gt; BM6,
                IF(MIN(BW6, BL6) = BX6, 0.1,
                    IF(MIN(BW6, BL6) &lt; BX6, 1.1)
                ),
                IF(MIN(BW6, BL6) = BX6, 0,
                    IF(MIN(BW6, BL6) &lt; BX6, 1)
                ))
            )
        )
    ),
-5)</f>
        <v>1</v>
      </c>
      <c r="CJ6" s="648" t="str">
        <f>IFERROR(
    IF(K6="---", "NA",
        IF(AB6="---", "NA",
        IF(L6="---", "NA",
            IF(BM6 &gt; BN6,
                IF(MIN(BX6, BM6) = BY6, 0.1,
                    IF(MIN(BX6, BM6) &lt; BY6, 1.1)
                ),
                IF(MIN(BX6, BM6) = BY6, 0,
                    IF(MIN(BX6, BM6) &lt; BY6, 1)
                ))
            )
        )
    ),
-5)</f>
        <v>NA</v>
      </c>
      <c r="CK6" s="648" t="str">
        <f>IFERROR(
    IF(L6="---", "NA",
        IF(AC6="---", "NA",
        IF(M6="---", "NA",
            IF(BN6 &gt; BO6,
                IF(MIN(BY6, BN6) = BZ6, 0.1,
                    IF(MIN(BY6, BN6) &lt; BZ6, 1.1)
                ),
                IF(MIN(BY6, BN6) = BZ6, 0,
                    IF(MIN(BY6, BN6) &lt; BZ6, 1)
                ))
            )
        )
    ),
-5)</f>
        <v>NA</v>
      </c>
      <c r="CL6" s="648" t="str">
        <f>IFERROR(
    IF(M6="---", "NA",
        IF(AD6="---", "NA",
        IF(N6="---", "NA",
            IF(BO6 &gt; BP6,
                IF(MIN(BZ6, BO6) = CA6, 0.1,
                    IF(MIN(BZ6, BO6) &lt; CA6, 1.1)
                ),
                IF(MIN(BZ6, BO6) = CA6, 0,
                    IF(MIN(BZ6, BO6) &lt; CA6, 1)
                ))
            )
        )
    ),
-5)</f>
        <v>NA</v>
      </c>
      <c r="CM6" s="648" t="str">
        <f>IFERROR(
    IF(N6="---", "NA",
        IF(AE6="---", "NA",
        IF(O6="---", "NA",
            IF(BP6 &gt; BQ6,
                IF(MIN(CA6, BP6) = CB6, 0.1,
                    IF(MIN(CA6, BP6) &lt; CB6, 1.1)
                ),
                IF(MIN(CA6, BP6) = CB6, 0,
                    IF(MIN(CA6, BP6) &lt; CB6, 1)
                ))
            )
        )
    ),
-5)</f>
        <v>NA</v>
      </c>
      <c r="CN6" s="648" t="str">
        <f>IFERROR(
    IF(O6="---", "NA",
        IF(AF6="---", "NA",
        IF(P6="---", "NA",
            IF(BQ6 &gt; BR6,
                IF(MIN(CB6, BQ6) = CC6, 0.1,
                    IF(MIN(CB6, BQ6) &lt; CC6, 1.1)
                ),
                IF(MIN(CB6, BQ6) = CC6, 0,
                    IF(MIN(CB6, BQ6) &lt; CC6, 1)
                ))
            )
        )
    ),
-5)</f>
        <v>NA</v>
      </c>
      <c r="CO6" s="648" t="str">
        <f>IFERROR(
    IF(P6="---", "NA",
        IF(AG6="---", "NA",
        IF(Q6="---", "NA",
            IF(BR6 &gt; BS6,
                IF(MIN(CC6, BR6) = CD6, 0.1,
                    IF(MIN(CC6, BR6) &lt; CD6, 1.1)
                ),
                IF(MIN(CC6, BR6) = CD6, 0,
                    IF(MIN(CC6, BR6) &lt; CD6, 1)
                ))
            )
        )
    ),
-5)</f>
        <v>NA</v>
      </c>
      <c r="CP6" s="648" t="str">
        <f>IFERROR(
    IF(Q6="---", "NA",
        IF(AH6="---", "NA",
        IF(R6="---", "NA",
            IF(BS6 &gt; BT6,
                IF(MIN(CD6, BS6) = CE6, 0.1,
                    IF(MIN(CD6, BS6) &lt; CE6, 1.1)
                ),
                IF(MIN(CD6, BS6) = CE6, 0,
                    IF(MIN(CD6, BS6) &lt; CE6, 1)
                ))
            )
        )
    ),
-5)</f>
        <v>NA</v>
      </c>
      <c r="CQ6" s="453" t="s">
        <v>110</v>
      </c>
      <c r="CR6" s="648" t="str">
        <f>IF(AND(OR(CG6=1, CG6=1.1),BK6&gt;=BV6),"Achieved",IF(AND(OR(CG6=1, CG6=1.1),BK6&lt;BV6),"Not Achieved","NA"))</f>
        <v>NA</v>
      </c>
      <c r="CS6" s="648" t="str">
        <f>IF(AND(OR(CH6=1, CH6=1.1),BL6&gt;=BW6),"Achieved",IF(AND(OR(CH6=1, CH6=1.1),BL6&lt;BW6),"Not Achieved","NA"))</f>
        <v>NA</v>
      </c>
      <c r="CT6" s="648" t="str">
        <f>IF(AND(OR(CI6=1, CI6=1.1),BM6&gt;=BX6),"Achieved",IF(AND(OR(CI6=1, CI6=1.1),BM6&lt;BX6),"Not Achieved","NA"))</f>
        <v>Achieved</v>
      </c>
      <c r="CU6" s="648" t="str">
        <f>IF(AND(OR(CJ6=1, CJ6=1.1),BN6&gt;=BY6),"Achieved",IF(AND(OR(CJ6=1, CJ6=1.1),BN6&lt;BY6),"Not Achieved","NA"))</f>
        <v>NA</v>
      </c>
      <c r="CV6" s="648" t="str">
        <f>IF(AND(OR(CK6=1, CK6=1.1),BO6&gt;=BZ6),"Achieved",IF(AND(OR(CK6=1, CK6=1.1),BO6&lt;BZ6),"Not Achieved","NA"))</f>
        <v>NA</v>
      </c>
      <c r="CW6" s="648" t="str">
        <f>IF(AND(OR(CL6=1, CL6=1.1),BP6&gt;=CA6),"Achieved",IF(AND(OR(CL6=1, CL6=1.1),BP6&lt;CA6),"Not Achieved","NA"))</f>
        <v>NA</v>
      </c>
      <c r="CX6" s="648" t="str">
        <f>IF(AND(OR(CM6=1, CM6=1.1),BQ6&gt;=CB6),"Achieved",IF(AND(OR(CM6=1, CM6=1.1),BQ6&lt;CB6),"Not Achieved","NA"))</f>
        <v>NA</v>
      </c>
      <c r="CY6" s="648" t="str">
        <f>IF(AND(OR(CN6=1, CN6=1.1),BR6&gt;=CC6),"Achieved",IF(AND(OR(CN6=1, CN6=1.1),BR6&lt;CC6),"Not Achieved","NA"))</f>
        <v>NA</v>
      </c>
      <c r="CZ6" s="648" t="str">
        <f>IF(AND(OR(CO6=1, CO6=1.1),BS6&gt;=CD6),"Achieved",IF(AND(OR(CO6=1, CO6=1.1),BS6&lt;CD6),"Not Achieved","NA"))</f>
        <v>NA</v>
      </c>
      <c r="DA6" s="648" t="str">
        <f>IF(AND(OR(CP6=1, CP6=1.1),BT6&gt;=CE6),"Achieved",IF(AND(OR(CP6=1, CP6=1.1),BT6&lt;CE6),"Not Achieved","NA"))</f>
        <v>NA</v>
      </c>
    </row>
    <row r="7" spans="2:105" ht="13.75" customHeight="1" thickBot="1" x14ac:dyDescent="0.4">
      <c r="B7" s="455"/>
      <c r="C7" s="443"/>
      <c r="D7" s="444"/>
      <c r="E7" s="445" t="s">
        <v>111</v>
      </c>
      <c r="F7" s="446"/>
      <c r="G7" s="447"/>
      <c r="H7" s="456" t="s">
        <v>107</v>
      </c>
      <c r="I7" s="456" t="s">
        <v>107</v>
      </c>
      <c r="J7" s="456" t="s">
        <v>99</v>
      </c>
      <c r="K7" s="456" t="s">
        <v>101</v>
      </c>
      <c r="L7" s="456" t="s">
        <v>100</v>
      </c>
      <c r="M7" s="456" t="s">
        <v>100</v>
      </c>
      <c r="N7" s="456" t="s">
        <v>100</v>
      </c>
      <c r="O7" s="456" t="s">
        <v>100</v>
      </c>
      <c r="P7" s="456" t="s">
        <v>100</v>
      </c>
      <c r="Q7" s="456" t="s">
        <v>100</v>
      </c>
      <c r="R7" s="457" t="s">
        <v>100</v>
      </c>
      <c r="Y7" s="456" t="s">
        <v>107</v>
      </c>
      <c r="Z7" s="456" t="s">
        <v>101</v>
      </c>
      <c r="AA7" s="450" t="s">
        <v>101</v>
      </c>
      <c r="AB7" s="450" t="s">
        <v>101</v>
      </c>
      <c r="AC7" s="450" t="s">
        <v>101</v>
      </c>
      <c r="AD7" s="450" t="s">
        <v>100</v>
      </c>
      <c r="AE7" s="450" t="s">
        <v>100</v>
      </c>
      <c r="AF7" s="450" t="s">
        <v>100</v>
      </c>
      <c r="AG7" s="450" t="s">
        <v>100</v>
      </c>
      <c r="AH7" s="450" t="s">
        <v>100</v>
      </c>
      <c r="AK7" s="451" t="str">
        <f>IFERROR(IF(I7="---","",IF(Y7="---","No Target Set",IF(BV7=BK7,"On Target",IF(BV7&gt;BK7,"Behind",IF(BV7&lt;BK7,"On Target"))))),"")</f>
        <v>On Target</v>
      </c>
      <c r="AL7" s="451" t="str">
        <f>IFERROR(IF(J7="---","",IF(Z7="---","No Target Set",IF(BW7=BL7,"On Target",IF(BW7&gt;BL7,"Behind",IF(BW7&lt;BL7,"On Target"))))),"")</f>
        <v>Behind</v>
      </c>
      <c r="AM7" s="451" t="str">
        <f>IFERROR(IF(K7="---","",IF(AA7="---","No Target Set",IF(BX7=BM7,"On Target",IF(BX7&gt;BM7,"Behind",IF(BX7&lt;BM7,"On Target"))))),"")</f>
        <v>On Target</v>
      </c>
      <c r="AN7" s="451" t="str">
        <f>IFERROR(IF(L7="---","",IF(AB7="---","No Target Set",IF(BY7=BN7,"On Target",IF(BY7&gt;BN7,"Behind",IF(BY7&lt;BN7,"On Target"))))),"")</f>
        <v/>
      </c>
      <c r="AO7" s="451" t="str">
        <f>IFERROR(IF(M7="---","",IF(AC7="---","No Target Set",IF(BZ7=BO7,"On Target",IF(BZ7&gt;BO7,"Behind",IF(BZ7&lt;BO7,"On Target"))))),"")</f>
        <v/>
      </c>
      <c r="AP7" s="451" t="str">
        <f>IFERROR(IF(N7="---","",IF(AD7="---","No Target Set",IF(CA7=BP7,"On Target",IF(CA7&gt;BP7,"Behind",IF(CA7&lt;BP7,"On Target"))))),"")</f>
        <v/>
      </c>
      <c r="AQ7" s="451" t="str">
        <f>IFERROR(IF(O7="---","",IF(AE7="---","No Target Set",IF(CB7=BQ7,"On Target",IF(CB7&gt;BQ7,"Behind",IF(CB7&lt;BQ7,"On Target"))))),"")</f>
        <v/>
      </c>
      <c r="AR7" s="451" t="str">
        <f>IFERROR(IF(P7="---","",IF(AF7="---","No Target Set",IF(CC7=BR7,"On Target",IF(CC7&gt;BR7,"Behind",IF(CC7&lt;BR7,"On Target"))))),"")</f>
        <v/>
      </c>
      <c r="AS7" s="451" t="str">
        <f>IFERROR(IF(Q7="---","",IF(AG7="---","No Target Set",IF(CD7=BS7,"On Target",IF(CD7&gt;BS7,"Behind",IF(CD7&lt;BS7,"On Target"))))),"")</f>
        <v/>
      </c>
      <c r="AT7" s="451" t="str">
        <f>IFERROR(IF(R7="---","",IF(AH7="---","No Target Set",IF(CE7=BT7,"On Target",IF(CE7&gt;BT7,"Behind",IF(CE7&lt;BT7,"On Target"))))),"")</f>
        <v/>
      </c>
      <c r="AV7" s="452"/>
      <c r="AW7" s="648" t="s">
        <v>112</v>
      </c>
      <c r="AX7" s="648" t="str">
        <f>_xlfn.IFNA(LOOKUP(2,1/(H7:R7&lt;&gt;"---"),H7:R7),"---")</f>
        <v>≥80</v>
      </c>
      <c r="AY7" s="648">
        <f>VALUE(IF(AX7="---","",VLOOKUP(AX7,List1678345679102133[],2,FALSE)))</f>
        <v>1</v>
      </c>
      <c r="AZ7" s="648" t="str">
        <f>_xlfn.IFNA(LOOKUP(2,1/(H7:Q7&lt;&gt;"---"),X7:AF7),"---")</f>
        <v>≥80</v>
      </c>
      <c r="BA7" s="648">
        <f>VALUE(IF(AZ7="---","",VLOOKUP(AZ7,List1678345679102133[],2,FALSE)))</f>
        <v>1</v>
      </c>
      <c r="BB7" s="648" t="str">
        <f>_xlfn.IFNA(LOOKUP(2,1/(AK7:AT7&lt;&gt;""),AK7:AT7),"---")</f>
        <v>On Target</v>
      </c>
      <c r="BC7" s="648" t="str">
        <f>_xlfn.IFNA(LOOKUP(2,1/(H7:R7&lt;&gt;"---"),H$2:R$2),"---")</f>
        <v>Actual Year 3</v>
      </c>
      <c r="BI7" s="453" t="s">
        <v>112</v>
      </c>
      <c r="BJ7" s="648">
        <f>IF(H7="---","",IF(H7="","",VLOOKUP(H7,List1678345679102133[],2,FALSE)))</f>
        <v>0</v>
      </c>
      <c r="BK7" s="648">
        <f>IF(I7="---","",IF(I7="","",VLOOKUP(I7,List1678345679102133[],2,FALSE)))</f>
        <v>0</v>
      </c>
      <c r="BL7" s="648">
        <f>IF(J7="---","",IF(J7="","",VLOOKUP(J7,List1678345679102133[],2,FALSE)))</f>
        <v>0.5</v>
      </c>
      <c r="BM7" s="648">
        <f>IF(K7="---","",IF(K7="","",VLOOKUP(K7,List1678345679102133[],2,FALSE)))</f>
        <v>1</v>
      </c>
      <c r="BN7" s="648" t="str">
        <f>IF(L7="---","",IF(L7="","",VLOOKUP(L7,List1678345679102133[],2,FALSE)))</f>
        <v/>
      </c>
      <c r="BO7" s="648" t="str">
        <f>IF(M7="---","",IF(M7="","",VLOOKUP(M7,List1678345679102133[],2,FALSE)))</f>
        <v/>
      </c>
      <c r="BP7" s="648" t="str">
        <f>IF(N7="---","",IF(N7="","",VLOOKUP(N7,List1678345679102133[],2,FALSE)))</f>
        <v/>
      </c>
      <c r="BQ7" s="648" t="str">
        <f>IF(O7="---","",IF(O7="","",VLOOKUP(O7,List1678345679102133[],2,FALSE)))</f>
        <v/>
      </c>
      <c r="BR7" s="648" t="str">
        <f>IF(P7="---","",IF(P7="","",VLOOKUP(P7,List1678345679102133[],2,FALSE)))</f>
        <v/>
      </c>
      <c r="BS7" s="648" t="str">
        <f>IF(Q7="---","",IF(Q7="","",VLOOKUP(Q7,List1678345679102133[],2,FALSE)))</f>
        <v/>
      </c>
      <c r="BT7" s="648" t="str">
        <f>IF(R7="---","",IF(R7="","",VLOOKUP(R7,List1678345679102133[],2,FALSE)))</f>
        <v/>
      </c>
      <c r="BU7" s="453" t="s">
        <v>112</v>
      </c>
      <c r="BV7" s="648">
        <f>IF(Y7="---","",IF(Y7="","",VLOOKUP(Y7,List1678345679102133[],2,FALSE)))</f>
        <v>0</v>
      </c>
      <c r="BW7" s="648">
        <f>IF(Z7="---","",IF(Z7="","",VLOOKUP(Z7,List1678345679102133[],2,FALSE)))</f>
        <v>1</v>
      </c>
      <c r="BX7" s="648">
        <f>IF(AA7="---","",IF(AA7="","",VLOOKUP(AA7,List1678345679102133[],2,FALSE)))</f>
        <v>1</v>
      </c>
      <c r="BY7" s="648">
        <f>IF(AB7="---","",IF(AB7="","",VLOOKUP(AB7,List1678345679102133[],2,FALSE)))</f>
        <v>1</v>
      </c>
      <c r="BZ7" s="648">
        <f>IF(AC7="---","",IF(AC7="","",VLOOKUP(AC7,List1678345679102133[],2,FALSE)))</f>
        <v>1</v>
      </c>
      <c r="CA7" s="648" t="str">
        <f>IF(AD7="---","",IF(AD7="","",VLOOKUP(AD7,List1678345679102133[],2,FALSE)))</f>
        <v/>
      </c>
      <c r="CB7" s="648" t="str">
        <f>IF(AE7="---","",IF(AE7="","",VLOOKUP(AE7,List1678345679102133[],2,FALSE)))</f>
        <v/>
      </c>
      <c r="CC7" s="648" t="str">
        <f>IF(AF7="---","",IF(AF7="","",VLOOKUP(AF7,List1678345679102133[],2,FALSE)))</f>
        <v/>
      </c>
      <c r="CD7" s="648" t="str">
        <f>IF(AG7="---","",IF(AG7="","",VLOOKUP(AG7,List1678345679102133[],2,FALSE)))</f>
        <v/>
      </c>
      <c r="CE7" s="648" t="str">
        <f>IF(AH7="---","",IF(AH7="","",VLOOKUP(AH7,List1678345679102133[],2,FALSE)))</f>
        <v/>
      </c>
      <c r="CF7" s="453" t="s">
        <v>112</v>
      </c>
      <c r="CG7" s="648">
        <f>IFERROR(
    IF(H7="---", "NA",
        IF(Y7="---", "NA",
            IF(BJ7 &gt; BK7,
                IF(BV7 &gt; BJ7, 1.1, 0.1),
                IF(BV7 &gt; BJ7, 1, 0)
            )
        )
    ),
    -1
)</f>
        <v>0</v>
      </c>
      <c r="CH7" s="648">
        <f>IFERROR(
    IF(I7="---", "NA",
        IF(Z7="---", "NA",
        IF(J7="---", "NA",
            IF(BK7 &gt; BL7,
                IF(MIN(BV7, BK7) = BW7, 0.1,
                    IF(MIN(BV7, BK7) &lt; BW7, 1.1)
                ),
                IF(MIN(BV7, BK7) = BW7, 0,
                    IF(MIN(BV7, BK7) &lt; BW7, 1)
                ))
            )
        )
    ),
-5)</f>
        <v>1</v>
      </c>
      <c r="CI7" s="648">
        <f>IFERROR(
    IF(J7="---", "NA",
        IF(AA7="---", "NA",
        IF(K7="---", "NA",
            IF(BL7 &gt; BM7,
                IF(MIN(BW7, BL7) = BX7, 0.1,
                    IF(MIN(BW7, BL7) &lt; BX7, 1.1)
                ),
                IF(MIN(BW7, BL7) = BX7, 0,
                    IF(MIN(BW7, BL7) &lt; BX7, 1)
                ))
            )
        )
    ),
-5)</f>
        <v>1</v>
      </c>
      <c r="CJ7" s="648" t="str">
        <f>IFERROR(
    IF(K7="---", "NA",
        IF(AB7="---", "NA",
        IF(L7="---", "NA",
            IF(BM7 &gt; BN7,
                IF(MIN(BX7, BM7) = BY7, 0.1,
                    IF(MIN(BX7, BM7) &lt; BY7, 1.1)
                ),
                IF(MIN(BX7, BM7) = BY7, 0,
                    IF(MIN(BX7, BM7) &lt; BY7, 1)
                ))
            )
        )
    ),
-5)</f>
        <v>NA</v>
      </c>
      <c r="CK7" s="648" t="str">
        <f>IFERROR(
    IF(L7="---", "NA",
        IF(AC7="---", "NA",
        IF(M7="---", "NA",
            IF(BN7 &gt; BO7,
                IF(MIN(BY7, BN7) = BZ7, 0.1,
                    IF(MIN(BY7, BN7) &lt; BZ7, 1.1)
                ),
                IF(MIN(BY7, BN7) = BZ7, 0,
                    IF(MIN(BY7, BN7) &lt; BZ7, 1)
                ))
            )
        )
    ),
-5)</f>
        <v>NA</v>
      </c>
      <c r="CL7" s="648" t="str">
        <f>IFERROR(
    IF(M7="---", "NA",
        IF(AD7="---", "NA",
        IF(N7="---", "NA",
            IF(BO7 &gt; BP7,
                IF(MIN(BZ7, BO7) = CA7, 0.1,
                    IF(MIN(BZ7, BO7) &lt; CA7, 1.1)
                ),
                IF(MIN(BZ7, BO7) = CA7, 0,
                    IF(MIN(BZ7, BO7) &lt; CA7, 1)
                ))
            )
        )
    ),
-5)</f>
        <v>NA</v>
      </c>
      <c r="CM7" s="648" t="str">
        <f>IFERROR(
    IF(N7="---", "NA",
        IF(AE7="---", "NA",
        IF(O7="---", "NA",
            IF(BP7 &gt; BQ7,
                IF(MIN(CA7, BP7) = CB7, 0.1,
                    IF(MIN(CA7, BP7) &lt; CB7, 1.1)
                ),
                IF(MIN(CA7, BP7) = CB7, 0,
                    IF(MIN(CA7, BP7) &lt; CB7, 1)
                ))
            )
        )
    ),
-5)</f>
        <v>NA</v>
      </c>
      <c r="CN7" s="648" t="str">
        <f>IFERROR(
    IF(O7="---", "NA",
        IF(AF7="---", "NA",
        IF(P7="---", "NA",
            IF(BQ7 &gt; BR7,
                IF(MIN(CB7, BQ7) = CC7, 0.1,
                    IF(MIN(CB7, BQ7) &lt; CC7, 1.1)
                ),
                IF(MIN(CB7, BQ7) = CC7, 0,
                    IF(MIN(CB7, BQ7) &lt; CC7, 1)
                ))
            )
        )
    ),
-5)</f>
        <v>NA</v>
      </c>
      <c r="CO7" s="648" t="str">
        <f>IFERROR(
    IF(P7="---", "NA",
        IF(AG7="---", "NA",
        IF(Q7="---", "NA",
            IF(BR7 &gt; BS7,
                IF(MIN(CC7, BR7) = CD7, 0.1,
                    IF(MIN(CC7, BR7) &lt; CD7, 1.1)
                ),
                IF(MIN(CC7, BR7) = CD7, 0,
                    IF(MIN(CC7, BR7) &lt; CD7, 1)
                ))
            )
        )
    ),
-5)</f>
        <v>NA</v>
      </c>
      <c r="CP7" s="648" t="str">
        <f>IFERROR(
    IF(Q7="---", "NA",
        IF(AH7="---", "NA",
        IF(R7="---", "NA",
            IF(BS7 &gt; BT7,
                IF(MIN(CD7, BS7) = CE7, 0.1,
                    IF(MIN(CD7, BS7) &lt; CE7, 1.1)
                ),
                IF(MIN(CD7, BS7) = CE7, 0,
                    IF(MIN(CD7, BS7) &lt; CE7, 1)
                ))
            )
        )
    ),
-5)</f>
        <v>NA</v>
      </c>
      <c r="CQ7" s="453" t="s">
        <v>112</v>
      </c>
      <c r="CR7" s="648" t="str">
        <f>IF(AND(OR(CG7=1, CG7=1.1),BK7&gt;=BV7),"Achieved",IF(AND(OR(CG7=1, CG7=1.1),BK7&lt;BV7),"Not Achieved","NA"))</f>
        <v>NA</v>
      </c>
      <c r="CS7" s="648" t="str">
        <f>IF(AND(OR(CH7=1, CH7=1.1),BL7&gt;=BW7),"Achieved",IF(AND(OR(CH7=1, CH7=1.1),BL7&lt;BW7),"Not Achieved","NA"))</f>
        <v>Not Achieved</v>
      </c>
      <c r="CT7" s="648" t="str">
        <f>IF(AND(OR(CI7=1, CI7=1.1),BM7&gt;=BX7),"Achieved",IF(AND(OR(CI7=1, CI7=1.1),BM7&lt;BX7),"Not Achieved","NA"))</f>
        <v>Achieved</v>
      </c>
      <c r="CU7" s="648" t="str">
        <f>IF(AND(OR(CJ7=1, CJ7=1.1),BN7&gt;=BY7),"Achieved",IF(AND(OR(CJ7=1, CJ7=1.1),BN7&lt;BY7),"Not Achieved","NA"))</f>
        <v>NA</v>
      </c>
      <c r="CV7" s="648" t="str">
        <f>IF(AND(OR(CK7=1, CK7=1.1),BO7&gt;=BZ7),"Achieved",IF(AND(OR(CK7=1, CK7=1.1),BO7&lt;BZ7),"Not Achieved","NA"))</f>
        <v>NA</v>
      </c>
      <c r="CW7" s="648" t="str">
        <f>IF(AND(OR(CL7=1, CL7=1.1),BP7&gt;=CA7),"Achieved",IF(AND(OR(CL7=1, CL7=1.1),BP7&lt;CA7),"Not Achieved","NA"))</f>
        <v>NA</v>
      </c>
      <c r="CX7" s="648" t="str">
        <f>IF(AND(OR(CM7=1, CM7=1.1),BQ7&gt;=CB7),"Achieved",IF(AND(OR(CM7=1, CM7=1.1),BQ7&lt;CB7),"Not Achieved","NA"))</f>
        <v>NA</v>
      </c>
      <c r="CY7" s="648" t="str">
        <f>IF(AND(OR(CN7=1, CN7=1.1),BR7&gt;=CC7),"Achieved",IF(AND(OR(CN7=1, CN7=1.1),BR7&lt;CC7),"Not Achieved","NA"))</f>
        <v>NA</v>
      </c>
      <c r="CZ7" s="648" t="str">
        <f>IF(AND(OR(CO7=1, CO7=1.1),BS7&gt;=CD7),"Achieved",IF(AND(OR(CO7=1, CO7=1.1),BS7&lt;CD7),"Not Achieved","NA"))</f>
        <v>NA</v>
      </c>
      <c r="DA7" s="648" t="str">
        <f>IF(AND(OR(CP7=1, CP7=1.1),BT7&gt;=CE7),"Achieved",IF(AND(OR(CP7=1, CP7=1.1),BT7&lt;CE7),"Not Achieved","NA"))</f>
        <v>NA</v>
      </c>
    </row>
    <row r="8" spans="2:105" ht="13.75" customHeight="1" thickBot="1" x14ac:dyDescent="0.4">
      <c r="B8" s="461"/>
      <c r="C8" s="443"/>
      <c r="D8" s="444"/>
      <c r="E8" s="445" t="s">
        <v>113</v>
      </c>
      <c r="F8" s="446"/>
      <c r="G8" s="447"/>
      <c r="H8" s="456" t="s">
        <v>107</v>
      </c>
      <c r="I8" s="456" t="s">
        <v>107</v>
      </c>
      <c r="J8" s="456" t="s">
        <v>99</v>
      </c>
      <c r="K8" s="456" t="s">
        <v>99</v>
      </c>
      <c r="L8" s="456" t="s">
        <v>100</v>
      </c>
      <c r="M8" s="456" t="s">
        <v>100</v>
      </c>
      <c r="N8" s="456" t="s">
        <v>100</v>
      </c>
      <c r="O8" s="456" t="s">
        <v>100</v>
      </c>
      <c r="P8" s="456" t="s">
        <v>100</v>
      </c>
      <c r="Q8" s="456" t="s">
        <v>100</v>
      </c>
      <c r="R8" s="457" t="s">
        <v>100</v>
      </c>
      <c r="Y8" s="456" t="s">
        <v>107</v>
      </c>
      <c r="Z8" s="456" t="s">
        <v>99</v>
      </c>
      <c r="AA8" s="450" t="s">
        <v>99</v>
      </c>
      <c r="AB8" s="450" t="s">
        <v>99</v>
      </c>
      <c r="AC8" s="450" t="s">
        <v>101</v>
      </c>
      <c r="AD8" s="450" t="s">
        <v>100</v>
      </c>
      <c r="AE8" s="450" t="s">
        <v>100</v>
      </c>
      <c r="AF8" s="450" t="s">
        <v>100</v>
      </c>
      <c r="AG8" s="450" t="s">
        <v>100</v>
      </c>
      <c r="AH8" s="450" t="s">
        <v>100</v>
      </c>
      <c r="AK8" s="451" t="str">
        <f>IFERROR(IF(I8="---","",IF(Y8="---","No Target Set",IF(BV8=BK8,"On Target",IF(BV8&gt;BK8,"Behind",IF(BV8&lt;BK8,"On Target"))))),"")</f>
        <v>On Target</v>
      </c>
      <c r="AL8" s="451" t="str">
        <f>IFERROR(IF(J8="---","",IF(Z8="---","No Target Set",IF(BW8=BL8,"On Target",IF(BW8&gt;BL8,"Behind",IF(BW8&lt;BL8,"On Target"))))),"")</f>
        <v>On Target</v>
      </c>
      <c r="AM8" s="451" t="str">
        <f>IFERROR(IF(K8="---","",IF(AA8="---","No Target Set",IF(BX8=BM8,"On Target",IF(BX8&gt;BM8,"Behind",IF(BX8&lt;BM8,"On Target"))))),"")</f>
        <v>On Target</v>
      </c>
      <c r="AN8" s="451" t="str">
        <f>IFERROR(IF(L8="---","",IF(AB8="---","No Target Set",IF(BY8=BN8,"On Target",IF(BY8&gt;BN8,"Behind",IF(BY8&lt;BN8,"On Target"))))),"")</f>
        <v/>
      </c>
      <c r="AO8" s="451" t="str">
        <f>IFERROR(IF(M8="---","",IF(AC8="---","No Target Set",IF(BZ8=BO8,"On Target",IF(BZ8&gt;BO8,"Behind",IF(BZ8&lt;BO8,"On Target"))))),"")</f>
        <v/>
      </c>
      <c r="AP8" s="451" t="str">
        <f>IFERROR(IF(N8="---","",IF(AD8="---","No Target Set",IF(CA8=BP8,"On Target",IF(CA8&gt;BP8,"Behind",IF(CA8&lt;BP8,"On Target"))))),"")</f>
        <v/>
      </c>
      <c r="AQ8" s="451" t="str">
        <f>IFERROR(IF(O8="---","",IF(AE8="---","No Target Set",IF(CB8=BQ8,"On Target",IF(CB8&gt;BQ8,"Behind",IF(CB8&lt;BQ8,"On Target"))))),"")</f>
        <v/>
      </c>
      <c r="AR8" s="451" t="str">
        <f>IFERROR(IF(P8="---","",IF(AF8="---","No Target Set",IF(CC8=BR8,"On Target",IF(CC8&gt;BR8,"Behind",IF(CC8&lt;BR8,"On Target"))))),"")</f>
        <v/>
      </c>
      <c r="AS8" s="451" t="str">
        <f>IFERROR(IF(Q8="---","",IF(AG8="---","No Target Set",IF(CD8=BS8,"On Target",IF(CD8&gt;BS8,"Behind",IF(CD8&lt;BS8,"On Target"))))),"")</f>
        <v/>
      </c>
      <c r="AT8" s="451" t="str">
        <f>IFERROR(IF(R8="---","",IF(AH8="---","No Target Set",IF(CE8=BT8,"On Target",IF(CE8&gt;BT8,"Behind",IF(CE8&lt;BT8,"On Target"))))),"")</f>
        <v/>
      </c>
      <c r="AV8" s="452"/>
      <c r="AW8" s="648" t="s">
        <v>114</v>
      </c>
      <c r="AX8" s="648" t="str">
        <f>_xlfn.IFNA(LOOKUP(2,1/(H8:R8&lt;&gt;"---"),H8:R8),"---")</f>
        <v>60-79</v>
      </c>
      <c r="AY8" s="648">
        <f>VALUE(IF(AX8="---","",VLOOKUP(AX8,List1678345679102133[],2,FALSE)))</f>
        <v>0.5</v>
      </c>
      <c r="AZ8" s="648" t="str">
        <f>_xlfn.IFNA(LOOKUP(2,1/(H8:Q8&lt;&gt;"---"),X8:AF8),"---")</f>
        <v>60-79</v>
      </c>
      <c r="BA8" s="648">
        <f>VALUE(IF(AZ8="---","",VLOOKUP(AZ8,List1678345679102133[],2,FALSE)))</f>
        <v>0.5</v>
      </c>
      <c r="BB8" s="648" t="str">
        <f>_xlfn.IFNA(LOOKUP(2,1/(AK8:AT8&lt;&gt;""),AK8:AT8),"---")</f>
        <v>On Target</v>
      </c>
      <c r="BC8" s="648" t="str">
        <f>_xlfn.IFNA(LOOKUP(2,1/(H8:R8&lt;&gt;"---"),H$2:R$2),"---")</f>
        <v>Actual Year 3</v>
      </c>
      <c r="BE8" s="407" t="s">
        <v>286</v>
      </c>
      <c r="BI8" s="453" t="s">
        <v>114</v>
      </c>
      <c r="BJ8" s="648">
        <f>IF(H8="---","",IF(H8="","",VLOOKUP(H8,List1678345679102133[],2,FALSE)))</f>
        <v>0</v>
      </c>
      <c r="BK8" s="648">
        <f>IF(I8="---","",IF(I8="","",VLOOKUP(I8,List1678345679102133[],2,FALSE)))</f>
        <v>0</v>
      </c>
      <c r="BL8" s="648">
        <f>IF(J8="---","",IF(J8="","",VLOOKUP(J8,List1678345679102133[],2,FALSE)))</f>
        <v>0.5</v>
      </c>
      <c r="BM8" s="648">
        <f>IF(K8="---","",IF(K8="","",VLOOKUP(K8,List1678345679102133[],2,FALSE)))</f>
        <v>0.5</v>
      </c>
      <c r="BN8" s="648" t="str">
        <f>IF(L8="---","",IF(L8="","",VLOOKUP(L8,List1678345679102133[],2,FALSE)))</f>
        <v/>
      </c>
      <c r="BO8" s="648" t="str">
        <f>IF(M8="---","",IF(M8="","",VLOOKUP(M8,List1678345679102133[],2,FALSE)))</f>
        <v/>
      </c>
      <c r="BP8" s="648" t="str">
        <f>IF(N8="---","",IF(N8="","",VLOOKUP(N8,List1678345679102133[],2,FALSE)))</f>
        <v/>
      </c>
      <c r="BQ8" s="648" t="str">
        <f>IF(O8="---","",IF(O8="","",VLOOKUP(O8,List1678345679102133[],2,FALSE)))</f>
        <v/>
      </c>
      <c r="BR8" s="648" t="str">
        <f>IF(P8="---","",IF(P8="","",VLOOKUP(P8,List1678345679102133[],2,FALSE)))</f>
        <v/>
      </c>
      <c r="BS8" s="648" t="str">
        <f>IF(Q8="---","",IF(Q8="","",VLOOKUP(Q8,List1678345679102133[],2,FALSE)))</f>
        <v/>
      </c>
      <c r="BT8" s="648" t="str">
        <f>IF(R8="---","",IF(R8="","",VLOOKUP(R8,List1678345679102133[],2,FALSE)))</f>
        <v/>
      </c>
      <c r="BU8" s="453" t="s">
        <v>114</v>
      </c>
      <c r="BV8" s="648">
        <f>IF(Y8="---","",IF(Y8="","",VLOOKUP(Y8,List1678345679102133[],2,FALSE)))</f>
        <v>0</v>
      </c>
      <c r="BW8" s="648">
        <f>IF(Z8="---","",IF(Z8="","",VLOOKUP(Z8,List1678345679102133[],2,FALSE)))</f>
        <v>0.5</v>
      </c>
      <c r="BX8" s="648">
        <f>IF(AA8="---","",IF(AA8="","",VLOOKUP(AA8,List1678345679102133[],2,FALSE)))</f>
        <v>0.5</v>
      </c>
      <c r="BY8" s="648">
        <f>IF(AB8="---","",IF(AB8="","",VLOOKUP(AB8,List1678345679102133[],2,FALSE)))</f>
        <v>0.5</v>
      </c>
      <c r="BZ8" s="648">
        <f>IF(AC8="---","",IF(AC8="","",VLOOKUP(AC8,List1678345679102133[],2,FALSE)))</f>
        <v>1</v>
      </c>
      <c r="CA8" s="648" t="str">
        <f>IF(AD8="---","",IF(AD8="","",VLOOKUP(AD8,List1678345679102133[],2,FALSE)))</f>
        <v/>
      </c>
      <c r="CB8" s="648" t="str">
        <f>IF(AE8="---","",IF(AE8="","",VLOOKUP(AE8,List1678345679102133[],2,FALSE)))</f>
        <v/>
      </c>
      <c r="CC8" s="648" t="str">
        <f>IF(AF8="---","",IF(AF8="","",VLOOKUP(AF8,List1678345679102133[],2,FALSE)))</f>
        <v/>
      </c>
      <c r="CD8" s="648" t="str">
        <f>IF(AG8="---","",IF(AG8="","",VLOOKUP(AG8,List1678345679102133[],2,FALSE)))</f>
        <v/>
      </c>
      <c r="CE8" s="648" t="str">
        <f>IF(AH8="---","",IF(AH8="","",VLOOKUP(AH8,List1678345679102133[],2,FALSE)))</f>
        <v/>
      </c>
      <c r="CF8" s="453" t="s">
        <v>114</v>
      </c>
      <c r="CG8" s="648">
        <f>IFERROR(
    IF(H8="---", "NA",
        IF(Y8="---", "NA",
            IF(BJ8 &gt; BK8,
                IF(BV8 &gt; BJ8, 1.1, 0.1),
                IF(BV8 &gt; BJ8, 1, 0)
            )
        )
    ),
    -1
)</f>
        <v>0</v>
      </c>
      <c r="CH8" s="648">
        <f>IFERROR(
    IF(I8="---", "NA",
        IF(Z8="---", "NA",
        IF(J8="---", "NA",
            IF(BK8 &gt; BL8,
                IF(MIN(BV8, BK8) = BW8, 0.1,
                    IF(MIN(BV8, BK8) &lt; BW8, 1.1)
                ),
                IF(MIN(BV8, BK8) = BW8, 0,
                    IF(MIN(BV8, BK8) &lt; BW8, 1)
                ))
            )
        )
    ),
-5)</f>
        <v>1</v>
      </c>
      <c r="CI8" s="648">
        <f>IFERROR(
    IF(J8="---", "NA",
        IF(AA8="---", "NA",
        IF(K8="---", "NA",
            IF(BL8 &gt; BM8,
                IF(MIN(BW8, BL8) = BX8, 0.1,
                    IF(MIN(BW8, BL8) &lt; BX8, 1.1)
                ),
                IF(MIN(BW8, BL8) = BX8, 0,
                    IF(MIN(BW8, BL8) &lt; BX8, 1)
                ))
            )
        )
    ),
-5)</f>
        <v>0</v>
      </c>
      <c r="CJ8" s="648" t="str">
        <f>IFERROR(
    IF(K8="---", "NA",
        IF(AB8="---", "NA",
        IF(L8="---", "NA",
            IF(BM8 &gt; BN8,
                IF(MIN(BX8, BM8) = BY8, 0.1,
                    IF(MIN(BX8, BM8) &lt; BY8, 1.1)
                ),
                IF(MIN(BX8, BM8) = BY8, 0,
                    IF(MIN(BX8, BM8) &lt; BY8, 1)
                ))
            )
        )
    ),
-5)</f>
        <v>NA</v>
      </c>
      <c r="CK8" s="648" t="str">
        <f>IFERROR(
    IF(L8="---", "NA",
        IF(AC8="---", "NA",
        IF(M8="---", "NA",
            IF(BN8 &gt; BO8,
                IF(MIN(BY8, BN8) = BZ8, 0.1,
                    IF(MIN(BY8, BN8) &lt; BZ8, 1.1)
                ),
                IF(MIN(BY8, BN8) = BZ8, 0,
                    IF(MIN(BY8, BN8) &lt; BZ8, 1)
                ))
            )
        )
    ),
-5)</f>
        <v>NA</v>
      </c>
      <c r="CL8" s="648" t="str">
        <f>IFERROR(
    IF(M8="---", "NA",
        IF(AD8="---", "NA",
        IF(N8="---", "NA",
            IF(BO8 &gt; BP8,
                IF(MIN(BZ8, BO8) = CA8, 0.1,
                    IF(MIN(BZ8, BO8) &lt; CA8, 1.1)
                ),
                IF(MIN(BZ8, BO8) = CA8, 0,
                    IF(MIN(BZ8, BO8) &lt; CA8, 1)
                ))
            )
        )
    ),
-5)</f>
        <v>NA</v>
      </c>
      <c r="CM8" s="648" t="str">
        <f>IFERROR(
    IF(N8="---", "NA",
        IF(AE8="---", "NA",
        IF(O8="---", "NA",
            IF(BP8 &gt; BQ8,
                IF(MIN(CA8, BP8) = CB8, 0.1,
                    IF(MIN(CA8, BP8) &lt; CB8, 1.1)
                ),
                IF(MIN(CA8, BP8) = CB8, 0,
                    IF(MIN(CA8, BP8) &lt; CB8, 1)
                ))
            )
        )
    ),
-5)</f>
        <v>NA</v>
      </c>
      <c r="CN8" s="648" t="str">
        <f>IFERROR(
    IF(O8="---", "NA",
        IF(AF8="---", "NA",
        IF(P8="---", "NA",
            IF(BQ8 &gt; BR8,
                IF(MIN(CB8, BQ8) = CC8, 0.1,
                    IF(MIN(CB8, BQ8) &lt; CC8, 1.1)
                ),
                IF(MIN(CB8, BQ8) = CC8, 0,
                    IF(MIN(CB8, BQ8) &lt; CC8, 1)
                ))
            )
        )
    ),
-5)</f>
        <v>NA</v>
      </c>
      <c r="CO8" s="648" t="str">
        <f>IFERROR(
    IF(P8="---", "NA",
        IF(AG8="---", "NA",
        IF(Q8="---", "NA",
            IF(BR8 &gt; BS8,
                IF(MIN(CC8, BR8) = CD8, 0.1,
                    IF(MIN(CC8, BR8) &lt; CD8, 1.1)
                ),
                IF(MIN(CC8, BR8) = CD8, 0,
                    IF(MIN(CC8, BR8) &lt; CD8, 1)
                ))
            )
        )
    ),
-5)</f>
        <v>NA</v>
      </c>
      <c r="CP8" s="648" t="str">
        <f>IFERROR(
    IF(Q8="---", "NA",
        IF(AH8="---", "NA",
        IF(R8="---", "NA",
            IF(BS8 &gt; BT8,
                IF(MIN(CD8, BS8) = CE8, 0.1,
                    IF(MIN(CD8, BS8) &lt; CE8, 1.1)
                ),
                IF(MIN(CD8, BS8) = CE8, 0,
                    IF(MIN(CD8, BS8) &lt; CE8, 1)
                ))
            )
        )
    ),
-5)</f>
        <v>NA</v>
      </c>
      <c r="CQ8" s="453" t="s">
        <v>114</v>
      </c>
      <c r="CR8" s="648" t="str">
        <f>IF(AND(OR(CG8=1, CG8=1.1),BK8&gt;=BV8),"Achieved",IF(AND(OR(CG8=1, CG8=1.1),BK8&lt;BV8),"Not Achieved","NA"))</f>
        <v>NA</v>
      </c>
      <c r="CS8" s="648" t="str">
        <f>IF(AND(OR(CH8=1, CH8=1.1),BL8&gt;=BW8),"Achieved",IF(AND(OR(CH8=1, CH8=1.1),BL8&lt;BW8),"Not Achieved","NA"))</f>
        <v>Achieved</v>
      </c>
      <c r="CT8" s="648" t="str">
        <f>IF(AND(OR(CI8=1, CI8=1.1),BM8&gt;=BX8),"Achieved",IF(AND(OR(CI8=1, CI8=1.1),BM8&lt;BX8),"Not Achieved","NA"))</f>
        <v>NA</v>
      </c>
      <c r="CU8" s="648" t="str">
        <f>IF(AND(OR(CJ8=1, CJ8=1.1),BN8&gt;=BY8),"Achieved",IF(AND(OR(CJ8=1, CJ8=1.1),BN8&lt;BY8),"Not Achieved","NA"))</f>
        <v>NA</v>
      </c>
      <c r="CV8" s="648" t="str">
        <f>IF(AND(OR(CK8=1, CK8=1.1),BO8&gt;=BZ8),"Achieved",IF(AND(OR(CK8=1, CK8=1.1),BO8&lt;BZ8),"Not Achieved","NA"))</f>
        <v>NA</v>
      </c>
      <c r="CW8" s="648" t="str">
        <f>IF(AND(OR(CL8=1, CL8=1.1),BP8&gt;=CA8),"Achieved",IF(AND(OR(CL8=1, CL8=1.1),BP8&lt;CA8),"Not Achieved","NA"))</f>
        <v>NA</v>
      </c>
      <c r="CX8" s="648" t="str">
        <f>IF(AND(OR(CM8=1, CM8=1.1),BQ8&gt;=CB8),"Achieved",IF(AND(OR(CM8=1, CM8=1.1),BQ8&lt;CB8),"Not Achieved","NA"))</f>
        <v>NA</v>
      </c>
      <c r="CY8" s="648" t="str">
        <f>IF(AND(OR(CN8=1, CN8=1.1),BR8&gt;=CC8),"Achieved",IF(AND(OR(CN8=1, CN8=1.1),BR8&lt;CC8),"Not Achieved","NA"))</f>
        <v>NA</v>
      </c>
      <c r="CZ8" s="648" t="str">
        <f>IF(AND(OR(CO8=1, CO8=1.1),BS8&gt;=CD8),"Achieved",IF(AND(OR(CO8=1, CO8=1.1),BS8&lt;CD8),"Not Achieved","NA"))</f>
        <v>NA</v>
      </c>
      <c r="DA8" s="648" t="str">
        <f>IF(AND(OR(CP8=1, CP8=1.1),BT8&gt;=CE8),"Achieved",IF(AND(OR(CP8=1, CP8=1.1),BT8&lt;CE8),"Not Achieved","NA"))</f>
        <v>NA</v>
      </c>
    </row>
    <row r="9" spans="2:105" ht="13.75" customHeight="1" thickBot="1" x14ac:dyDescent="0.4">
      <c r="B9" s="455">
        <v>2</v>
      </c>
      <c r="C9" s="443" t="s">
        <v>115</v>
      </c>
      <c r="D9" s="444"/>
      <c r="E9" s="445" t="s">
        <v>116</v>
      </c>
      <c r="F9" s="445"/>
      <c r="G9" s="447"/>
      <c r="H9" s="456" t="s">
        <v>99</v>
      </c>
      <c r="I9" s="456" t="s">
        <v>99</v>
      </c>
      <c r="J9" s="456" t="s">
        <v>101</v>
      </c>
      <c r="K9" s="456" t="s">
        <v>101</v>
      </c>
      <c r="L9" s="456" t="s">
        <v>100</v>
      </c>
      <c r="M9" s="456" t="s">
        <v>100</v>
      </c>
      <c r="N9" s="456" t="s">
        <v>100</v>
      </c>
      <c r="O9" s="456" t="s">
        <v>100</v>
      </c>
      <c r="P9" s="456" t="s">
        <v>100</v>
      </c>
      <c r="Q9" s="456" t="s">
        <v>100</v>
      </c>
      <c r="R9" s="457" t="s">
        <v>100</v>
      </c>
      <c r="Y9" s="456" t="s">
        <v>99</v>
      </c>
      <c r="Z9" s="456" t="s">
        <v>101</v>
      </c>
      <c r="AA9" s="450" t="s">
        <v>101</v>
      </c>
      <c r="AB9" s="450" t="s">
        <v>101</v>
      </c>
      <c r="AC9" s="450" t="s">
        <v>101</v>
      </c>
      <c r="AD9" s="450" t="s">
        <v>100</v>
      </c>
      <c r="AE9" s="450" t="s">
        <v>100</v>
      </c>
      <c r="AF9" s="450" t="s">
        <v>100</v>
      </c>
      <c r="AG9" s="450" t="s">
        <v>100</v>
      </c>
      <c r="AH9" s="450" t="s">
        <v>100</v>
      </c>
      <c r="AK9" s="451" t="str">
        <f>IFERROR(IF(I9="---","",IF(Y9="---","No Target Set",IF(BV9=BK9,"On Target",IF(BV9&gt;BK9,"Behind",IF(BV9&lt;BK9,"On Target"))))),"")</f>
        <v>On Target</v>
      </c>
      <c r="AL9" s="451" t="str">
        <f>IFERROR(IF(J9="---","",IF(Z9="---","No Target Set",IF(BW9=BL9,"On Target",IF(BW9&gt;BL9,"Behind",IF(BW9&lt;BL9,"On Target"))))),"")</f>
        <v>On Target</v>
      </c>
      <c r="AM9" s="451" t="str">
        <f>IFERROR(IF(K9="---","",IF(AA9="---","No Target Set",IF(BX9=BM9,"On Target",IF(BX9&gt;BM9,"Behind",IF(BX9&lt;BM9,"On Target"))))),"")</f>
        <v>On Target</v>
      </c>
      <c r="AN9" s="451" t="str">
        <f>IFERROR(IF(L9="---","",IF(AB9="---","No Target Set",IF(BY9=BN9,"On Target",IF(BY9&gt;BN9,"Behind",IF(BY9&lt;BN9,"On Target"))))),"")</f>
        <v/>
      </c>
      <c r="AO9" s="451" t="str">
        <f>IFERROR(IF(M9="---","",IF(AC9="---","No Target Set",IF(BZ9=BO9,"On Target",IF(BZ9&gt;BO9,"Behind",IF(BZ9&lt;BO9,"On Target"))))),"")</f>
        <v/>
      </c>
      <c r="AP9" s="451" t="str">
        <f>IFERROR(IF(N9="---","",IF(AD9="---","No Target Set",IF(CA9=BP9,"On Target",IF(CA9&gt;BP9,"Behind",IF(CA9&lt;BP9,"On Target"))))),"")</f>
        <v/>
      </c>
      <c r="AQ9" s="451" t="str">
        <f>IFERROR(IF(O9="---","",IF(AE9="---","No Target Set",IF(CB9=BQ9,"On Target",IF(CB9&gt;BQ9,"Behind",IF(CB9&lt;BQ9,"On Target"))))),"")</f>
        <v/>
      </c>
      <c r="AR9" s="451" t="str">
        <f>IFERROR(IF(P9="---","",IF(AF9="---","No Target Set",IF(CC9=BR9,"On Target",IF(CC9&gt;BR9,"Behind",IF(CC9&lt;BR9,"On Target"))))),"")</f>
        <v/>
      </c>
      <c r="AS9" s="451" t="str">
        <f>IFERROR(IF(Q9="---","",IF(AG9="---","No Target Set",IF(CD9=BS9,"On Target",IF(CD9&gt;BS9,"Behind",IF(CD9&lt;BS9,"On Target"))))),"")</f>
        <v/>
      </c>
      <c r="AT9" s="451" t="str">
        <f>IFERROR(IF(R9="---","",IF(AH9="---","No Target Set",IF(CE9=BT9,"On Target",IF(CE9&gt;BT9,"Behind",IF(CE9&lt;BT9,"On Target"))))),"")</f>
        <v/>
      </c>
      <c r="AV9" s="452"/>
      <c r="AW9" s="647" t="s">
        <v>282</v>
      </c>
      <c r="AX9" s="647" t="str">
        <f>_xlfn.IFNA(LOOKUP(2,1/(H9:R9&lt;&gt;"---"),H9:R9),"---")</f>
        <v>≥80</v>
      </c>
      <c r="AY9" s="647">
        <f>VALUE(IF(AX9="---","",VLOOKUP(AX9,List1678345679102133[],2,FALSE)))</f>
        <v>1</v>
      </c>
      <c r="AZ9" s="647" t="str">
        <f>_xlfn.IFNA(LOOKUP(2,1/(H9:Q9&lt;&gt;"---"),X9:AF9),"---")</f>
        <v>≥80</v>
      </c>
      <c r="BA9" s="647">
        <f>VALUE(IF(AZ9="---","",VLOOKUP(AZ9,List1678345679102133[],2,FALSE)))</f>
        <v>1</v>
      </c>
      <c r="BB9" s="647" t="str">
        <f>_xlfn.IFNA(LOOKUP(2,1/(AK9:AT9&lt;&gt;""),AK9:AT9),"---")</f>
        <v>On Target</v>
      </c>
      <c r="BC9" s="647" t="str">
        <f>_xlfn.IFNA(LOOKUP(2,1/(H9:R9&lt;&gt;"---"),H$2:R$2),"---")</f>
        <v>Actual Year 3</v>
      </c>
      <c r="BE9" s="603" t="s">
        <v>100</v>
      </c>
      <c r="BI9" s="453" t="s">
        <v>282</v>
      </c>
      <c r="BJ9" s="647">
        <f>IF(H9="---","",IF(H9="","",VLOOKUP(H9,List1678345679102133[],2,FALSE)))</f>
        <v>0.5</v>
      </c>
      <c r="BK9" s="647">
        <f>IF(I9="---","",IF(I9="","",VLOOKUP(I9,List1678345679102133[],2,FALSE)))</f>
        <v>0.5</v>
      </c>
      <c r="BL9" s="647">
        <f>IF(J9="---","",IF(J9="","",VLOOKUP(J9,List1678345679102133[],2,FALSE)))</f>
        <v>1</v>
      </c>
      <c r="BM9" s="647">
        <f>IF(K9="---","",IF(K9="","",VLOOKUP(K9,List1678345679102133[],2,FALSE)))</f>
        <v>1</v>
      </c>
      <c r="BN9" s="647" t="str">
        <f>IF(L9="---","",IF(L9="","",VLOOKUP(L9,List1678345679102133[],2,FALSE)))</f>
        <v/>
      </c>
      <c r="BO9" s="647" t="str">
        <f>IF(M9="---","",IF(M9="","",VLOOKUP(M9,List1678345679102133[],2,FALSE)))</f>
        <v/>
      </c>
      <c r="BP9" s="647" t="str">
        <f>IF(N9="---","",IF(N9="","",VLOOKUP(N9,List1678345679102133[],2,FALSE)))</f>
        <v/>
      </c>
      <c r="BQ9" s="647" t="str">
        <f>IF(O9="---","",IF(O9="","",VLOOKUP(O9,List1678345679102133[],2,FALSE)))</f>
        <v/>
      </c>
      <c r="BR9" s="647" t="str">
        <f>IF(P9="---","",IF(P9="","",VLOOKUP(P9,List1678345679102133[],2,FALSE)))</f>
        <v/>
      </c>
      <c r="BS9" s="647" t="str">
        <f>IF(Q9="---","",IF(Q9="","",VLOOKUP(Q9,List1678345679102133[],2,FALSE)))</f>
        <v/>
      </c>
      <c r="BT9" s="647" t="str">
        <f>IF(R9="---","",IF(R9="","",VLOOKUP(R9,List1678345679102133[],2,FALSE)))</f>
        <v/>
      </c>
      <c r="BU9" s="453" t="s">
        <v>282</v>
      </c>
      <c r="BV9" s="647">
        <f>IF(Y9="---","",IF(Y9="","",VLOOKUP(Y9,List1678345679102133[],2,FALSE)))</f>
        <v>0.5</v>
      </c>
      <c r="BW9" s="647">
        <f>IF(Z9="---","",IF(Z9="","",VLOOKUP(Z9,List1678345679102133[],2,FALSE)))</f>
        <v>1</v>
      </c>
      <c r="BX9" s="647">
        <f>IF(AA9="---","",IF(AA9="","",VLOOKUP(AA9,List1678345679102133[],2,FALSE)))</f>
        <v>1</v>
      </c>
      <c r="BY9" s="647">
        <f>IF(AB9="---","",IF(AB9="","",VLOOKUP(AB9,List1678345679102133[],2,FALSE)))</f>
        <v>1</v>
      </c>
      <c r="BZ9" s="647">
        <f>IF(AC9="---","",IF(AC9="","",VLOOKUP(AC9,List1678345679102133[],2,FALSE)))</f>
        <v>1</v>
      </c>
      <c r="CA9" s="647" t="str">
        <f>IF(AD9="---","",IF(AD9="","",VLOOKUP(AD9,List1678345679102133[],2,FALSE)))</f>
        <v/>
      </c>
      <c r="CB9" s="647" t="str">
        <f>IF(AE9="---","",IF(AE9="","",VLOOKUP(AE9,List1678345679102133[],2,FALSE)))</f>
        <v/>
      </c>
      <c r="CC9" s="647" t="str">
        <f>IF(AF9="---","",IF(AF9="","",VLOOKUP(AF9,List1678345679102133[],2,FALSE)))</f>
        <v/>
      </c>
      <c r="CD9" s="647" t="str">
        <f>IF(AG9="---","",IF(AG9="","",VLOOKUP(AG9,List1678345679102133[],2,FALSE)))</f>
        <v/>
      </c>
      <c r="CE9" s="647" t="str">
        <f>IF(AH9="---","",IF(AH9="","",VLOOKUP(AH9,List1678345679102133[],2,FALSE)))</f>
        <v/>
      </c>
      <c r="CF9" s="453" t="s">
        <v>282</v>
      </c>
      <c r="CG9" s="647">
        <f>IFERROR(
    IF(H9="---", "NA",
        IF(Y9="---", "NA",
            IF(BJ9 &gt; BK9,
                IF(BV9 &gt; BJ9, 1.1, 0.1),
                IF(BV9 &gt; BJ9, 1, 0)
            )
        )
    ),
    -1
)</f>
        <v>0</v>
      </c>
      <c r="CH9" s="647">
        <f>IFERROR(
    IF(I9="---", "NA",
        IF(Z9="---", "NA",
        IF(J9="---", "NA",
            IF(BK9 &gt; BL9,
                IF(MIN(BV9, BK9) = BW9, 0.1,
                    IF(MIN(BV9, BK9) &lt; BW9, 1.1)
                ),
                IF(MIN(BV9, BK9) = BW9, 0,
                    IF(MIN(BV9, BK9) &lt; BW9, 1)
                ))
            )
        )
    ),
-5)</f>
        <v>1</v>
      </c>
      <c r="CI9" s="647">
        <f>IFERROR(
    IF(J9="---", "NA",
        IF(AA9="---", "NA",
        IF(K9="---", "NA",
            IF(BL9 &gt; BM9,
                IF(MIN(BW9, BL9) = BX9, 0.1,
                    IF(MIN(BW9, BL9) &lt; BX9, 1.1)
                ),
                IF(MIN(BW9, BL9) = BX9, 0,
                    IF(MIN(BW9, BL9) &lt; BX9, 1)
                ))
            )
        )
    ),
-5)</f>
        <v>0</v>
      </c>
      <c r="CJ9" s="647" t="str">
        <f>IFERROR(
    IF(K9="---", "NA",
        IF(AB9="---", "NA",
        IF(L9="---", "NA",
            IF(BM9 &gt; BN9,
                IF(MIN(BX9, BM9) = BY9, 0.1,
                    IF(MIN(BX9, BM9) &lt; BY9, 1.1)
                ),
                IF(MIN(BX9, BM9) = BY9, 0,
                    IF(MIN(BX9, BM9) &lt; BY9, 1)
                ))
            )
        )
    ),
-5)</f>
        <v>NA</v>
      </c>
      <c r="CK9" s="647" t="str">
        <f>IFERROR(
    IF(L9="---", "NA",
        IF(AC9="---", "NA",
        IF(M9="---", "NA",
            IF(BN9 &gt; BO9,
                IF(MIN(BY9, BN9) = BZ9, 0.1,
                    IF(MIN(BY9, BN9) &lt; BZ9, 1.1)
                ),
                IF(MIN(BY9, BN9) = BZ9, 0,
                    IF(MIN(BY9, BN9) &lt; BZ9, 1)
                ))
            )
        )
    ),
-5)</f>
        <v>NA</v>
      </c>
      <c r="CL9" s="647" t="str">
        <f>IFERROR(
    IF(M9="---", "NA",
        IF(AD9="---", "NA",
        IF(N9="---", "NA",
            IF(BO9 &gt; BP9,
                IF(MIN(BZ9, BO9) = CA9, 0.1,
                    IF(MIN(BZ9, BO9) &lt; CA9, 1.1)
                ),
                IF(MIN(BZ9, BO9) = CA9, 0,
                    IF(MIN(BZ9, BO9) &lt; CA9, 1)
                ))
            )
        )
    ),
-5)</f>
        <v>NA</v>
      </c>
      <c r="CM9" s="647" t="str">
        <f>IFERROR(
    IF(N9="---", "NA",
        IF(AE9="---", "NA",
        IF(O9="---", "NA",
            IF(BP9 &gt; BQ9,
                IF(MIN(CA9, BP9) = CB9, 0.1,
                    IF(MIN(CA9, BP9) &lt; CB9, 1.1)
                ),
                IF(MIN(CA9, BP9) = CB9, 0,
                    IF(MIN(CA9, BP9) &lt; CB9, 1)
                ))
            )
        )
    ),
-5)</f>
        <v>NA</v>
      </c>
      <c r="CN9" s="647" t="str">
        <f>IFERROR(
    IF(O9="---", "NA",
        IF(AF9="---", "NA",
        IF(P9="---", "NA",
            IF(BQ9 &gt; BR9,
                IF(MIN(CB9, BQ9) = CC9, 0.1,
                    IF(MIN(CB9, BQ9) &lt; CC9, 1.1)
                ),
                IF(MIN(CB9, BQ9) = CC9, 0,
                    IF(MIN(CB9, BQ9) &lt; CC9, 1)
                ))
            )
        )
    ),
-5)</f>
        <v>NA</v>
      </c>
      <c r="CO9" s="647" t="str">
        <f>IFERROR(
    IF(P9="---", "NA",
        IF(AG9="---", "NA",
        IF(Q9="---", "NA",
            IF(BR9 &gt; BS9,
                IF(MIN(CC9, BR9) = CD9, 0.1,
                    IF(MIN(CC9, BR9) &lt; CD9, 1.1)
                ),
                IF(MIN(CC9, BR9) = CD9, 0,
                    IF(MIN(CC9, BR9) &lt; CD9, 1)
                ))
            )
        )
    ),
-5)</f>
        <v>NA</v>
      </c>
      <c r="CP9" s="647" t="str">
        <f>IFERROR(
    IF(Q9="---", "NA",
        IF(AH9="---", "NA",
        IF(R9="---", "NA",
            IF(BS9 &gt; BT9,
                IF(MIN(CD9, BS9) = CE9, 0.1,
                    IF(MIN(CD9, BS9) &lt; CE9, 1.1)
                ),
                IF(MIN(CD9, BS9) = CE9, 0,
                    IF(MIN(CD9, BS9) &lt; CE9, 1)
                ))
            )
        )
    ),
-5)</f>
        <v>NA</v>
      </c>
      <c r="CQ9" s="453" t="s">
        <v>117</v>
      </c>
      <c r="CR9" s="647" t="str">
        <f>IF(AND(OR(CG9=1, CG9=1.1),BK9&gt;=BV9),"Achieved",IF(AND(OR(CG9=1, CG9=1.1),BK9&lt;BV9),"Not Achieved","NA"))</f>
        <v>NA</v>
      </c>
      <c r="CS9" s="647" t="str">
        <f>IF(AND(OR(CH9=1, CH9=1.1),BL9&gt;=BW9),"Achieved",IF(AND(OR(CH9=1, CH9=1.1),BL9&lt;BW9),"Not Achieved","NA"))</f>
        <v>Achieved</v>
      </c>
      <c r="CT9" s="647" t="str">
        <f>IF(AND(OR(CI9=1, CI9=1.1),BM9&gt;=BX9),"Achieved",IF(AND(OR(CI9=1, CI9=1.1),BM9&lt;BX9),"Not Achieved","NA"))</f>
        <v>NA</v>
      </c>
      <c r="CU9" s="647" t="str">
        <f>IF(AND(OR(CJ9=1, CJ9=1.1),BN9&gt;=BY9),"Achieved",IF(AND(OR(CJ9=1, CJ9=1.1),BN9&lt;BY9),"Not Achieved","NA"))</f>
        <v>NA</v>
      </c>
      <c r="CV9" s="647" t="str">
        <f>IF(AND(OR(CK9=1, CK9=1.1),BO9&gt;=BZ9),"Achieved",IF(AND(OR(CK9=1, CK9=1.1),BO9&lt;BZ9),"Not Achieved","NA"))</f>
        <v>NA</v>
      </c>
      <c r="CW9" s="647" t="str">
        <f>IF(AND(OR(CL9=1, CL9=1.1),BP9&gt;=CA9),"Achieved",IF(AND(OR(CL9=1, CL9=1.1),BP9&lt;CA9),"Not Achieved","NA"))</f>
        <v>NA</v>
      </c>
      <c r="CX9" s="647" t="str">
        <f>IF(AND(OR(CM9=1, CM9=1.1),BQ9&gt;=CB9),"Achieved",IF(AND(OR(CM9=1, CM9=1.1),BQ9&lt;CB9),"Not Achieved","NA"))</f>
        <v>NA</v>
      </c>
      <c r="CY9" s="647" t="str">
        <f>IF(AND(OR(CN9=1, CN9=1.1),BR9&gt;=CC9),"Achieved",IF(AND(OR(CN9=1, CN9=1.1),BR9&lt;CC9),"Not Achieved","NA"))</f>
        <v>NA</v>
      </c>
      <c r="CZ9" s="647" t="str">
        <f>IF(AND(OR(CO9=1, CO9=1.1),BS9&gt;=CD9),"Achieved",IF(AND(OR(CO9=1, CO9=1.1),BS9&lt;CD9),"Not Achieved","NA"))</f>
        <v>NA</v>
      </c>
      <c r="DA9" s="647" t="str">
        <f>IF(AND(OR(CP9=1, CP9=1.1),BT9&gt;=CE9),"Achieved",IF(AND(OR(CP9=1, CP9=1.1),BT9&lt;CE9),"Not Achieved","NA"))</f>
        <v>NA</v>
      </c>
    </row>
    <row r="10" spans="2:105" ht="13.75" customHeight="1" thickBot="1" x14ac:dyDescent="0.4">
      <c r="B10" s="455"/>
      <c r="C10" s="443"/>
      <c r="D10" s="444"/>
      <c r="E10" s="445" t="s">
        <v>118</v>
      </c>
      <c r="F10" s="445"/>
      <c r="G10" s="447"/>
      <c r="H10" s="456" t="s">
        <v>99</v>
      </c>
      <c r="I10" s="456" t="s">
        <v>99</v>
      </c>
      <c r="J10" s="456" t="s">
        <v>101</v>
      </c>
      <c r="K10" s="456" t="s">
        <v>101</v>
      </c>
      <c r="L10" s="456" t="s">
        <v>100</v>
      </c>
      <c r="M10" s="456" t="s">
        <v>100</v>
      </c>
      <c r="N10" s="456" t="s">
        <v>100</v>
      </c>
      <c r="O10" s="456" t="s">
        <v>100</v>
      </c>
      <c r="P10" s="456" t="s">
        <v>100</v>
      </c>
      <c r="Q10" s="456" t="s">
        <v>100</v>
      </c>
      <c r="R10" s="457" t="s">
        <v>100</v>
      </c>
      <c r="Y10" s="456" t="s">
        <v>99</v>
      </c>
      <c r="Z10" s="456" t="s">
        <v>101</v>
      </c>
      <c r="AA10" s="450" t="s">
        <v>101</v>
      </c>
      <c r="AB10" s="450" t="s">
        <v>101</v>
      </c>
      <c r="AC10" s="450" t="s">
        <v>101</v>
      </c>
      <c r="AD10" s="450" t="s">
        <v>100</v>
      </c>
      <c r="AE10" s="450" t="s">
        <v>100</v>
      </c>
      <c r="AF10" s="450" t="s">
        <v>100</v>
      </c>
      <c r="AG10" s="450" t="s">
        <v>100</v>
      </c>
      <c r="AH10" s="450" t="s">
        <v>100</v>
      </c>
      <c r="AK10" s="451" t="str">
        <f>IFERROR(IF(I10="---","",IF(Y10="---","No Target Set",IF(BV10=BK10,"On Target",IF(BV10&gt;BK10,"Behind",IF(BV10&lt;BK10,"On Target"))))),"")</f>
        <v>On Target</v>
      </c>
      <c r="AL10" s="451" t="str">
        <f>IFERROR(IF(J10="---","",IF(Z10="---","No Target Set",IF(BW10=BL10,"On Target",IF(BW10&gt;BL10,"Behind",IF(BW10&lt;BL10,"On Target"))))),"")</f>
        <v>On Target</v>
      </c>
      <c r="AM10" s="451" t="str">
        <f>IFERROR(IF(K10="---","",IF(AA10="---","No Target Set",IF(BX10=BM10,"On Target",IF(BX10&gt;BM10,"Behind",IF(BX10&lt;BM10,"On Target"))))),"")</f>
        <v>On Target</v>
      </c>
      <c r="AN10" s="451" t="str">
        <f>IFERROR(IF(L10="---","",IF(AB10="---","No Target Set",IF(BY10=BN10,"On Target",IF(BY10&gt;BN10,"Behind",IF(BY10&lt;BN10,"On Target"))))),"")</f>
        <v/>
      </c>
      <c r="AO10" s="451" t="str">
        <f>IFERROR(IF(M10="---","",IF(AC10="---","No Target Set",IF(BZ10=BO10,"On Target",IF(BZ10&gt;BO10,"Behind",IF(BZ10&lt;BO10,"On Target"))))),"")</f>
        <v/>
      </c>
      <c r="AP10" s="451" t="str">
        <f>IFERROR(IF(N10="---","",IF(AD10="---","No Target Set",IF(CA10=BP10,"On Target",IF(CA10&gt;BP10,"Behind",IF(CA10&lt;BP10,"On Target"))))),"")</f>
        <v/>
      </c>
      <c r="AQ10" s="451" t="str">
        <f>IFERROR(IF(O10="---","",IF(AE10="---","No Target Set",IF(CB10=BQ10,"On Target",IF(CB10&gt;BQ10,"Behind",IF(CB10&lt;BQ10,"On Target"))))),"")</f>
        <v/>
      </c>
      <c r="AR10" s="451" t="str">
        <f>IFERROR(IF(P10="---","",IF(AF10="---","No Target Set",IF(CC10=BR10,"On Target",IF(CC10&gt;BR10,"Behind",IF(CC10&lt;BR10,"On Target"))))),"")</f>
        <v/>
      </c>
      <c r="AS10" s="451" t="str">
        <f>IFERROR(IF(Q10="---","",IF(AG10="---","No Target Set",IF(CD10=BS10,"On Target",IF(CD10&gt;BS10,"Behind",IF(CD10&lt;BS10,"On Target"))))),"")</f>
        <v/>
      </c>
      <c r="AT10" s="451" t="str">
        <f>IFERROR(IF(R10="---","",IF(AH10="---","No Target Set",IF(CE10=BT10,"On Target",IF(CE10&gt;BT10,"Behind",IF(CE10&lt;BT10,"On Target"))))),"")</f>
        <v/>
      </c>
      <c r="AV10" s="452"/>
      <c r="AW10" s="647" t="s">
        <v>283</v>
      </c>
      <c r="AX10" s="647" t="str">
        <f>_xlfn.IFNA(LOOKUP(2,1/(H10:R10&lt;&gt;"---"),H10:R10),"---")</f>
        <v>≥80</v>
      </c>
      <c r="AY10" s="647">
        <f>VALUE(IF(AX10="---","",VLOOKUP(AX10,List1678345679102133[],2,FALSE)))</f>
        <v>1</v>
      </c>
      <c r="AZ10" s="647" t="str">
        <f>_xlfn.IFNA(LOOKUP(2,1/(H10:Q10&lt;&gt;"---"),X10:AF10),"---")</f>
        <v>≥80</v>
      </c>
      <c r="BA10" s="647">
        <f>VALUE(IF(AZ10="---","",VLOOKUP(AZ10,List1678345679102133[],2,FALSE)))</f>
        <v>1</v>
      </c>
      <c r="BB10" s="647" t="str">
        <f>_xlfn.IFNA(LOOKUP(2,1/(AK10:AT10&lt;&gt;""),AK10:AT10),"---")</f>
        <v>On Target</v>
      </c>
      <c r="BC10" s="647" t="str">
        <f>_xlfn.IFNA(LOOKUP(2,1/(H10:R10&lt;&gt;"---"),H$2:R$2),"---")</f>
        <v>Actual Year 3</v>
      </c>
      <c r="BE10" s="407" t="s">
        <v>272</v>
      </c>
      <c r="BI10" s="453" t="s">
        <v>283</v>
      </c>
      <c r="BJ10" s="647">
        <f>IF(H10="---","",IF(H10="","",VLOOKUP(H10,List1678345679102133[],2,FALSE)))</f>
        <v>0.5</v>
      </c>
      <c r="BK10" s="647">
        <f>IF(I10="---","",IF(I10="","",VLOOKUP(I10,List1678345679102133[],2,FALSE)))</f>
        <v>0.5</v>
      </c>
      <c r="BL10" s="647">
        <f>IF(J10="---","",IF(J10="","",VLOOKUP(J10,List1678345679102133[],2,FALSE)))</f>
        <v>1</v>
      </c>
      <c r="BM10" s="647">
        <f>IF(K10="---","",IF(K10="","",VLOOKUP(K10,List1678345679102133[],2,FALSE)))</f>
        <v>1</v>
      </c>
      <c r="BN10" s="647" t="str">
        <f>IF(L10="---","",IF(L10="","",VLOOKUP(L10,List1678345679102133[],2,FALSE)))</f>
        <v/>
      </c>
      <c r="BO10" s="647" t="str">
        <f>IF(M10="---","",IF(M10="","",VLOOKUP(M10,List1678345679102133[],2,FALSE)))</f>
        <v/>
      </c>
      <c r="BP10" s="647" t="str">
        <f>IF(N10="---","",IF(N10="","",VLOOKUP(N10,List1678345679102133[],2,FALSE)))</f>
        <v/>
      </c>
      <c r="BQ10" s="647" t="str">
        <f>IF(O10="---","",IF(O10="","",VLOOKUP(O10,List1678345679102133[],2,FALSE)))</f>
        <v/>
      </c>
      <c r="BR10" s="647" t="str">
        <f>IF(P10="---","",IF(P10="","",VLOOKUP(P10,List1678345679102133[],2,FALSE)))</f>
        <v/>
      </c>
      <c r="BS10" s="647" t="str">
        <f>IF(Q10="---","",IF(Q10="","",VLOOKUP(Q10,List1678345679102133[],2,FALSE)))</f>
        <v/>
      </c>
      <c r="BT10" s="647" t="str">
        <f>IF(R10="---","",IF(R10="","",VLOOKUP(R10,List1678345679102133[],2,FALSE)))</f>
        <v/>
      </c>
      <c r="BU10" s="453" t="s">
        <v>283</v>
      </c>
      <c r="BV10" s="647">
        <f>IF(Y10="---","",IF(Y10="","",VLOOKUP(Y10,List1678345679102133[],2,FALSE)))</f>
        <v>0.5</v>
      </c>
      <c r="BW10" s="647">
        <f>IF(Z10="---","",IF(Z10="","",VLOOKUP(Z10,List1678345679102133[],2,FALSE)))</f>
        <v>1</v>
      </c>
      <c r="BX10" s="647">
        <f>IF(AA10="---","",IF(AA10="","",VLOOKUP(AA10,List1678345679102133[],2,FALSE)))</f>
        <v>1</v>
      </c>
      <c r="BY10" s="647">
        <f>IF(AB10="---","",IF(AB10="","",VLOOKUP(AB10,List1678345679102133[],2,FALSE)))</f>
        <v>1</v>
      </c>
      <c r="BZ10" s="647">
        <f>IF(AC10="---","",IF(AC10="","",VLOOKUP(AC10,List1678345679102133[],2,FALSE)))</f>
        <v>1</v>
      </c>
      <c r="CA10" s="647" t="str">
        <f>IF(AD10="---","",IF(AD10="","",VLOOKUP(AD10,List1678345679102133[],2,FALSE)))</f>
        <v/>
      </c>
      <c r="CB10" s="647" t="str">
        <f>IF(AE10="---","",IF(AE10="","",VLOOKUP(AE10,List1678345679102133[],2,FALSE)))</f>
        <v/>
      </c>
      <c r="CC10" s="647" t="str">
        <f>IF(AF10="---","",IF(AF10="","",VLOOKUP(AF10,List1678345679102133[],2,FALSE)))</f>
        <v/>
      </c>
      <c r="CD10" s="647" t="str">
        <f>IF(AG10="---","",IF(AG10="","",VLOOKUP(AG10,List1678345679102133[],2,FALSE)))</f>
        <v/>
      </c>
      <c r="CE10" s="647" t="str">
        <f>IF(AH10="---","",IF(AH10="","",VLOOKUP(AH10,List1678345679102133[],2,FALSE)))</f>
        <v/>
      </c>
      <c r="CF10" s="453" t="s">
        <v>283</v>
      </c>
      <c r="CG10" s="647">
        <f>IFERROR(
    IF(H10="---", "NA",
        IF(Y10="---", "NA",
            IF(BJ10 &gt; BK10,
                IF(BV10 &gt; BJ10, 1.1, 0.1),
                IF(BV10 &gt; BJ10, 1, 0)
            )
        )
    ),
    -1
)</f>
        <v>0</v>
      </c>
      <c r="CH10" s="647">
        <f>IFERROR(
    IF(I10="---", "NA",
        IF(Z10="---", "NA",
        IF(J10="---", "NA",
            IF(BK10 &gt; BL10,
                IF(MIN(BV10, BK10) = BW10, 0.1,
                    IF(MIN(BV10, BK10) &lt; BW10, 1.1)
                ),
                IF(MIN(BV10, BK10) = BW10, 0,
                    IF(MIN(BV10, BK10) &lt; BW10, 1)
                ))
            )
        )
    ),
-5)</f>
        <v>1</v>
      </c>
      <c r="CI10" s="647">
        <f>IFERROR(
    IF(J10="---", "NA",
        IF(AA10="---", "NA",
        IF(K10="---", "NA",
            IF(BL10 &gt; BM10,
                IF(MIN(BW10, BL10) = BX10, 0.1,
                    IF(MIN(BW10, BL10) &lt; BX10, 1.1)
                ),
                IF(MIN(BW10, BL10) = BX10, 0,
                    IF(MIN(BW10, BL10) &lt; BX10, 1)
                ))
            )
        )
    ),
-5)</f>
        <v>0</v>
      </c>
      <c r="CJ10" s="647" t="str">
        <f>IFERROR(
    IF(K10="---", "NA",
        IF(AB10="---", "NA",
        IF(L10="---", "NA",
            IF(BM10 &gt; BN10,
                IF(MIN(BX10, BM10) = BY10, 0.1,
                    IF(MIN(BX10, BM10) &lt; BY10, 1.1)
                ),
                IF(MIN(BX10, BM10) = BY10, 0,
                    IF(MIN(BX10, BM10) &lt; BY10, 1)
                ))
            )
        )
    ),
-5)</f>
        <v>NA</v>
      </c>
      <c r="CK10" s="647" t="str">
        <f>IFERROR(
    IF(L10="---", "NA",
        IF(AC10="---", "NA",
        IF(M10="---", "NA",
            IF(BN10 &gt; BO10,
                IF(MIN(BY10, BN10) = BZ10, 0.1,
                    IF(MIN(BY10, BN10) &lt; BZ10, 1.1)
                ),
                IF(MIN(BY10, BN10) = BZ10, 0,
                    IF(MIN(BY10, BN10) &lt; BZ10, 1)
                ))
            )
        )
    ),
-5)</f>
        <v>NA</v>
      </c>
      <c r="CL10" s="647" t="str">
        <f>IFERROR(
    IF(M10="---", "NA",
        IF(AD10="---", "NA",
        IF(N10="---", "NA",
            IF(BO10 &gt; BP10,
                IF(MIN(BZ10, BO10) = CA10, 0.1,
                    IF(MIN(BZ10, BO10) &lt; CA10, 1.1)
                ),
                IF(MIN(BZ10, BO10) = CA10, 0,
                    IF(MIN(BZ10, BO10) &lt; CA10, 1)
                ))
            )
        )
    ),
-5)</f>
        <v>NA</v>
      </c>
      <c r="CM10" s="647" t="str">
        <f>IFERROR(
    IF(N10="---", "NA",
        IF(AE10="---", "NA",
        IF(O10="---", "NA",
            IF(BP10 &gt; BQ10,
                IF(MIN(CA10, BP10) = CB10, 0.1,
                    IF(MIN(CA10, BP10) &lt; CB10, 1.1)
                ),
                IF(MIN(CA10, BP10) = CB10, 0,
                    IF(MIN(CA10, BP10) &lt; CB10, 1)
                ))
            )
        )
    ),
-5)</f>
        <v>NA</v>
      </c>
      <c r="CN10" s="647" t="str">
        <f>IFERROR(
    IF(O10="---", "NA",
        IF(AF10="---", "NA",
        IF(P10="---", "NA",
            IF(BQ10 &gt; BR10,
                IF(MIN(CB10, BQ10) = CC10, 0.1,
                    IF(MIN(CB10, BQ10) &lt; CC10, 1.1)
                ),
                IF(MIN(CB10, BQ10) = CC10, 0,
                    IF(MIN(CB10, BQ10) &lt; CC10, 1)
                ))
            )
        )
    ),
-5)</f>
        <v>NA</v>
      </c>
      <c r="CO10" s="647" t="str">
        <f>IFERROR(
    IF(P10="---", "NA",
        IF(AG10="---", "NA",
        IF(Q10="---", "NA",
            IF(BR10 &gt; BS10,
                IF(MIN(CC10, BR10) = CD10, 0.1,
                    IF(MIN(CC10, BR10) &lt; CD10, 1.1)
                ),
                IF(MIN(CC10, BR10) = CD10, 0,
                    IF(MIN(CC10, BR10) &lt; CD10, 1)
                ))
            )
        )
    ),
-5)</f>
        <v>NA</v>
      </c>
      <c r="CP10" s="647" t="str">
        <f>IFERROR(
    IF(Q10="---", "NA",
        IF(AH10="---", "NA",
        IF(R10="---", "NA",
            IF(BS10 &gt; BT10,
                IF(MIN(CD10, BS10) = CE10, 0.1,
                    IF(MIN(CD10, BS10) &lt; CE10, 1.1)
                ),
                IF(MIN(CD10, BS10) = CE10, 0,
                    IF(MIN(CD10, BS10) &lt; CE10, 1)
                ))
            )
        )
    ),
-5)</f>
        <v>NA</v>
      </c>
      <c r="CQ10" s="453" t="s">
        <v>119</v>
      </c>
      <c r="CR10" s="647" t="str">
        <f>IF(AND(OR(CG10=1, CG10=1.1),BK10&gt;=BV10),"Achieved",IF(AND(OR(CG10=1, CG10=1.1),BK10&lt;BV10),"Not Achieved","NA"))</f>
        <v>NA</v>
      </c>
      <c r="CS10" s="647" t="str">
        <f>IF(AND(OR(CH10=1, CH10=1.1),BL10&gt;=BW10),"Achieved",IF(AND(OR(CH10=1, CH10=1.1),BL10&lt;BW10),"Not Achieved","NA"))</f>
        <v>Achieved</v>
      </c>
      <c r="CT10" s="647" t="str">
        <f>IF(AND(OR(CI10=1, CI10=1.1),BM10&gt;=BX10),"Achieved",IF(AND(OR(CI10=1, CI10=1.1),BM10&lt;BX10),"Not Achieved","NA"))</f>
        <v>NA</v>
      </c>
      <c r="CU10" s="647" t="str">
        <f>IF(AND(OR(CJ10=1, CJ10=1.1),BN10&gt;=BY10),"Achieved",IF(AND(OR(CJ10=1, CJ10=1.1),BN10&lt;BY10),"Not Achieved","NA"))</f>
        <v>NA</v>
      </c>
      <c r="CV10" s="647" t="str">
        <f>IF(AND(OR(CK10=1, CK10=1.1),BO10&gt;=BZ10),"Achieved",IF(AND(OR(CK10=1, CK10=1.1),BO10&lt;BZ10),"Not Achieved","NA"))</f>
        <v>NA</v>
      </c>
      <c r="CW10" s="647" t="str">
        <f>IF(AND(OR(CL10=1, CL10=1.1),BP10&gt;=CA10),"Achieved",IF(AND(OR(CL10=1, CL10=1.1),BP10&lt;CA10),"Not Achieved","NA"))</f>
        <v>NA</v>
      </c>
      <c r="CX10" s="647" t="str">
        <f>IF(AND(OR(CM10=1, CM10=1.1),BQ10&gt;=CB10),"Achieved",IF(AND(OR(CM10=1, CM10=1.1),BQ10&lt;CB10),"Not Achieved","NA"))</f>
        <v>NA</v>
      </c>
      <c r="CY10" s="647" t="str">
        <f>IF(AND(OR(CN10=1, CN10=1.1),BR10&gt;=CC10),"Achieved",IF(AND(OR(CN10=1, CN10=1.1),BR10&lt;CC10),"Not Achieved","NA"))</f>
        <v>NA</v>
      </c>
      <c r="CZ10" s="647" t="str">
        <f>IF(AND(OR(CO10=1, CO10=1.1),BS10&gt;=CD10),"Achieved",IF(AND(OR(CO10=1, CO10=1.1),BS10&lt;CD10),"Not Achieved","NA"))</f>
        <v>NA</v>
      </c>
      <c r="DA10" s="647" t="str">
        <f>IF(AND(OR(CP10=1, CP10=1.1),BT10&gt;=CE10),"Achieved",IF(AND(OR(CP10=1, CP10=1.1),BT10&lt;CE10),"Not Achieved","NA"))</f>
        <v>NA</v>
      </c>
    </row>
    <row r="11" spans="2:105" ht="13.75" customHeight="1" thickBot="1" x14ac:dyDescent="0.4">
      <c r="B11" s="455"/>
      <c r="C11" s="443"/>
      <c r="D11" s="444"/>
      <c r="E11" s="445" t="s">
        <v>120</v>
      </c>
      <c r="F11" s="445"/>
      <c r="G11" s="447"/>
      <c r="H11" s="456" t="s">
        <v>99</v>
      </c>
      <c r="I11" s="456" t="s">
        <v>99</v>
      </c>
      <c r="J11" s="456" t="s">
        <v>101</v>
      </c>
      <c r="K11" s="456" t="s">
        <v>101</v>
      </c>
      <c r="L11" s="456" t="s">
        <v>100</v>
      </c>
      <c r="M11" s="456" t="s">
        <v>100</v>
      </c>
      <c r="N11" s="456" t="s">
        <v>100</v>
      </c>
      <c r="O11" s="456" t="s">
        <v>100</v>
      </c>
      <c r="P11" s="456" t="s">
        <v>100</v>
      </c>
      <c r="Q11" s="456" t="s">
        <v>100</v>
      </c>
      <c r="R11" s="457" t="s">
        <v>100</v>
      </c>
      <c r="Y11" s="456" t="s">
        <v>99</v>
      </c>
      <c r="Z11" s="456" t="s">
        <v>101</v>
      </c>
      <c r="AA11" s="450" t="s">
        <v>101</v>
      </c>
      <c r="AB11" s="450" t="s">
        <v>101</v>
      </c>
      <c r="AC11" s="450" t="s">
        <v>101</v>
      </c>
      <c r="AD11" s="450" t="s">
        <v>100</v>
      </c>
      <c r="AE11" s="450" t="s">
        <v>100</v>
      </c>
      <c r="AF11" s="450" t="s">
        <v>100</v>
      </c>
      <c r="AG11" s="450" t="s">
        <v>100</v>
      </c>
      <c r="AH11" s="450" t="s">
        <v>100</v>
      </c>
      <c r="AK11" s="451" t="str">
        <f>IFERROR(IF(I11="---","",IF(Y11="---","No Target Set",IF(BV11=BK11,"On Target",IF(BV11&gt;BK11,"Behind",IF(BV11&lt;BK11,"On Target"))))),"")</f>
        <v>On Target</v>
      </c>
      <c r="AL11" s="451" t="str">
        <f>IFERROR(IF(J11="---","",IF(Z11="---","No Target Set",IF(BW11=BL11,"On Target",IF(BW11&gt;BL11,"Behind",IF(BW11&lt;BL11,"On Target"))))),"")</f>
        <v>On Target</v>
      </c>
      <c r="AM11" s="451" t="str">
        <f>IFERROR(IF(K11="---","",IF(AA11="---","No Target Set",IF(BX11=BM11,"On Target",IF(BX11&gt;BM11,"Behind",IF(BX11&lt;BM11,"On Target"))))),"")</f>
        <v>On Target</v>
      </c>
      <c r="AN11" s="451" t="str">
        <f>IFERROR(IF(L11="---","",IF(AB11="---","No Target Set",IF(BY11=BN11,"On Target",IF(BY11&gt;BN11,"Behind",IF(BY11&lt;BN11,"On Target"))))),"")</f>
        <v/>
      </c>
      <c r="AO11" s="451" t="str">
        <f>IFERROR(IF(M11="---","",IF(AC11="---","No Target Set",IF(BZ11=BO11,"On Target",IF(BZ11&gt;BO11,"Behind",IF(BZ11&lt;BO11,"On Target"))))),"")</f>
        <v/>
      </c>
      <c r="AP11" s="451" t="str">
        <f>IFERROR(IF(N11="---","",IF(AD11="---","No Target Set",IF(CA11=BP11,"On Target",IF(CA11&gt;BP11,"Behind",IF(CA11&lt;BP11,"On Target"))))),"")</f>
        <v/>
      </c>
      <c r="AQ11" s="451" t="str">
        <f>IFERROR(IF(O11="---","",IF(AE11="---","No Target Set",IF(CB11=BQ11,"On Target",IF(CB11&gt;BQ11,"Behind",IF(CB11&lt;BQ11,"On Target"))))),"")</f>
        <v/>
      </c>
      <c r="AR11" s="451" t="str">
        <f>IFERROR(IF(P11="---","",IF(AF11="---","No Target Set",IF(CC11=BR11,"On Target",IF(CC11&gt;BR11,"Behind",IF(CC11&lt;BR11,"On Target"))))),"")</f>
        <v/>
      </c>
      <c r="AS11" s="451" t="str">
        <f>IFERROR(IF(Q11="---","",IF(AG11="---","No Target Set",IF(CD11=BS11,"On Target",IF(CD11&gt;BS11,"Behind",IF(CD11&lt;BS11,"On Target"))))),"")</f>
        <v/>
      </c>
      <c r="AT11" s="451" t="str">
        <f>IFERROR(IF(R11="---","",IF(AH11="---","No Target Set",IF(CE11=BT11,"On Target",IF(CE11&gt;BT11,"Behind",IF(CE11&lt;BT11,"On Target"))))),"")</f>
        <v/>
      </c>
      <c r="AV11" s="452"/>
      <c r="AW11" s="647" t="s">
        <v>284</v>
      </c>
      <c r="AX11" s="647" t="str">
        <f>_xlfn.IFNA(LOOKUP(2,1/(H11:R11&lt;&gt;"---"),H11:R11),"---")</f>
        <v>≥80</v>
      </c>
      <c r="AY11" s="647">
        <f>VALUE(IF(AX11="---","",VLOOKUP(AX11,List1678345679102133[],2,FALSE)))</f>
        <v>1</v>
      </c>
      <c r="AZ11" s="647" t="str">
        <f>_xlfn.IFNA(LOOKUP(2,1/(H11:Q11&lt;&gt;"---"),X11:AF11),"---")</f>
        <v>≥80</v>
      </c>
      <c r="BA11" s="647">
        <f>VALUE(IF(AZ11="---","",VLOOKUP(AZ11,List1678345679102133[],2,FALSE)))</f>
        <v>1</v>
      </c>
      <c r="BB11" s="647" t="str">
        <f>_xlfn.IFNA(LOOKUP(2,1/(AK11:AT11&lt;&gt;""),AK11:AT11),"---")</f>
        <v>On Target</v>
      </c>
      <c r="BC11" s="647" t="str">
        <f>_xlfn.IFNA(LOOKUP(2,1/(H11:R11&lt;&gt;"---"),H$2:R$2),"---")</f>
        <v>Actual Year 3</v>
      </c>
      <c r="BE11" s="407" t="s">
        <v>273</v>
      </c>
      <c r="BI11" s="453" t="s">
        <v>284</v>
      </c>
      <c r="BJ11" s="647">
        <f>IF(H11="---","",IF(H11="","",VLOOKUP(H11,List1678345679102133[],2,FALSE)))</f>
        <v>0.5</v>
      </c>
      <c r="BK11" s="647">
        <f>IF(I11="---","",IF(I11="","",VLOOKUP(I11,List1678345679102133[],2,FALSE)))</f>
        <v>0.5</v>
      </c>
      <c r="BL11" s="647">
        <f>IF(J11="---","",IF(J11="","",VLOOKUP(J11,List1678345679102133[],2,FALSE)))</f>
        <v>1</v>
      </c>
      <c r="BM11" s="647">
        <f>IF(K11="---","",IF(K11="","",VLOOKUP(K11,List1678345679102133[],2,FALSE)))</f>
        <v>1</v>
      </c>
      <c r="BN11" s="647" t="str">
        <f>IF(L11="---","",IF(L11="","",VLOOKUP(L11,List1678345679102133[],2,FALSE)))</f>
        <v/>
      </c>
      <c r="BO11" s="647" t="str">
        <f>IF(M11="---","",IF(M11="","",VLOOKUP(M11,List1678345679102133[],2,FALSE)))</f>
        <v/>
      </c>
      <c r="BP11" s="647" t="str">
        <f>IF(N11="---","",IF(N11="","",VLOOKUP(N11,List1678345679102133[],2,FALSE)))</f>
        <v/>
      </c>
      <c r="BQ11" s="647" t="str">
        <f>IF(O11="---","",IF(O11="","",VLOOKUP(O11,List1678345679102133[],2,FALSE)))</f>
        <v/>
      </c>
      <c r="BR11" s="647" t="str">
        <f>IF(P11="---","",IF(P11="","",VLOOKUP(P11,List1678345679102133[],2,FALSE)))</f>
        <v/>
      </c>
      <c r="BS11" s="647" t="str">
        <f>IF(Q11="---","",IF(Q11="","",VLOOKUP(Q11,List1678345679102133[],2,FALSE)))</f>
        <v/>
      </c>
      <c r="BT11" s="647" t="str">
        <f>IF(R11="---","",IF(R11="","",VLOOKUP(R11,List1678345679102133[],2,FALSE)))</f>
        <v/>
      </c>
      <c r="BU11" s="453" t="s">
        <v>284</v>
      </c>
      <c r="BV11" s="647">
        <f>IF(Y11="---","",IF(Y11="","",VLOOKUP(Y11,List1678345679102133[],2,FALSE)))</f>
        <v>0.5</v>
      </c>
      <c r="BW11" s="647">
        <f>IF(Z11="---","",IF(Z11="","",VLOOKUP(Z11,List1678345679102133[],2,FALSE)))</f>
        <v>1</v>
      </c>
      <c r="BX11" s="647">
        <f>IF(AA11="---","",IF(AA11="","",VLOOKUP(AA11,List1678345679102133[],2,FALSE)))</f>
        <v>1</v>
      </c>
      <c r="BY11" s="647">
        <f>IF(AB11="---","",IF(AB11="","",VLOOKUP(AB11,List1678345679102133[],2,FALSE)))</f>
        <v>1</v>
      </c>
      <c r="BZ11" s="647">
        <f>IF(AC11="---","",IF(AC11="","",VLOOKUP(AC11,List1678345679102133[],2,FALSE)))</f>
        <v>1</v>
      </c>
      <c r="CA11" s="647" t="str">
        <f>IF(AD11="---","",IF(AD11="","",VLOOKUP(AD11,List1678345679102133[],2,FALSE)))</f>
        <v/>
      </c>
      <c r="CB11" s="647" t="str">
        <f>IF(AE11="---","",IF(AE11="","",VLOOKUP(AE11,List1678345679102133[],2,FALSE)))</f>
        <v/>
      </c>
      <c r="CC11" s="647" t="str">
        <f>IF(AF11="---","",IF(AF11="","",VLOOKUP(AF11,List1678345679102133[],2,FALSE)))</f>
        <v/>
      </c>
      <c r="CD11" s="647" t="str">
        <f>IF(AG11="---","",IF(AG11="","",VLOOKUP(AG11,List1678345679102133[],2,FALSE)))</f>
        <v/>
      </c>
      <c r="CE11" s="647" t="str">
        <f>IF(AH11="---","",IF(AH11="","",VLOOKUP(AH11,List1678345679102133[],2,FALSE)))</f>
        <v/>
      </c>
      <c r="CF11" s="453" t="s">
        <v>284</v>
      </c>
      <c r="CG11" s="647">
        <f>IFERROR(
    IF(H11="---", "NA",
        IF(Y11="---", "NA",
            IF(BJ11 &gt; BK11,
                IF(BV11 &gt; BJ11, 1.1, 0.1),
                IF(BV11 &gt; BJ11, 1, 0)
            )
        )
    ),
    -1
)</f>
        <v>0</v>
      </c>
      <c r="CH11" s="647">
        <f>IFERROR(
    IF(I11="---", "NA",
        IF(Z11="---", "NA",
        IF(J11="---", "NA",
            IF(BK11 &gt; BL11,
                IF(MIN(BV11, BK11) = BW11, 0.1,
                    IF(MIN(BV11, BK11) &lt; BW11, 1.1)
                ),
                IF(MIN(BV11, BK11) = BW11, 0,
                    IF(MIN(BV11, BK11) &lt; BW11, 1)
                ))
            )
        )
    ),
-5)</f>
        <v>1</v>
      </c>
      <c r="CI11" s="647">
        <f>IFERROR(
    IF(J11="---", "NA",
        IF(AA11="---", "NA",
        IF(K11="---", "NA",
            IF(BL11 &gt; BM11,
                IF(MIN(BW11, BL11) = BX11, 0.1,
                    IF(MIN(BW11, BL11) &lt; BX11, 1.1)
                ),
                IF(MIN(BW11, BL11) = BX11, 0,
                    IF(MIN(BW11, BL11) &lt; BX11, 1)
                ))
            )
        )
    ),
-5)</f>
        <v>0</v>
      </c>
      <c r="CJ11" s="647" t="str">
        <f>IFERROR(
    IF(K11="---", "NA",
        IF(AB11="---", "NA",
        IF(L11="---", "NA",
            IF(BM11 &gt; BN11,
                IF(MIN(BX11, BM11) = BY11, 0.1,
                    IF(MIN(BX11, BM11) &lt; BY11, 1.1)
                ),
                IF(MIN(BX11, BM11) = BY11, 0,
                    IF(MIN(BX11, BM11) &lt; BY11, 1)
                ))
            )
        )
    ),
-5)</f>
        <v>NA</v>
      </c>
      <c r="CK11" s="647" t="str">
        <f>IFERROR(
    IF(L11="---", "NA",
        IF(AC11="---", "NA",
        IF(M11="---", "NA",
            IF(BN11 &gt; BO11,
                IF(MIN(BY11, BN11) = BZ11, 0.1,
                    IF(MIN(BY11, BN11) &lt; BZ11, 1.1)
                ),
                IF(MIN(BY11, BN11) = BZ11, 0,
                    IF(MIN(BY11, BN11) &lt; BZ11, 1)
                ))
            )
        )
    ),
-5)</f>
        <v>NA</v>
      </c>
      <c r="CL11" s="647" t="str">
        <f>IFERROR(
    IF(M11="---", "NA",
        IF(AD11="---", "NA",
        IF(N11="---", "NA",
            IF(BO11 &gt; BP11,
                IF(MIN(BZ11, BO11) = CA11, 0.1,
                    IF(MIN(BZ11, BO11) &lt; CA11, 1.1)
                ),
                IF(MIN(BZ11, BO11) = CA11, 0,
                    IF(MIN(BZ11, BO11) &lt; CA11, 1)
                ))
            )
        )
    ),
-5)</f>
        <v>NA</v>
      </c>
      <c r="CM11" s="647" t="str">
        <f>IFERROR(
    IF(N11="---", "NA",
        IF(AE11="---", "NA",
        IF(O11="---", "NA",
            IF(BP11 &gt; BQ11,
                IF(MIN(CA11, BP11) = CB11, 0.1,
                    IF(MIN(CA11, BP11) &lt; CB11, 1.1)
                ),
                IF(MIN(CA11, BP11) = CB11, 0,
                    IF(MIN(CA11, BP11) &lt; CB11, 1)
                ))
            )
        )
    ),
-5)</f>
        <v>NA</v>
      </c>
      <c r="CN11" s="647" t="str">
        <f>IFERROR(
    IF(O11="---", "NA",
        IF(AF11="---", "NA",
        IF(P11="---", "NA",
            IF(BQ11 &gt; BR11,
                IF(MIN(CB11, BQ11) = CC11, 0.1,
                    IF(MIN(CB11, BQ11) &lt; CC11, 1.1)
                ),
                IF(MIN(CB11, BQ11) = CC11, 0,
                    IF(MIN(CB11, BQ11) &lt; CC11, 1)
                ))
            )
        )
    ),
-5)</f>
        <v>NA</v>
      </c>
      <c r="CO11" s="647" t="str">
        <f>IFERROR(
    IF(P11="---", "NA",
        IF(AG11="---", "NA",
        IF(Q11="---", "NA",
            IF(BR11 &gt; BS11,
                IF(MIN(CC11, BR11) = CD11, 0.1,
                    IF(MIN(CC11, BR11) &lt; CD11, 1.1)
                ),
                IF(MIN(CC11, BR11) = CD11, 0,
                    IF(MIN(CC11, BR11) &lt; CD11, 1)
                ))
            )
        )
    ),
-5)</f>
        <v>NA</v>
      </c>
      <c r="CP11" s="647" t="str">
        <f>IFERROR(
    IF(Q11="---", "NA",
        IF(AH11="---", "NA",
        IF(R11="---", "NA",
            IF(BS11 &gt; BT11,
                IF(MIN(CD11, BS11) = CE11, 0.1,
                    IF(MIN(CD11, BS11) &lt; CE11, 1.1)
                ),
                IF(MIN(CD11, BS11) = CE11, 0,
                    IF(MIN(CD11, BS11) &lt; CE11, 1)
                ))
            )
        )
    ),
-5)</f>
        <v>NA</v>
      </c>
      <c r="CQ11" s="453" t="s">
        <v>121</v>
      </c>
      <c r="CR11" s="647" t="str">
        <f>IF(AND(OR(CG11=1, CG11=1.1),BK11&gt;=BV11),"Achieved",IF(AND(OR(CG11=1, CG11=1.1),BK11&lt;BV11),"Not Achieved","NA"))</f>
        <v>NA</v>
      </c>
      <c r="CS11" s="647" t="str">
        <f>IF(AND(OR(CH11=1, CH11=1.1),BL11&gt;=BW11),"Achieved",IF(AND(OR(CH11=1, CH11=1.1),BL11&lt;BW11),"Not Achieved","NA"))</f>
        <v>Achieved</v>
      </c>
      <c r="CT11" s="647" t="str">
        <f>IF(AND(OR(CI11=1, CI11=1.1),BM11&gt;=BX11),"Achieved",IF(AND(OR(CI11=1, CI11=1.1),BM11&lt;BX11),"Not Achieved","NA"))</f>
        <v>NA</v>
      </c>
      <c r="CU11" s="647" t="str">
        <f>IF(AND(OR(CJ11=1, CJ11=1.1),BN11&gt;=BY11),"Achieved",IF(AND(OR(CJ11=1, CJ11=1.1),BN11&lt;BY11),"Not Achieved","NA"))</f>
        <v>NA</v>
      </c>
      <c r="CV11" s="647" t="str">
        <f>IF(AND(OR(CK11=1, CK11=1.1),BO11&gt;=BZ11),"Achieved",IF(AND(OR(CK11=1, CK11=1.1),BO11&lt;BZ11),"Not Achieved","NA"))</f>
        <v>NA</v>
      </c>
      <c r="CW11" s="647" t="str">
        <f>IF(AND(OR(CL11=1, CL11=1.1),BP11&gt;=CA11),"Achieved",IF(AND(OR(CL11=1, CL11=1.1),BP11&lt;CA11),"Not Achieved","NA"))</f>
        <v>NA</v>
      </c>
      <c r="CX11" s="647" t="str">
        <f>IF(AND(OR(CM11=1, CM11=1.1),BQ11&gt;=CB11),"Achieved",IF(AND(OR(CM11=1, CM11=1.1),BQ11&lt;CB11),"Not Achieved","NA"))</f>
        <v>NA</v>
      </c>
      <c r="CY11" s="647" t="str">
        <f>IF(AND(OR(CN11=1, CN11=1.1),BR11&gt;=CC11),"Achieved",IF(AND(OR(CN11=1, CN11=1.1),BR11&lt;CC11),"Not Achieved","NA"))</f>
        <v>NA</v>
      </c>
      <c r="CZ11" s="647" t="str">
        <f>IF(AND(OR(CO11=1, CO11=1.1),BS11&gt;=CD11),"Achieved",IF(AND(OR(CO11=1, CO11=1.1),BS11&lt;CD11),"Not Achieved","NA"))</f>
        <v>NA</v>
      </c>
      <c r="DA11" s="647" t="str">
        <f>IF(AND(OR(CP11=1, CP11=1.1),BT11&gt;=CE11),"Achieved",IF(AND(OR(CP11=1, CP11=1.1),BT11&lt;CE11),"Not Achieved","NA"))</f>
        <v>NA</v>
      </c>
    </row>
    <row r="12" spans="2:105" ht="13.75" customHeight="1" thickBot="1" x14ac:dyDescent="0.4">
      <c r="B12" s="455"/>
      <c r="C12" s="443" t="s">
        <v>122</v>
      </c>
      <c r="D12" s="444"/>
      <c r="E12" s="445" t="s">
        <v>123</v>
      </c>
      <c r="F12" s="445"/>
      <c r="G12" s="447"/>
      <c r="H12" s="456" t="s">
        <v>107</v>
      </c>
      <c r="I12" s="456" t="s">
        <v>107</v>
      </c>
      <c r="J12" s="456" t="s">
        <v>99</v>
      </c>
      <c r="K12" s="456" t="s">
        <v>99</v>
      </c>
      <c r="L12" s="456" t="s">
        <v>100</v>
      </c>
      <c r="M12" s="456" t="s">
        <v>100</v>
      </c>
      <c r="N12" s="456" t="s">
        <v>100</v>
      </c>
      <c r="O12" s="456" t="s">
        <v>100</v>
      </c>
      <c r="P12" s="456" t="s">
        <v>100</v>
      </c>
      <c r="Q12" s="456" t="s">
        <v>100</v>
      </c>
      <c r="R12" s="457" t="s">
        <v>100</v>
      </c>
      <c r="Y12" s="456" t="s">
        <v>107</v>
      </c>
      <c r="Z12" s="456" t="s">
        <v>99</v>
      </c>
      <c r="AA12" s="450" t="s">
        <v>99</v>
      </c>
      <c r="AB12" s="450" t="s">
        <v>99</v>
      </c>
      <c r="AC12" s="450" t="s">
        <v>101</v>
      </c>
      <c r="AD12" s="450" t="s">
        <v>100</v>
      </c>
      <c r="AE12" s="450" t="s">
        <v>100</v>
      </c>
      <c r="AF12" s="450" t="s">
        <v>100</v>
      </c>
      <c r="AG12" s="450" t="s">
        <v>100</v>
      </c>
      <c r="AH12" s="450" t="s">
        <v>100</v>
      </c>
      <c r="AK12" s="451" t="str">
        <f>IFERROR(IF(I12="---","",IF(Y12="---","No Target Set",IF(BV12=BK12,"On Target",IF(BV12&gt;BK12,"Behind",IF(BV12&lt;BK12,"On Target"))))),"")</f>
        <v>On Target</v>
      </c>
      <c r="AL12" s="451" t="str">
        <f>IFERROR(IF(J12="---","",IF(Z12="---","No Target Set",IF(BW12=BL12,"On Target",IF(BW12&gt;BL12,"Behind",IF(BW12&lt;BL12,"On Target"))))),"")</f>
        <v>On Target</v>
      </c>
      <c r="AM12" s="451" t="str">
        <f>IFERROR(IF(K12="---","",IF(AA12="---","No Target Set",IF(BX12=BM12,"On Target",IF(BX12&gt;BM12,"Behind",IF(BX12&lt;BM12,"On Target"))))),"")</f>
        <v>On Target</v>
      </c>
      <c r="AN12" s="451" t="str">
        <f>IFERROR(IF(L12="---","",IF(AB12="---","No Target Set",IF(BY12=BN12,"On Target",IF(BY12&gt;BN12,"Behind",IF(BY12&lt;BN12,"On Target"))))),"")</f>
        <v/>
      </c>
      <c r="AO12" s="451" t="str">
        <f>IFERROR(IF(M12="---","",IF(AC12="---","No Target Set",IF(BZ12=BO12,"On Target",IF(BZ12&gt;BO12,"Behind",IF(BZ12&lt;BO12,"On Target"))))),"")</f>
        <v/>
      </c>
      <c r="AP12" s="451" t="str">
        <f>IFERROR(IF(N12="---","",IF(AD12="---","No Target Set",IF(CA12=BP12,"On Target",IF(CA12&gt;BP12,"Behind",IF(CA12&lt;BP12,"On Target"))))),"")</f>
        <v/>
      </c>
      <c r="AQ12" s="451" t="str">
        <f>IFERROR(IF(O12="---","",IF(AE12="---","No Target Set",IF(CB12=BQ12,"On Target",IF(CB12&gt;BQ12,"Behind",IF(CB12&lt;BQ12,"On Target"))))),"")</f>
        <v/>
      </c>
      <c r="AR12" s="451" t="str">
        <f>IFERROR(IF(P12="---","",IF(AF12="---","No Target Set",IF(CC12=BR12,"On Target",IF(CC12&gt;BR12,"Behind",IF(CC12&lt;BR12,"On Target"))))),"")</f>
        <v/>
      </c>
      <c r="AS12" s="451" t="str">
        <f>IFERROR(IF(Q12="---","",IF(AG12="---","No Target Set",IF(CD12=BS12,"On Target",IF(CD12&gt;BS12,"Behind",IF(CD12&lt;BS12,"On Target"))))),"")</f>
        <v/>
      </c>
      <c r="AT12" s="451" t="str">
        <f>IFERROR(IF(R12="---","",IF(AH12="---","No Target Set",IF(CE12=BT12,"On Target",IF(CE12&gt;BT12,"Behind",IF(CE12&lt;BT12,"On Target"))))),"")</f>
        <v/>
      </c>
      <c r="AV12" s="452"/>
      <c r="AW12" s="647" t="s">
        <v>117</v>
      </c>
      <c r="AX12" s="647" t="str">
        <f>_xlfn.IFNA(LOOKUP(2,1/(H12:R12&lt;&gt;"---"),H12:R12),"---")</f>
        <v>60-79</v>
      </c>
      <c r="AY12" s="647">
        <f>VALUE(IF(AX12="---","",VLOOKUP(AX12,List1678345679102133[],2,FALSE)))</f>
        <v>0.5</v>
      </c>
      <c r="AZ12" s="647" t="str">
        <f>_xlfn.IFNA(LOOKUP(2,1/(H12:Q12&lt;&gt;"---"),X12:AF12),"---")</f>
        <v>60-79</v>
      </c>
      <c r="BA12" s="647">
        <f>VALUE(IF(AZ12="---","",VLOOKUP(AZ12,List1678345679102133[],2,FALSE)))</f>
        <v>0.5</v>
      </c>
      <c r="BB12" s="647" t="str">
        <f>_xlfn.IFNA(LOOKUP(2,1/(AK12:AT12&lt;&gt;""),AK12:AT12),"---")</f>
        <v>On Target</v>
      </c>
      <c r="BC12" s="647" t="str">
        <f>_xlfn.IFNA(LOOKUP(2,1/(H12:R12&lt;&gt;"---"),H$2:R$2),"---")</f>
        <v>Actual Year 3</v>
      </c>
      <c r="BI12" s="453" t="s">
        <v>117</v>
      </c>
      <c r="BJ12" s="647">
        <f>IF(H12="---","",IF(H12="","",VLOOKUP(H12,List1678345679102133[],2,FALSE)))</f>
        <v>0</v>
      </c>
      <c r="BK12" s="647">
        <f>IF(I12="---","",IF(I12="","",VLOOKUP(I12,List1678345679102133[],2,FALSE)))</f>
        <v>0</v>
      </c>
      <c r="BL12" s="647">
        <f>IF(J12="---","",IF(J12="","",VLOOKUP(J12,List1678345679102133[],2,FALSE)))</f>
        <v>0.5</v>
      </c>
      <c r="BM12" s="647">
        <f>IF(K12="---","",IF(K12="","",VLOOKUP(K12,List1678345679102133[],2,FALSE)))</f>
        <v>0.5</v>
      </c>
      <c r="BN12" s="647" t="str">
        <f>IF(L12="---","",IF(L12="","",VLOOKUP(L12,List1678345679102133[],2,FALSE)))</f>
        <v/>
      </c>
      <c r="BO12" s="647" t="str">
        <f>IF(M12="---","",IF(M12="","",VLOOKUP(M12,List1678345679102133[],2,FALSE)))</f>
        <v/>
      </c>
      <c r="BP12" s="647" t="str">
        <f>IF(N12="---","",IF(N12="","",VLOOKUP(N12,List1678345679102133[],2,FALSE)))</f>
        <v/>
      </c>
      <c r="BQ12" s="647" t="str">
        <f>IF(O12="---","",IF(O12="","",VLOOKUP(O12,List1678345679102133[],2,FALSE)))</f>
        <v/>
      </c>
      <c r="BR12" s="647" t="str">
        <f>IF(P12="---","",IF(P12="","",VLOOKUP(P12,List1678345679102133[],2,FALSE)))</f>
        <v/>
      </c>
      <c r="BS12" s="647" t="str">
        <f>IF(Q12="---","",IF(Q12="","",VLOOKUP(Q12,List1678345679102133[],2,FALSE)))</f>
        <v/>
      </c>
      <c r="BT12" s="647" t="str">
        <f>IF(R12="---","",IF(R12="","",VLOOKUP(R12,List1678345679102133[],2,FALSE)))</f>
        <v/>
      </c>
      <c r="BU12" s="453" t="s">
        <v>117</v>
      </c>
      <c r="BV12" s="647">
        <f>IF(Y12="---","",IF(Y12="","",VLOOKUP(Y12,List1678345679102133[],2,FALSE)))</f>
        <v>0</v>
      </c>
      <c r="BW12" s="647">
        <f>IF(Z12="---","",IF(Z12="","",VLOOKUP(Z12,List1678345679102133[],2,FALSE)))</f>
        <v>0.5</v>
      </c>
      <c r="BX12" s="647">
        <f>IF(AA12="---","",IF(AA12="","",VLOOKUP(AA12,List1678345679102133[],2,FALSE)))</f>
        <v>0.5</v>
      </c>
      <c r="BY12" s="647">
        <f>IF(AB12="---","",IF(AB12="","",VLOOKUP(AB12,List1678345679102133[],2,FALSE)))</f>
        <v>0.5</v>
      </c>
      <c r="BZ12" s="647">
        <f>IF(AC12="---","",IF(AC12="","",VLOOKUP(AC12,List1678345679102133[],2,FALSE)))</f>
        <v>1</v>
      </c>
      <c r="CA12" s="647" t="str">
        <f>IF(AD12="---","",IF(AD12="","",VLOOKUP(AD12,List1678345679102133[],2,FALSE)))</f>
        <v/>
      </c>
      <c r="CB12" s="647" t="str">
        <f>IF(AE12="---","",IF(AE12="","",VLOOKUP(AE12,List1678345679102133[],2,FALSE)))</f>
        <v/>
      </c>
      <c r="CC12" s="647" t="str">
        <f>IF(AF12="---","",IF(AF12="","",VLOOKUP(AF12,List1678345679102133[],2,FALSE)))</f>
        <v/>
      </c>
      <c r="CD12" s="647" t="str">
        <f>IF(AG12="---","",IF(AG12="","",VLOOKUP(AG12,List1678345679102133[],2,FALSE)))</f>
        <v/>
      </c>
      <c r="CE12" s="647" t="str">
        <f>IF(AH12="---","",IF(AH12="","",VLOOKUP(AH12,List1678345679102133[],2,FALSE)))</f>
        <v/>
      </c>
      <c r="CF12" s="453" t="s">
        <v>117</v>
      </c>
      <c r="CG12" s="647">
        <f>IFERROR(
    IF(H12="---", "NA",
        IF(Y12="---", "NA",
            IF(BJ12 &gt; BK12,
                IF(BV12 &gt; BJ12, 1.1, 0.1),
                IF(BV12 &gt; BJ12, 1, 0)
            )
        )
    ),
    -1
)</f>
        <v>0</v>
      </c>
      <c r="CH12" s="647">
        <f>IFERROR(
    IF(I12="---", "NA",
        IF(Z12="---", "NA",
        IF(J12="---", "NA",
            IF(BK12 &gt; BL12,
                IF(MIN(BV12, BK12) = BW12, 0.1,
                    IF(MIN(BV12, BK12) &lt; BW12, 1.1)
                ),
                IF(MIN(BV12, BK12) = BW12, 0,
                    IF(MIN(BV12, BK12) &lt; BW12, 1)
                ))
            )
        )
    ),
-5)</f>
        <v>1</v>
      </c>
      <c r="CI12" s="647">
        <f>IFERROR(
    IF(J12="---", "NA",
        IF(AA12="---", "NA",
        IF(K12="---", "NA",
            IF(BL12 &gt; BM12,
                IF(MIN(BW12, BL12) = BX12, 0.1,
                    IF(MIN(BW12, BL12) &lt; BX12, 1.1)
                ),
                IF(MIN(BW12, BL12) = BX12, 0,
                    IF(MIN(BW12, BL12) &lt; BX12, 1)
                ))
            )
        )
    ),
-5)</f>
        <v>0</v>
      </c>
      <c r="CJ12" s="647" t="str">
        <f>IFERROR(
    IF(K12="---", "NA",
        IF(AB12="---", "NA",
        IF(L12="---", "NA",
            IF(BM12 &gt; BN12,
                IF(MIN(BX12, BM12) = BY12, 0.1,
                    IF(MIN(BX12, BM12) &lt; BY12, 1.1)
                ),
                IF(MIN(BX12, BM12) = BY12, 0,
                    IF(MIN(BX12, BM12) &lt; BY12, 1)
                ))
            )
        )
    ),
-5)</f>
        <v>NA</v>
      </c>
      <c r="CK12" s="647" t="str">
        <f>IFERROR(
    IF(L12="---", "NA",
        IF(AC12="---", "NA",
        IF(M12="---", "NA",
            IF(BN12 &gt; BO12,
                IF(MIN(BY12, BN12) = BZ12, 0.1,
                    IF(MIN(BY12, BN12) &lt; BZ12, 1.1)
                ),
                IF(MIN(BY12, BN12) = BZ12, 0,
                    IF(MIN(BY12, BN12) &lt; BZ12, 1)
                ))
            )
        )
    ),
-5)</f>
        <v>NA</v>
      </c>
      <c r="CL12" s="647" t="str">
        <f>IFERROR(
    IF(M12="---", "NA",
        IF(AD12="---", "NA",
        IF(N12="---", "NA",
            IF(BO12 &gt; BP12,
                IF(MIN(BZ12, BO12) = CA12, 0.1,
                    IF(MIN(BZ12, BO12) &lt; CA12, 1.1)
                ),
                IF(MIN(BZ12, BO12) = CA12, 0,
                    IF(MIN(BZ12, BO12) &lt; CA12, 1)
                ))
            )
        )
    ),
-5)</f>
        <v>NA</v>
      </c>
      <c r="CM12" s="647" t="str">
        <f>IFERROR(
    IF(N12="---", "NA",
        IF(AE12="---", "NA",
        IF(O12="---", "NA",
            IF(BP12 &gt; BQ12,
                IF(MIN(CA12, BP12) = CB12, 0.1,
                    IF(MIN(CA12, BP12) &lt; CB12, 1.1)
                ),
                IF(MIN(CA12, BP12) = CB12, 0,
                    IF(MIN(CA12, BP12) &lt; CB12, 1)
                ))
            )
        )
    ),
-5)</f>
        <v>NA</v>
      </c>
      <c r="CN12" s="647" t="str">
        <f>IFERROR(
    IF(O12="---", "NA",
        IF(AF12="---", "NA",
        IF(P12="---", "NA",
            IF(BQ12 &gt; BR12,
                IF(MIN(CB12, BQ12) = CC12, 0.1,
                    IF(MIN(CB12, BQ12) &lt; CC12, 1.1)
                ),
                IF(MIN(CB12, BQ12) = CC12, 0,
                    IF(MIN(CB12, BQ12) &lt; CC12, 1)
                ))
            )
        )
    ),
-5)</f>
        <v>NA</v>
      </c>
      <c r="CO12" s="647" t="str">
        <f>IFERROR(
    IF(P12="---", "NA",
        IF(AG12="---", "NA",
        IF(Q12="---", "NA",
            IF(BR12 &gt; BS12,
                IF(MIN(CC12, BR12) = CD12, 0.1,
                    IF(MIN(CC12, BR12) &lt; CD12, 1.1)
                ),
                IF(MIN(CC12, BR12) = CD12, 0,
                    IF(MIN(CC12, BR12) &lt; CD12, 1)
                ))
            )
        )
    ),
-5)</f>
        <v>NA</v>
      </c>
      <c r="CP12" s="647" t="str">
        <f>IFERROR(
    IF(Q12="---", "NA",
        IF(AH12="---", "NA",
        IF(R12="---", "NA",
            IF(BS12 &gt; BT12,
                IF(MIN(CD12, BS12) = CE12, 0.1,
                    IF(MIN(CD12, BS12) &lt; CE12, 1.1)
                ),
                IF(MIN(CD12, BS12) = CE12, 0,
                    IF(MIN(CD12, BS12) &lt; CE12, 1)
                ))
            )
        )
    ),
-5)</f>
        <v>NA</v>
      </c>
      <c r="CQ12" s="453" t="s">
        <v>124</v>
      </c>
      <c r="CR12" s="647" t="str">
        <f>IF(AND(OR(CG12=1, CG12=1.1),BK12&gt;=BV12),"Achieved",IF(AND(OR(CG12=1, CG12=1.1),BK12&lt;BV12),"Not Achieved","NA"))</f>
        <v>NA</v>
      </c>
      <c r="CS12" s="647" t="str">
        <f>IF(AND(OR(CH12=1, CH12=1.1),BL12&gt;=BW12),"Achieved",IF(AND(OR(CH12=1, CH12=1.1),BL12&lt;BW12),"Not Achieved","NA"))</f>
        <v>Achieved</v>
      </c>
      <c r="CT12" s="647" t="str">
        <f>IF(AND(OR(CI12=1, CI12=1.1),BM12&gt;=BX12),"Achieved",IF(AND(OR(CI12=1, CI12=1.1),BM12&lt;BX12),"Not Achieved","NA"))</f>
        <v>NA</v>
      </c>
      <c r="CU12" s="647" t="str">
        <f>IF(AND(OR(CJ12=1, CJ12=1.1),BN12&gt;=BY12),"Achieved",IF(AND(OR(CJ12=1, CJ12=1.1),BN12&lt;BY12),"Not Achieved","NA"))</f>
        <v>NA</v>
      </c>
      <c r="CV12" s="647" t="str">
        <f>IF(AND(OR(CK12=1, CK12=1.1),BO12&gt;=BZ12),"Achieved",IF(AND(OR(CK12=1, CK12=1.1),BO12&lt;BZ12),"Not Achieved","NA"))</f>
        <v>NA</v>
      </c>
      <c r="CW12" s="647" t="str">
        <f>IF(AND(OR(CL12=1, CL12=1.1),BP12&gt;=CA12),"Achieved",IF(AND(OR(CL12=1, CL12=1.1),BP12&lt;CA12),"Not Achieved","NA"))</f>
        <v>NA</v>
      </c>
      <c r="CX12" s="647" t="str">
        <f>IF(AND(OR(CM12=1, CM12=1.1),BQ12&gt;=CB12),"Achieved",IF(AND(OR(CM12=1, CM12=1.1),BQ12&lt;CB12),"Not Achieved","NA"))</f>
        <v>NA</v>
      </c>
      <c r="CY12" s="647" t="str">
        <f>IF(AND(OR(CN12=1, CN12=1.1),BR12&gt;=CC12),"Achieved",IF(AND(OR(CN12=1, CN12=1.1),BR12&lt;CC12),"Not Achieved","NA"))</f>
        <v>NA</v>
      </c>
      <c r="CZ12" s="647" t="str">
        <f>IF(AND(OR(CO12=1, CO12=1.1),BS12&gt;=CD12),"Achieved",IF(AND(OR(CO12=1, CO12=1.1),BS12&lt;CD12),"Not Achieved","NA"))</f>
        <v>NA</v>
      </c>
      <c r="DA12" s="647" t="str">
        <f>IF(AND(OR(CP12=1, CP12=1.1),BT12&gt;=CE12),"Achieved",IF(AND(OR(CP12=1, CP12=1.1),BT12&lt;CE12),"Not Achieved","NA"))</f>
        <v>NA</v>
      </c>
    </row>
    <row r="13" spans="2:105" ht="13.75" customHeight="1" thickBot="1" x14ac:dyDescent="0.4">
      <c r="B13" s="455"/>
      <c r="C13" s="443"/>
      <c r="D13" s="444"/>
      <c r="E13" s="445" t="s">
        <v>125</v>
      </c>
      <c r="F13" s="445"/>
      <c r="G13" s="447"/>
      <c r="H13" s="456" t="s">
        <v>99</v>
      </c>
      <c r="I13" s="456" t="s">
        <v>99</v>
      </c>
      <c r="J13" s="456" t="s">
        <v>101</v>
      </c>
      <c r="K13" s="456" t="s">
        <v>101</v>
      </c>
      <c r="L13" s="456" t="s">
        <v>100</v>
      </c>
      <c r="M13" s="456" t="s">
        <v>100</v>
      </c>
      <c r="N13" s="456" t="s">
        <v>100</v>
      </c>
      <c r="O13" s="456" t="s">
        <v>100</v>
      </c>
      <c r="P13" s="456" t="s">
        <v>100</v>
      </c>
      <c r="Q13" s="456" t="s">
        <v>100</v>
      </c>
      <c r="R13" s="457" t="s">
        <v>100</v>
      </c>
      <c r="Y13" s="456" t="s">
        <v>99</v>
      </c>
      <c r="Z13" s="456" t="s">
        <v>99</v>
      </c>
      <c r="AA13" s="456" t="s">
        <v>101</v>
      </c>
      <c r="AB13" s="456" t="s">
        <v>101</v>
      </c>
      <c r="AC13" s="450" t="s">
        <v>101</v>
      </c>
      <c r="AD13" s="450" t="s">
        <v>100</v>
      </c>
      <c r="AE13" s="450" t="s">
        <v>100</v>
      </c>
      <c r="AF13" s="450" t="s">
        <v>100</v>
      </c>
      <c r="AG13" s="450" t="s">
        <v>100</v>
      </c>
      <c r="AH13" s="450" t="s">
        <v>100</v>
      </c>
      <c r="AK13" s="451" t="str">
        <f>IFERROR(IF(I13="---","",IF(Y13="---","No Target Set",IF(BV13=BK13,"On Target",IF(BV13&gt;BK13,"Behind",IF(BV13&lt;BK13,"On Target"))))),"")</f>
        <v>On Target</v>
      </c>
      <c r="AL13" s="451" t="str">
        <f>IFERROR(IF(J13="---","",IF(Z13="---","No Target Set",IF(BW13=BL13,"On Target",IF(BW13&gt;BL13,"Behind",IF(BW13&lt;BL13,"On Target"))))),"")</f>
        <v>On Target</v>
      </c>
      <c r="AM13" s="451" t="str">
        <f>IFERROR(IF(K13="---","",IF(AA13="---","No Target Set",IF(BX13=BM13,"On Target",IF(BX13&gt;BM13,"Behind",IF(BX13&lt;BM13,"On Target"))))),"")</f>
        <v>On Target</v>
      </c>
      <c r="AN13" s="451" t="str">
        <f>IFERROR(IF(L13="---","",IF(AB13="---","No Target Set",IF(BY13=BN13,"On Target",IF(BY13&gt;BN13,"Behind",IF(BY13&lt;BN13,"On Target"))))),"")</f>
        <v/>
      </c>
      <c r="AO13" s="451" t="str">
        <f>IFERROR(IF(M13="---","",IF(AC13="---","No Target Set",IF(BZ13=BO13,"On Target",IF(BZ13&gt;BO13,"Behind",IF(BZ13&lt;BO13,"On Target"))))),"")</f>
        <v/>
      </c>
      <c r="AP13" s="451" t="str">
        <f>IFERROR(IF(N13="---","",IF(AD13="---","No Target Set",IF(CA13=BP13,"On Target",IF(CA13&gt;BP13,"Behind",IF(CA13&lt;BP13,"On Target"))))),"")</f>
        <v/>
      </c>
      <c r="AQ13" s="451" t="str">
        <f>IFERROR(IF(O13="---","",IF(AE13="---","No Target Set",IF(CB13=BQ13,"On Target",IF(CB13&gt;BQ13,"Behind",IF(CB13&lt;BQ13,"On Target"))))),"")</f>
        <v/>
      </c>
      <c r="AR13" s="451" t="str">
        <f>IFERROR(IF(P13="---","",IF(AF13="---","No Target Set",IF(CC13=BR13,"On Target",IF(CC13&gt;BR13,"Behind",IF(CC13&lt;BR13,"On Target"))))),"")</f>
        <v/>
      </c>
      <c r="AS13" s="451" t="str">
        <f>IFERROR(IF(Q13="---","",IF(AG13="---","No Target Set",IF(CD13=BS13,"On Target",IF(CD13&gt;BS13,"Behind",IF(CD13&lt;BS13,"On Target"))))),"")</f>
        <v/>
      </c>
      <c r="AT13" s="451" t="str">
        <f>IFERROR(IF(R13="---","",IF(AH13="---","No Target Set",IF(CE13=BT13,"On Target",IF(CE13&gt;BT13,"Behind",IF(CE13&lt;BT13,"On Target"))))),"")</f>
        <v/>
      </c>
      <c r="AV13" s="452"/>
      <c r="AW13" s="647" t="s">
        <v>119</v>
      </c>
      <c r="AX13" s="647" t="str">
        <f>_xlfn.IFNA(LOOKUP(2,1/(H13:R13&lt;&gt;"---"),H13:R13),"---")</f>
        <v>≥80</v>
      </c>
      <c r="AY13" s="647">
        <f>VALUE(IF(AX13="---","",VLOOKUP(AX13,List1678345679102133[],2,FALSE)))</f>
        <v>1</v>
      </c>
      <c r="AZ13" s="647" t="str">
        <f>_xlfn.IFNA(LOOKUP(2,1/(H13:Q13&lt;&gt;"---"),X13:AF13),"---")</f>
        <v>≥80</v>
      </c>
      <c r="BA13" s="647">
        <f>VALUE(IF(AZ13="---","",VLOOKUP(AZ13,List1678345679102133[],2,FALSE)))</f>
        <v>1</v>
      </c>
      <c r="BB13" s="647" t="str">
        <f>_xlfn.IFNA(LOOKUP(2,1/(AK13:AT13&lt;&gt;""),AK13:AT13),"---")</f>
        <v>On Target</v>
      </c>
      <c r="BC13" s="647" t="str">
        <f>_xlfn.IFNA(LOOKUP(2,1/(H13:R13&lt;&gt;"---"),H$2:R$2),"---")</f>
        <v>Actual Year 3</v>
      </c>
      <c r="BI13" s="453" t="s">
        <v>119</v>
      </c>
      <c r="BJ13" s="647">
        <f>IF(H13="---","",IF(H13="","",VLOOKUP(H13,List1678345679102133[],2,FALSE)))</f>
        <v>0.5</v>
      </c>
      <c r="BK13" s="647">
        <f>IF(I13="---","",IF(I13="","",VLOOKUP(I13,List1678345679102133[],2,FALSE)))</f>
        <v>0.5</v>
      </c>
      <c r="BL13" s="647">
        <f>IF(J13="---","",IF(J13="","",VLOOKUP(J13,List1678345679102133[],2,FALSE)))</f>
        <v>1</v>
      </c>
      <c r="BM13" s="647">
        <f>IF(K13="---","",IF(K13="","",VLOOKUP(K13,List1678345679102133[],2,FALSE)))</f>
        <v>1</v>
      </c>
      <c r="BN13" s="647" t="str">
        <f>IF(L13="---","",IF(L13="","",VLOOKUP(L13,List1678345679102133[],2,FALSE)))</f>
        <v/>
      </c>
      <c r="BO13" s="647" t="str">
        <f>IF(M13="---","",IF(M13="","",VLOOKUP(M13,List1678345679102133[],2,FALSE)))</f>
        <v/>
      </c>
      <c r="BP13" s="647" t="str">
        <f>IF(N13="---","",IF(N13="","",VLOOKUP(N13,List1678345679102133[],2,FALSE)))</f>
        <v/>
      </c>
      <c r="BQ13" s="647" t="str">
        <f>IF(O13="---","",IF(O13="","",VLOOKUP(O13,List1678345679102133[],2,FALSE)))</f>
        <v/>
      </c>
      <c r="BR13" s="647" t="str">
        <f>IF(P13="---","",IF(P13="","",VLOOKUP(P13,List1678345679102133[],2,FALSE)))</f>
        <v/>
      </c>
      <c r="BS13" s="647" t="str">
        <f>IF(Q13="---","",IF(Q13="","",VLOOKUP(Q13,List1678345679102133[],2,FALSE)))</f>
        <v/>
      </c>
      <c r="BT13" s="647" t="str">
        <f>IF(R13="---","",IF(R13="","",VLOOKUP(R13,List1678345679102133[],2,FALSE)))</f>
        <v/>
      </c>
      <c r="BU13" s="453" t="s">
        <v>119</v>
      </c>
      <c r="BV13" s="647">
        <f>IF(Y13="---","",IF(Y13="","",VLOOKUP(Y13,List1678345679102133[],2,FALSE)))</f>
        <v>0.5</v>
      </c>
      <c r="BW13" s="647">
        <f>IF(Z13="---","",IF(Z13="","",VLOOKUP(Z13,List1678345679102133[],2,FALSE)))</f>
        <v>0.5</v>
      </c>
      <c r="BX13" s="647">
        <f>IF(AA13="---","",IF(AA13="","",VLOOKUP(AA13,List1678345679102133[],2,FALSE)))</f>
        <v>1</v>
      </c>
      <c r="BY13" s="647">
        <f>IF(AB13="---","",IF(AB13="","",VLOOKUP(AB13,List1678345679102133[],2,FALSE)))</f>
        <v>1</v>
      </c>
      <c r="BZ13" s="647">
        <f>IF(AC13="---","",IF(AC13="","",VLOOKUP(AC13,List1678345679102133[],2,FALSE)))</f>
        <v>1</v>
      </c>
      <c r="CA13" s="647" t="str">
        <f>IF(AD13="---","",IF(AD13="","",VLOOKUP(AD13,List1678345679102133[],2,FALSE)))</f>
        <v/>
      </c>
      <c r="CB13" s="647" t="str">
        <f>IF(AE13="---","",IF(AE13="","",VLOOKUP(AE13,List1678345679102133[],2,FALSE)))</f>
        <v/>
      </c>
      <c r="CC13" s="647" t="str">
        <f>IF(AF13="---","",IF(AF13="","",VLOOKUP(AF13,List1678345679102133[],2,FALSE)))</f>
        <v/>
      </c>
      <c r="CD13" s="647" t="str">
        <f>IF(AG13="---","",IF(AG13="","",VLOOKUP(AG13,List1678345679102133[],2,FALSE)))</f>
        <v/>
      </c>
      <c r="CE13" s="647" t="str">
        <f>IF(AH13="---","",IF(AH13="","",VLOOKUP(AH13,List1678345679102133[],2,FALSE)))</f>
        <v/>
      </c>
      <c r="CF13" s="453" t="s">
        <v>119</v>
      </c>
      <c r="CG13" s="647">
        <f>IFERROR(
    IF(H13="---", "NA",
        IF(Y13="---", "NA",
            IF(BJ13 &gt; BK13,
                IF(BV13 &gt; BJ13, 1.1, 0.1),
                IF(BV13 &gt; BJ13, 1, 0)
            )
        )
    ),
    -1
)</f>
        <v>0</v>
      </c>
      <c r="CH13" s="647">
        <f>IFERROR(
    IF(I13="---", "NA",
        IF(Z13="---", "NA",
        IF(J13="---", "NA",
            IF(BK13 &gt; BL13,
                IF(MIN(BV13, BK13) = BW13, 0.1,
                    IF(MIN(BV13, BK13) &lt; BW13, 1.1)
                ),
                IF(MIN(BV13, BK13) = BW13, 0,
                    IF(MIN(BV13, BK13) &lt; BW13, 1)
                ))
            )
        )
    ),
-5)</f>
        <v>0</v>
      </c>
      <c r="CI13" s="647">
        <f>IFERROR(
    IF(J13="---", "NA",
        IF(AA13="---", "NA",
        IF(K13="---", "NA",
            IF(BL13 &gt; BM13,
                IF(MIN(BW13, BL13) = BX13, 0.1,
                    IF(MIN(BW13, BL13) &lt; BX13, 1.1)
                ),
                IF(MIN(BW13, BL13) = BX13, 0,
                    IF(MIN(BW13, BL13) &lt; BX13, 1)
                ))
            )
        )
    ),
-5)</f>
        <v>1</v>
      </c>
      <c r="CJ13" s="647" t="str">
        <f>IFERROR(
    IF(K13="---", "NA",
        IF(AB13="---", "NA",
        IF(L13="---", "NA",
            IF(BM13 &gt; BN13,
                IF(MIN(BX13, BM13) = BY13, 0.1,
                    IF(MIN(BX13, BM13) &lt; BY13, 1.1)
                ),
                IF(MIN(BX13, BM13) = BY13, 0,
                    IF(MIN(BX13, BM13) &lt; BY13, 1)
                ))
            )
        )
    ),
-5)</f>
        <v>NA</v>
      </c>
      <c r="CK13" s="647" t="str">
        <f>IFERROR(
    IF(L13="---", "NA",
        IF(AC13="---", "NA",
        IF(M13="---", "NA",
            IF(BN13 &gt; BO13,
                IF(MIN(BY13, BN13) = BZ13, 0.1,
                    IF(MIN(BY13, BN13) &lt; BZ13, 1.1)
                ),
                IF(MIN(BY13, BN13) = BZ13, 0,
                    IF(MIN(BY13, BN13) &lt; BZ13, 1)
                ))
            )
        )
    ),
-5)</f>
        <v>NA</v>
      </c>
      <c r="CL13" s="647" t="str">
        <f>IFERROR(
    IF(M13="---", "NA",
        IF(AD13="---", "NA",
        IF(N13="---", "NA",
            IF(BO13 &gt; BP13,
                IF(MIN(BZ13, BO13) = CA13, 0.1,
                    IF(MIN(BZ13, BO13) &lt; CA13, 1.1)
                ),
                IF(MIN(BZ13, BO13) = CA13, 0,
                    IF(MIN(BZ13, BO13) &lt; CA13, 1)
                ))
            )
        )
    ),
-5)</f>
        <v>NA</v>
      </c>
      <c r="CM13" s="647" t="str">
        <f>IFERROR(
    IF(N13="---", "NA",
        IF(AE13="---", "NA",
        IF(O13="---", "NA",
            IF(BP13 &gt; BQ13,
                IF(MIN(CA13, BP13) = CB13, 0.1,
                    IF(MIN(CA13, BP13) &lt; CB13, 1.1)
                ),
                IF(MIN(CA13, BP13) = CB13, 0,
                    IF(MIN(CA13, BP13) &lt; CB13, 1)
                ))
            )
        )
    ),
-5)</f>
        <v>NA</v>
      </c>
      <c r="CN13" s="647" t="str">
        <f>IFERROR(
    IF(O13="---", "NA",
        IF(AF13="---", "NA",
        IF(P13="---", "NA",
            IF(BQ13 &gt; BR13,
                IF(MIN(CB13, BQ13) = CC13, 0.1,
                    IF(MIN(CB13, BQ13) &lt; CC13, 1.1)
                ),
                IF(MIN(CB13, BQ13) = CC13, 0,
                    IF(MIN(CB13, BQ13) &lt; CC13, 1)
                ))
            )
        )
    ),
-5)</f>
        <v>NA</v>
      </c>
      <c r="CO13" s="647" t="str">
        <f>IFERROR(
    IF(P13="---", "NA",
        IF(AG13="---", "NA",
        IF(Q13="---", "NA",
            IF(BR13 &gt; BS13,
                IF(MIN(CC13, BR13) = CD13, 0.1,
                    IF(MIN(CC13, BR13) &lt; CD13, 1.1)
                ),
                IF(MIN(CC13, BR13) = CD13, 0,
                    IF(MIN(CC13, BR13) &lt; CD13, 1)
                ))
            )
        )
    ),
-5)</f>
        <v>NA</v>
      </c>
      <c r="CP13" s="647" t="str">
        <f>IFERROR(
    IF(Q13="---", "NA",
        IF(AH13="---", "NA",
        IF(R13="---", "NA",
            IF(BS13 &gt; BT13,
                IF(MIN(CD13, BS13) = CE13, 0.1,
                    IF(MIN(CD13, BS13) &lt; CE13, 1.1)
                ),
                IF(MIN(CD13, BS13) = CE13, 0,
                    IF(MIN(CD13, BS13) &lt; CE13, 1)
                ))
            )
        )
    ),
-5)</f>
        <v>NA</v>
      </c>
      <c r="CQ13" s="453" t="s">
        <v>126</v>
      </c>
      <c r="CR13" s="647" t="str">
        <f>IF(AND(OR(CG13=1, CG13=1.1),BK13&gt;=BV13),"Achieved",IF(AND(OR(CG13=1, CG13=1.1),BK13&lt;BV13),"Not Achieved","NA"))</f>
        <v>NA</v>
      </c>
      <c r="CS13" s="647" t="str">
        <f>IF(AND(OR(CH13=1, CH13=1.1),BL13&gt;=BW13),"Achieved",IF(AND(OR(CH13=1, CH13=1.1),BL13&lt;BW13),"Not Achieved","NA"))</f>
        <v>NA</v>
      </c>
      <c r="CT13" s="647" t="str">
        <f>IF(AND(OR(CI13=1, CI13=1.1),BM13&gt;=BX13),"Achieved",IF(AND(OR(CI13=1, CI13=1.1),BM13&lt;BX13),"Not Achieved","NA"))</f>
        <v>Achieved</v>
      </c>
      <c r="CU13" s="647" t="str">
        <f>IF(AND(OR(CJ13=1, CJ13=1.1),BN13&gt;=BY13),"Achieved",IF(AND(OR(CJ13=1, CJ13=1.1),BN13&lt;BY13),"Not Achieved","NA"))</f>
        <v>NA</v>
      </c>
      <c r="CV13" s="647" t="str">
        <f>IF(AND(OR(CK13=1, CK13=1.1),BO13&gt;=BZ13),"Achieved",IF(AND(OR(CK13=1, CK13=1.1),BO13&lt;BZ13),"Not Achieved","NA"))</f>
        <v>NA</v>
      </c>
      <c r="CW13" s="647" t="str">
        <f>IF(AND(OR(CL13=1, CL13=1.1),BP13&gt;=CA13),"Achieved",IF(AND(OR(CL13=1, CL13=1.1),BP13&lt;CA13),"Not Achieved","NA"))</f>
        <v>NA</v>
      </c>
      <c r="CX13" s="647" t="str">
        <f>IF(AND(OR(CM13=1, CM13=1.1),BQ13&gt;=CB13),"Achieved",IF(AND(OR(CM13=1, CM13=1.1),BQ13&lt;CB13),"Not Achieved","NA"))</f>
        <v>NA</v>
      </c>
      <c r="CY13" s="647" t="str">
        <f>IF(AND(OR(CN13=1, CN13=1.1),BR13&gt;=CC13),"Achieved",IF(AND(OR(CN13=1, CN13=1.1),BR13&lt;CC13),"Not Achieved","NA"))</f>
        <v>NA</v>
      </c>
      <c r="CZ13" s="647" t="str">
        <f>IF(AND(OR(CO13=1, CO13=1.1),BS13&gt;=CD13),"Achieved",IF(AND(OR(CO13=1, CO13=1.1),BS13&lt;CD13),"Not Achieved","NA"))</f>
        <v>NA</v>
      </c>
      <c r="DA13" s="647" t="str">
        <f>IF(AND(OR(CP13=1, CP13=1.1),BT13&gt;=CE13),"Achieved",IF(AND(OR(CP13=1, CP13=1.1),BT13&lt;CE13),"Not Achieved","NA"))</f>
        <v>NA</v>
      </c>
    </row>
    <row r="14" spans="2:105" s="408" customFormat="1" ht="13.75" customHeight="1" thickBot="1" x14ac:dyDescent="0.4">
      <c r="B14" s="455"/>
      <c r="C14" s="443"/>
      <c r="D14" s="444"/>
      <c r="E14" s="445" t="s">
        <v>127</v>
      </c>
      <c r="F14" s="445"/>
      <c r="G14" s="447"/>
      <c r="H14" s="456" t="s">
        <v>99</v>
      </c>
      <c r="I14" s="456" t="s">
        <v>99</v>
      </c>
      <c r="J14" s="456" t="s">
        <v>101</v>
      </c>
      <c r="K14" s="456" t="s">
        <v>101</v>
      </c>
      <c r="L14" s="456" t="s">
        <v>100</v>
      </c>
      <c r="M14" s="456" t="s">
        <v>100</v>
      </c>
      <c r="N14" s="456" t="s">
        <v>100</v>
      </c>
      <c r="O14" s="456" t="s">
        <v>100</v>
      </c>
      <c r="P14" s="456" t="s">
        <v>100</v>
      </c>
      <c r="Q14" s="456" t="s">
        <v>100</v>
      </c>
      <c r="R14" s="457" t="s">
        <v>100</v>
      </c>
      <c r="S14" s="407"/>
      <c r="T14" s="407"/>
      <c r="U14" s="407"/>
      <c r="V14" s="407"/>
      <c r="W14" s="407"/>
      <c r="X14" s="407"/>
      <c r="Y14" s="456" t="s">
        <v>99</v>
      </c>
      <c r="Z14" s="456" t="s">
        <v>99</v>
      </c>
      <c r="AA14" s="456" t="s">
        <v>101</v>
      </c>
      <c r="AB14" s="456" t="s">
        <v>101</v>
      </c>
      <c r="AC14" s="450" t="s">
        <v>101</v>
      </c>
      <c r="AD14" s="450" t="s">
        <v>100</v>
      </c>
      <c r="AE14" s="450" t="s">
        <v>100</v>
      </c>
      <c r="AF14" s="450" t="s">
        <v>100</v>
      </c>
      <c r="AG14" s="450" t="s">
        <v>100</v>
      </c>
      <c r="AH14" s="450" t="s">
        <v>100</v>
      </c>
      <c r="AK14" s="451" t="str">
        <f>IFERROR(IF(I14="---","",IF(Y14="---","No Target Set",IF(BV14=BK14,"On Target",IF(BV14&gt;BK14,"Behind",IF(BV14&lt;BK14,"On Target"))))),"")</f>
        <v>On Target</v>
      </c>
      <c r="AL14" s="451" t="str">
        <f>IFERROR(IF(J14="---","",IF(Z14="---","No Target Set",IF(BW14=BL14,"On Target",IF(BW14&gt;BL14,"Behind",IF(BW14&lt;BL14,"On Target"))))),"")</f>
        <v>On Target</v>
      </c>
      <c r="AM14" s="451" t="str">
        <f>IFERROR(IF(K14="---","",IF(AA14="---","No Target Set",IF(BX14=BM14,"On Target",IF(BX14&gt;BM14,"Behind",IF(BX14&lt;BM14,"On Target"))))),"")</f>
        <v>On Target</v>
      </c>
      <c r="AN14" s="451" t="str">
        <f>IFERROR(IF(L14="---","",IF(AB14="---","No Target Set",IF(BY14=BN14,"On Target",IF(BY14&gt;BN14,"Behind",IF(BY14&lt;BN14,"On Target"))))),"")</f>
        <v/>
      </c>
      <c r="AO14" s="451" t="str">
        <f>IFERROR(IF(M14="---","",IF(AC14="---","No Target Set",IF(BZ14=BO14,"On Target",IF(BZ14&gt;BO14,"Behind",IF(BZ14&lt;BO14,"On Target"))))),"")</f>
        <v/>
      </c>
      <c r="AP14" s="451" t="str">
        <f>IFERROR(IF(N14="---","",IF(AD14="---","No Target Set",IF(CA14=BP14,"On Target",IF(CA14&gt;BP14,"Behind",IF(CA14&lt;BP14,"On Target"))))),"")</f>
        <v/>
      </c>
      <c r="AQ14" s="451" t="str">
        <f>IFERROR(IF(O14="---","",IF(AE14="---","No Target Set",IF(CB14=BQ14,"On Target",IF(CB14&gt;BQ14,"Behind",IF(CB14&lt;BQ14,"On Target"))))),"")</f>
        <v/>
      </c>
      <c r="AR14" s="451" t="str">
        <f>IFERROR(IF(P14="---","",IF(AF14="---","No Target Set",IF(CC14=BR14,"On Target",IF(CC14&gt;BR14,"Behind",IF(CC14&lt;BR14,"On Target"))))),"")</f>
        <v/>
      </c>
      <c r="AS14" s="451" t="str">
        <f>IFERROR(IF(Q14="---","",IF(AG14="---","No Target Set",IF(CD14=BS14,"On Target",IF(CD14&gt;BS14,"Behind",IF(CD14&lt;BS14,"On Target"))))),"")</f>
        <v/>
      </c>
      <c r="AT14" s="451" t="str">
        <f>IFERROR(IF(R14="---","",IF(AH14="---","No Target Set",IF(CE14=BT14,"On Target",IF(CE14&gt;BT14,"Behind",IF(CE14&lt;BT14,"On Target"))))),"")</f>
        <v/>
      </c>
      <c r="AU14" s="407"/>
      <c r="AV14" s="452"/>
      <c r="AW14" s="647" t="s">
        <v>121</v>
      </c>
      <c r="AX14" s="647" t="str">
        <f>_xlfn.IFNA(LOOKUP(2,1/(H14:R14&lt;&gt;"---"),H14:R14),"---")</f>
        <v>≥80</v>
      </c>
      <c r="AY14" s="647">
        <f>VALUE(IF(AX14="---","",VLOOKUP(AX14,List1678345679102133[],2,FALSE)))</f>
        <v>1</v>
      </c>
      <c r="AZ14" s="647" t="str">
        <f>_xlfn.IFNA(LOOKUP(2,1/(H14:Q14&lt;&gt;"---"),X14:AF14),"---")</f>
        <v>≥80</v>
      </c>
      <c r="BA14" s="647">
        <f>VALUE(IF(AZ14="---","",VLOOKUP(AZ14,List1678345679102133[],2,FALSE)))</f>
        <v>1</v>
      </c>
      <c r="BB14" s="647" t="str">
        <f>_xlfn.IFNA(LOOKUP(2,1/(AK14:AT14&lt;&gt;""),AK14:AT14),"---")</f>
        <v>On Target</v>
      </c>
      <c r="BC14" s="647" t="str">
        <f>_xlfn.IFNA(LOOKUP(2,1/(H14:R14&lt;&gt;"---"),H$2:R$2),"---")</f>
        <v>Actual Year 3</v>
      </c>
      <c r="BD14" s="407"/>
      <c r="BE14" s="407"/>
      <c r="BF14" s="407"/>
      <c r="BG14" s="407"/>
      <c r="BH14" s="407"/>
      <c r="BI14" s="453" t="s">
        <v>121</v>
      </c>
      <c r="BJ14" s="647">
        <f>IF(H14="---","",IF(H14="","",VLOOKUP(H14,List1678345679102133[],2,FALSE)))</f>
        <v>0.5</v>
      </c>
      <c r="BK14" s="647">
        <f>IF(I14="---","",IF(I14="","",VLOOKUP(I14,List1678345679102133[],2,FALSE)))</f>
        <v>0.5</v>
      </c>
      <c r="BL14" s="647">
        <f>IF(J14="---","",IF(J14="","",VLOOKUP(J14,List1678345679102133[],2,FALSE)))</f>
        <v>1</v>
      </c>
      <c r="BM14" s="647">
        <f>IF(K14="---","",IF(K14="","",VLOOKUP(K14,List1678345679102133[],2,FALSE)))</f>
        <v>1</v>
      </c>
      <c r="BN14" s="647" t="str">
        <f>IF(L14="---","",IF(L14="","",VLOOKUP(L14,List1678345679102133[],2,FALSE)))</f>
        <v/>
      </c>
      <c r="BO14" s="647" t="str">
        <f>IF(M14="---","",IF(M14="","",VLOOKUP(M14,List1678345679102133[],2,FALSE)))</f>
        <v/>
      </c>
      <c r="BP14" s="647" t="str">
        <f>IF(N14="---","",IF(N14="","",VLOOKUP(N14,List1678345679102133[],2,FALSE)))</f>
        <v/>
      </c>
      <c r="BQ14" s="647" t="str">
        <f>IF(O14="---","",IF(O14="","",VLOOKUP(O14,List1678345679102133[],2,FALSE)))</f>
        <v/>
      </c>
      <c r="BR14" s="647" t="str">
        <f>IF(P14="---","",IF(P14="","",VLOOKUP(P14,List1678345679102133[],2,FALSE)))</f>
        <v/>
      </c>
      <c r="BS14" s="647" t="str">
        <f>IF(Q14="---","",IF(Q14="","",VLOOKUP(Q14,List1678345679102133[],2,FALSE)))</f>
        <v/>
      </c>
      <c r="BT14" s="647" t="str">
        <f>IF(R14="---","",IF(R14="","",VLOOKUP(R14,List1678345679102133[],2,FALSE)))</f>
        <v/>
      </c>
      <c r="BU14" s="453" t="s">
        <v>121</v>
      </c>
      <c r="BV14" s="647">
        <f>IF(Y14="---","",IF(Y14="","",VLOOKUP(Y14,List1678345679102133[],2,FALSE)))</f>
        <v>0.5</v>
      </c>
      <c r="BW14" s="647">
        <f>IF(Z14="---","",IF(Z14="","",VLOOKUP(Z14,List1678345679102133[],2,FALSE)))</f>
        <v>0.5</v>
      </c>
      <c r="BX14" s="647">
        <f>IF(AA14="---","",IF(AA14="","",VLOOKUP(AA14,List1678345679102133[],2,FALSE)))</f>
        <v>1</v>
      </c>
      <c r="BY14" s="647">
        <f>IF(AB14="---","",IF(AB14="","",VLOOKUP(AB14,List1678345679102133[],2,FALSE)))</f>
        <v>1</v>
      </c>
      <c r="BZ14" s="647">
        <f>IF(AC14="---","",IF(AC14="","",VLOOKUP(AC14,List1678345679102133[],2,FALSE)))</f>
        <v>1</v>
      </c>
      <c r="CA14" s="647" t="str">
        <f>IF(AD14="---","",IF(AD14="","",VLOOKUP(AD14,List1678345679102133[],2,FALSE)))</f>
        <v/>
      </c>
      <c r="CB14" s="647" t="str">
        <f>IF(AE14="---","",IF(AE14="","",VLOOKUP(AE14,List1678345679102133[],2,FALSE)))</f>
        <v/>
      </c>
      <c r="CC14" s="647" t="str">
        <f>IF(AF14="---","",IF(AF14="","",VLOOKUP(AF14,List1678345679102133[],2,FALSE)))</f>
        <v/>
      </c>
      <c r="CD14" s="647" t="str">
        <f>IF(AG14="---","",IF(AG14="","",VLOOKUP(AG14,List1678345679102133[],2,FALSE)))</f>
        <v/>
      </c>
      <c r="CE14" s="647" t="str">
        <f>IF(AH14="---","",IF(AH14="","",VLOOKUP(AH14,List1678345679102133[],2,FALSE)))</f>
        <v/>
      </c>
      <c r="CF14" s="453" t="s">
        <v>121</v>
      </c>
      <c r="CG14" s="647">
        <f>IFERROR(
    IF(H14="---", "NA",
        IF(Y14="---", "NA",
            IF(BJ14 &gt; BK14,
                IF(BV14 &gt; BJ14, 1.1, 0.1),
                IF(BV14 &gt; BJ14, 1, 0)
            )
        )
    ),
    -1
)</f>
        <v>0</v>
      </c>
      <c r="CH14" s="647">
        <f>IFERROR(
    IF(I14="---", "NA",
        IF(Z14="---", "NA",
        IF(J14="---", "NA",
            IF(BK14 &gt; BL14,
                IF(MIN(BV14, BK14) = BW14, 0.1,
                    IF(MIN(BV14, BK14) &lt; BW14, 1.1)
                ),
                IF(MIN(BV14, BK14) = BW14, 0,
                    IF(MIN(BV14, BK14) &lt; BW14, 1)
                ))
            )
        )
    ),
-5)</f>
        <v>0</v>
      </c>
      <c r="CI14" s="647">
        <f>IFERROR(
    IF(J14="---", "NA",
        IF(AA14="---", "NA",
        IF(K14="---", "NA",
            IF(BL14 &gt; BM14,
                IF(MIN(BW14, BL14) = BX14, 0.1,
                    IF(MIN(BW14, BL14) &lt; BX14, 1.1)
                ),
                IF(MIN(BW14, BL14) = BX14, 0,
                    IF(MIN(BW14, BL14) &lt; BX14, 1)
                ))
            )
        )
    ),
-5)</f>
        <v>1</v>
      </c>
      <c r="CJ14" s="647" t="str">
        <f>IFERROR(
    IF(K14="---", "NA",
        IF(AB14="---", "NA",
        IF(L14="---", "NA",
            IF(BM14 &gt; BN14,
                IF(MIN(BX14, BM14) = BY14, 0.1,
                    IF(MIN(BX14, BM14) &lt; BY14, 1.1)
                ),
                IF(MIN(BX14, BM14) = BY14, 0,
                    IF(MIN(BX14, BM14) &lt; BY14, 1)
                ))
            )
        )
    ),
-5)</f>
        <v>NA</v>
      </c>
      <c r="CK14" s="647" t="str">
        <f>IFERROR(
    IF(L14="---", "NA",
        IF(AC14="---", "NA",
        IF(M14="---", "NA",
            IF(BN14 &gt; BO14,
                IF(MIN(BY14, BN14) = BZ14, 0.1,
                    IF(MIN(BY14, BN14) &lt; BZ14, 1.1)
                ),
                IF(MIN(BY14, BN14) = BZ14, 0,
                    IF(MIN(BY14, BN14) &lt; BZ14, 1)
                ))
            )
        )
    ),
-5)</f>
        <v>NA</v>
      </c>
      <c r="CL14" s="647" t="str">
        <f>IFERROR(
    IF(M14="---", "NA",
        IF(AD14="---", "NA",
        IF(N14="---", "NA",
            IF(BO14 &gt; BP14,
                IF(MIN(BZ14, BO14) = CA14, 0.1,
                    IF(MIN(BZ14, BO14) &lt; CA14, 1.1)
                ),
                IF(MIN(BZ14, BO14) = CA14, 0,
                    IF(MIN(BZ14, BO14) &lt; CA14, 1)
                ))
            )
        )
    ),
-5)</f>
        <v>NA</v>
      </c>
      <c r="CM14" s="647" t="str">
        <f>IFERROR(
    IF(N14="---", "NA",
        IF(AE14="---", "NA",
        IF(O14="---", "NA",
            IF(BP14 &gt; BQ14,
                IF(MIN(CA14, BP14) = CB14, 0.1,
                    IF(MIN(CA14, BP14) &lt; CB14, 1.1)
                ),
                IF(MIN(CA14, BP14) = CB14, 0,
                    IF(MIN(CA14, BP14) &lt; CB14, 1)
                ))
            )
        )
    ),
-5)</f>
        <v>NA</v>
      </c>
      <c r="CN14" s="647" t="str">
        <f>IFERROR(
    IF(O14="---", "NA",
        IF(AF14="---", "NA",
        IF(P14="---", "NA",
            IF(BQ14 &gt; BR14,
                IF(MIN(CB14, BQ14) = CC14, 0.1,
                    IF(MIN(CB14, BQ14) &lt; CC14, 1.1)
                ),
                IF(MIN(CB14, BQ14) = CC14, 0,
                    IF(MIN(CB14, BQ14) &lt; CC14, 1)
                ))
            )
        )
    ),
-5)</f>
        <v>NA</v>
      </c>
      <c r="CO14" s="647" t="str">
        <f>IFERROR(
    IF(P14="---", "NA",
        IF(AG14="---", "NA",
        IF(Q14="---", "NA",
            IF(BR14 &gt; BS14,
                IF(MIN(CC14, BR14) = CD14, 0.1,
                    IF(MIN(CC14, BR14) &lt; CD14, 1.1)
                ),
                IF(MIN(CC14, BR14) = CD14, 0,
                    IF(MIN(CC14, BR14) &lt; CD14, 1)
                ))
            )
        )
    ),
-5)</f>
        <v>NA</v>
      </c>
      <c r="CP14" s="647" t="str">
        <f>IFERROR(
    IF(Q14="---", "NA",
        IF(AH14="---", "NA",
        IF(R14="---", "NA",
            IF(BS14 &gt; BT14,
                IF(MIN(CD14, BS14) = CE14, 0.1,
                    IF(MIN(CD14, BS14) &lt; CE14, 1.1)
                ),
                IF(MIN(CD14, BS14) = CE14, 0,
                    IF(MIN(CD14, BS14) &lt; CE14, 1)
                ))
            )
        )
    ),
-5)</f>
        <v>NA</v>
      </c>
      <c r="CQ14" s="453" t="s">
        <v>128</v>
      </c>
      <c r="CR14" s="647" t="str">
        <f>IF(AND(OR(CG14=1, CG14=1.1),BK14&gt;=BV14),"Achieved",IF(AND(OR(CG14=1, CG14=1.1),BK14&lt;BV14),"Not Achieved","NA"))</f>
        <v>NA</v>
      </c>
      <c r="CS14" s="647" t="str">
        <f>IF(AND(OR(CH14=1, CH14=1.1),BL14&gt;=BW14),"Achieved",IF(AND(OR(CH14=1, CH14=1.1),BL14&lt;BW14),"Not Achieved","NA"))</f>
        <v>NA</v>
      </c>
      <c r="CT14" s="647" t="str">
        <f>IF(AND(OR(CI14=1, CI14=1.1),BM14&gt;=BX14),"Achieved",IF(AND(OR(CI14=1, CI14=1.1),BM14&lt;BX14),"Not Achieved","NA"))</f>
        <v>Achieved</v>
      </c>
      <c r="CU14" s="647" t="str">
        <f>IF(AND(OR(CJ14=1, CJ14=1.1),BN14&gt;=BY14),"Achieved",IF(AND(OR(CJ14=1, CJ14=1.1),BN14&lt;BY14),"Not Achieved","NA"))</f>
        <v>NA</v>
      </c>
      <c r="CV14" s="647" t="str">
        <f>IF(AND(OR(CK14=1, CK14=1.1),BO14&gt;=BZ14),"Achieved",IF(AND(OR(CK14=1, CK14=1.1),BO14&lt;BZ14),"Not Achieved","NA"))</f>
        <v>NA</v>
      </c>
      <c r="CW14" s="647" t="str">
        <f>IF(AND(OR(CL14=1, CL14=1.1),BP14&gt;=CA14),"Achieved",IF(AND(OR(CL14=1, CL14=1.1),BP14&lt;CA14),"Not Achieved","NA"))</f>
        <v>NA</v>
      </c>
      <c r="CX14" s="647" t="str">
        <f>IF(AND(OR(CM14=1, CM14=1.1),BQ14&gt;=CB14),"Achieved",IF(AND(OR(CM14=1, CM14=1.1),BQ14&lt;CB14),"Not Achieved","NA"))</f>
        <v>NA</v>
      </c>
      <c r="CY14" s="647" t="str">
        <f>IF(AND(OR(CN14=1, CN14=1.1),BR14&gt;=CC14),"Achieved",IF(AND(OR(CN14=1, CN14=1.1),BR14&lt;CC14),"Not Achieved","NA"))</f>
        <v>NA</v>
      </c>
      <c r="CZ14" s="647" t="str">
        <f>IF(AND(OR(CO14=1, CO14=1.1),BS14&gt;=CD14),"Achieved",IF(AND(OR(CO14=1, CO14=1.1),BS14&lt;CD14),"Not Achieved","NA"))</f>
        <v>NA</v>
      </c>
      <c r="DA14" s="647" t="str">
        <f>IF(AND(OR(CP14=1, CP14=1.1),BT14&gt;=CE14),"Achieved",IF(AND(OR(CP14=1, CP14=1.1),BT14&lt;CE14),"Not Achieved","NA"))</f>
        <v>NA</v>
      </c>
    </row>
    <row r="15" spans="2:105" s="408" customFormat="1" ht="13.75" customHeight="1" thickBot="1" x14ac:dyDescent="0.4">
      <c r="B15" s="455"/>
      <c r="C15" s="443" t="s">
        <v>129</v>
      </c>
      <c r="D15" s="444"/>
      <c r="E15" s="445" t="s">
        <v>130</v>
      </c>
      <c r="F15" s="445"/>
      <c r="G15" s="447"/>
      <c r="H15" s="456" t="s">
        <v>99</v>
      </c>
      <c r="I15" s="456" t="s">
        <v>99</v>
      </c>
      <c r="J15" s="456" t="s">
        <v>101</v>
      </c>
      <c r="K15" s="456" t="s">
        <v>101</v>
      </c>
      <c r="L15" s="456" t="s">
        <v>100</v>
      </c>
      <c r="M15" s="456" t="s">
        <v>100</v>
      </c>
      <c r="N15" s="456" t="s">
        <v>100</v>
      </c>
      <c r="O15" s="456" t="s">
        <v>100</v>
      </c>
      <c r="P15" s="456" t="s">
        <v>100</v>
      </c>
      <c r="Q15" s="456" t="s">
        <v>100</v>
      </c>
      <c r="R15" s="457" t="s">
        <v>100</v>
      </c>
      <c r="S15" s="407"/>
      <c r="T15" s="407"/>
      <c r="U15" s="407"/>
      <c r="V15" s="407"/>
      <c r="W15" s="407"/>
      <c r="X15" s="407"/>
      <c r="Y15" s="456" t="s">
        <v>99</v>
      </c>
      <c r="Z15" s="456" t="s">
        <v>99</v>
      </c>
      <c r="AA15" s="456" t="s">
        <v>101</v>
      </c>
      <c r="AB15" s="456" t="s">
        <v>101</v>
      </c>
      <c r="AC15" s="450" t="s">
        <v>101</v>
      </c>
      <c r="AD15" s="450" t="s">
        <v>100</v>
      </c>
      <c r="AE15" s="450" t="s">
        <v>100</v>
      </c>
      <c r="AF15" s="450" t="s">
        <v>100</v>
      </c>
      <c r="AG15" s="450" t="s">
        <v>100</v>
      </c>
      <c r="AH15" s="450" t="s">
        <v>100</v>
      </c>
      <c r="AK15" s="451" t="str">
        <f>IFERROR(IF(I15="---","",IF(Y15="---","No Target Set",IF(BV15=BK15,"On Target",IF(BV15&gt;BK15,"Behind",IF(BV15&lt;BK15,"On Target"))))),"")</f>
        <v>On Target</v>
      </c>
      <c r="AL15" s="451" t="str">
        <f>IFERROR(IF(J15="---","",IF(Z15="---","No Target Set",IF(BW15=BL15,"On Target",IF(BW15&gt;BL15,"Behind",IF(BW15&lt;BL15,"On Target"))))),"")</f>
        <v>On Target</v>
      </c>
      <c r="AM15" s="451" t="str">
        <f>IFERROR(IF(K15="---","",IF(AA15="---","No Target Set",IF(BX15=BM15,"On Target",IF(BX15&gt;BM15,"Behind",IF(BX15&lt;BM15,"On Target"))))),"")</f>
        <v>On Target</v>
      </c>
      <c r="AN15" s="451" t="str">
        <f>IFERROR(IF(L15="---","",IF(AB15="---","No Target Set",IF(BY15=BN15,"On Target",IF(BY15&gt;BN15,"Behind",IF(BY15&lt;BN15,"On Target"))))),"")</f>
        <v/>
      </c>
      <c r="AO15" s="451" t="str">
        <f>IFERROR(IF(M15="---","",IF(AC15="---","No Target Set",IF(BZ15=BO15,"On Target",IF(BZ15&gt;BO15,"Behind",IF(BZ15&lt;BO15,"On Target"))))),"")</f>
        <v/>
      </c>
      <c r="AP15" s="451" t="str">
        <f>IFERROR(IF(N15="---","",IF(AD15="---","No Target Set",IF(CA15=BP15,"On Target",IF(CA15&gt;BP15,"Behind",IF(CA15&lt;BP15,"On Target"))))),"")</f>
        <v/>
      </c>
      <c r="AQ15" s="451" t="str">
        <f>IFERROR(IF(O15="---","",IF(AE15="---","No Target Set",IF(CB15=BQ15,"On Target",IF(CB15&gt;BQ15,"Behind",IF(CB15&lt;BQ15,"On Target"))))),"")</f>
        <v/>
      </c>
      <c r="AR15" s="451" t="str">
        <f>IFERROR(IF(P15="---","",IF(AF15="---","No Target Set",IF(CC15=BR15,"On Target",IF(CC15&gt;BR15,"Behind",IF(CC15&lt;BR15,"On Target"))))),"")</f>
        <v/>
      </c>
      <c r="AS15" s="451" t="str">
        <f>IFERROR(IF(Q15="---","",IF(AG15="---","No Target Set",IF(CD15=BS15,"On Target",IF(CD15&gt;BS15,"Behind",IF(CD15&lt;BS15,"On Target"))))),"")</f>
        <v/>
      </c>
      <c r="AT15" s="451" t="str">
        <f>IFERROR(IF(R15="---","",IF(AH15="---","No Target Set",IF(CE15=BT15,"On Target",IF(CE15&gt;BT15,"Behind",IF(CE15&lt;BT15,"On Target"))))),"")</f>
        <v/>
      </c>
      <c r="AU15" s="407"/>
      <c r="AV15" s="452"/>
      <c r="AW15" s="647" t="s">
        <v>124</v>
      </c>
      <c r="AX15" s="647" t="str">
        <f>_xlfn.IFNA(LOOKUP(2,1/(H15:R15&lt;&gt;"---"),H15:R15),"---")</f>
        <v>≥80</v>
      </c>
      <c r="AY15" s="647">
        <f>VALUE(IF(AX15="---","",VLOOKUP(AX15,List1678345679102133[],2,FALSE)))</f>
        <v>1</v>
      </c>
      <c r="AZ15" s="647" t="str">
        <f>_xlfn.IFNA(LOOKUP(2,1/(H15:Q15&lt;&gt;"---"),X15:AF15),"---")</f>
        <v>≥80</v>
      </c>
      <c r="BA15" s="647">
        <f>VALUE(IF(AZ15="---","",VLOOKUP(AZ15,List1678345679102133[],2,FALSE)))</f>
        <v>1</v>
      </c>
      <c r="BB15" s="647" t="str">
        <f>_xlfn.IFNA(LOOKUP(2,1/(AK15:AT15&lt;&gt;""),AK15:AT15),"---")</f>
        <v>On Target</v>
      </c>
      <c r="BC15" s="647" t="str">
        <f>_xlfn.IFNA(LOOKUP(2,1/(H15:R15&lt;&gt;"---"),H$2:R$2),"---")</f>
        <v>Actual Year 3</v>
      </c>
      <c r="BD15" s="407"/>
      <c r="BE15" s="407"/>
      <c r="BF15" s="407"/>
      <c r="BG15" s="407"/>
      <c r="BH15" s="407"/>
      <c r="BI15" s="453" t="s">
        <v>124</v>
      </c>
      <c r="BJ15" s="647">
        <f>IF(H15="---","",IF(H15="","",VLOOKUP(H15,List1678345679102133[],2,FALSE)))</f>
        <v>0.5</v>
      </c>
      <c r="BK15" s="647">
        <f>IF(I15="---","",IF(I15="","",VLOOKUP(I15,List1678345679102133[],2,FALSE)))</f>
        <v>0.5</v>
      </c>
      <c r="BL15" s="647">
        <f>IF(J15="---","",IF(J15="","",VLOOKUP(J15,List1678345679102133[],2,FALSE)))</f>
        <v>1</v>
      </c>
      <c r="BM15" s="647">
        <f>IF(K15="---","",IF(K15="","",VLOOKUP(K15,List1678345679102133[],2,FALSE)))</f>
        <v>1</v>
      </c>
      <c r="BN15" s="647" t="str">
        <f>IF(L15="---","",IF(L15="","",VLOOKUP(L15,List1678345679102133[],2,FALSE)))</f>
        <v/>
      </c>
      <c r="BO15" s="647" t="str">
        <f>IF(M15="---","",IF(M15="","",VLOOKUP(M15,List1678345679102133[],2,FALSE)))</f>
        <v/>
      </c>
      <c r="BP15" s="647" t="str">
        <f>IF(N15="---","",IF(N15="","",VLOOKUP(N15,List1678345679102133[],2,FALSE)))</f>
        <v/>
      </c>
      <c r="BQ15" s="647" t="str">
        <f>IF(O15="---","",IF(O15="","",VLOOKUP(O15,List1678345679102133[],2,FALSE)))</f>
        <v/>
      </c>
      <c r="BR15" s="647" t="str">
        <f>IF(P15="---","",IF(P15="","",VLOOKUP(P15,List1678345679102133[],2,FALSE)))</f>
        <v/>
      </c>
      <c r="BS15" s="647" t="str">
        <f>IF(Q15="---","",IF(Q15="","",VLOOKUP(Q15,List1678345679102133[],2,FALSE)))</f>
        <v/>
      </c>
      <c r="BT15" s="647" t="str">
        <f>IF(R15="---","",IF(R15="","",VLOOKUP(R15,List1678345679102133[],2,FALSE)))</f>
        <v/>
      </c>
      <c r="BU15" s="453" t="s">
        <v>124</v>
      </c>
      <c r="BV15" s="647">
        <f>IF(Y15="---","",IF(Y15="","",VLOOKUP(Y15,List1678345679102133[],2,FALSE)))</f>
        <v>0.5</v>
      </c>
      <c r="BW15" s="647">
        <f>IF(Z15="---","",IF(Z15="","",VLOOKUP(Z15,List1678345679102133[],2,FALSE)))</f>
        <v>0.5</v>
      </c>
      <c r="BX15" s="647">
        <f>IF(AA15="---","",IF(AA15="","",VLOOKUP(AA15,List1678345679102133[],2,FALSE)))</f>
        <v>1</v>
      </c>
      <c r="BY15" s="647">
        <f>IF(AB15="---","",IF(AB15="","",VLOOKUP(AB15,List1678345679102133[],2,FALSE)))</f>
        <v>1</v>
      </c>
      <c r="BZ15" s="647">
        <f>IF(AC15="---","",IF(AC15="","",VLOOKUP(AC15,List1678345679102133[],2,FALSE)))</f>
        <v>1</v>
      </c>
      <c r="CA15" s="647" t="str">
        <f>IF(AD15="---","",IF(AD15="","",VLOOKUP(AD15,List1678345679102133[],2,FALSE)))</f>
        <v/>
      </c>
      <c r="CB15" s="647" t="str">
        <f>IF(AE15="---","",IF(AE15="","",VLOOKUP(AE15,List1678345679102133[],2,FALSE)))</f>
        <v/>
      </c>
      <c r="CC15" s="647" t="str">
        <f>IF(AF15="---","",IF(AF15="","",VLOOKUP(AF15,List1678345679102133[],2,FALSE)))</f>
        <v/>
      </c>
      <c r="CD15" s="647" t="str">
        <f>IF(AG15="---","",IF(AG15="","",VLOOKUP(AG15,List1678345679102133[],2,FALSE)))</f>
        <v/>
      </c>
      <c r="CE15" s="647" t="str">
        <f>IF(AH15="---","",IF(AH15="","",VLOOKUP(AH15,List1678345679102133[],2,FALSE)))</f>
        <v/>
      </c>
      <c r="CF15" s="453" t="s">
        <v>124</v>
      </c>
      <c r="CG15" s="647">
        <f>IFERROR(
    IF(H15="---", "NA",
        IF(Y15="---", "NA",
            IF(BJ15 &gt; BK15,
                IF(BV15 &gt; BJ15, 1.1, 0.1),
                IF(BV15 &gt; BJ15, 1, 0)
            )
        )
    ),
    -1
)</f>
        <v>0</v>
      </c>
      <c r="CH15" s="647">
        <f>IFERROR(
    IF(I15="---", "NA",
        IF(Z15="---", "NA",
        IF(J15="---", "NA",
            IF(BK15 &gt; BL15,
                IF(MIN(BV15, BK15) = BW15, 0.1,
                    IF(MIN(BV15, BK15) &lt; BW15, 1.1)
                ),
                IF(MIN(BV15, BK15) = BW15, 0,
                    IF(MIN(BV15, BK15) &lt; BW15, 1)
                ))
            )
        )
    ),
-5)</f>
        <v>0</v>
      </c>
      <c r="CI15" s="647">
        <f>IFERROR(
    IF(J15="---", "NA",
        IF(AA15="---", "NA",
        IF(K15="---", "NA",
            IF(BL15 &gt; BM15,
                IF(MIN(BW15, BL15) = BX15, 0.1,
                    IF(MIN(BW15, BL15) &lt; BX15, 1.1)
                ),
                IF(MIN(BW15, BL15) = BX15, 0,
                    IF(MIN(BW15, BL15) &lt; BX15, 1)
                ))
            )
        )
    ),
-5)</f>
        <v>1</v>
      </c>
      <c r="CJ15" s="647" t="str">
        <f>IFERROR(
    IF(K15="---", "NA",
        IF(AB15="---", "NA",
        IF(L15="---", "NA",
            IF(BM15 &gt; BN15,
                IF(MIN(BX15, BM15) = BY15, 0.1,
                    IF(MIN(BX15, BM15) &lt; BY15, 1.1)
                ),
                IF(MIN(BX15, BM15) = BY15, 0,
                    IF(MIN(BX15, BM15) &lt; BY15, 1)
                ))
            )
        )
    ),
-5)</f>
        <v>NA</v>
      </c>
      <c r="CK15" s="647" t="str">
        <f>IFERROR(
    IF(L15="---", "NA",
        IF(AC15="---", "NA",
        IF(M15="---", "NA",
            IF(BN15 &gt; BO15,
                IF(MIN(BY15, BN15) = BZ15, 0.1,
                    IF(MIN(BY15, BN15) &lt; BZ15, 1.1)
                ),
                IF(MIN(BY15, BN15) = BZ15, 0,
                    IF(MIN(BY15, BN15) &lt; BZ15, 1)
                ))
            )
        )
    ),
-5)</f>
        <v>NA</v>
      </c>
      <c r="CL15" s="647" t="str">
        <f>IFERROR(
    IF(M15="---", "NA",
        IF(AD15="---", "NA",
        IF(N15="---", "NA",
            IF(BO15 &gt; BP15,
                IF(MIN(BZ15, BO15) = CA15, 0.1,
                    IF(MIN(BZ15, BO15) &lt; CA15, 1.1)
                ),
                IF(MIN(BZ15, BO15) = CA15, 0,
                    IF(MIN(BZ15, BO15) &lt; CA15, 1)
                ))
            )
        )
    ),
-5)</f>
        <v>NA</v>
      </c>
      <c r="CM15" s="647" t="str">
        <f>IFERROR(
    IF(N15="---", "NA",
        IF(AE15="---", "NA",
        IF(O15="---", "NA",
            IF(BP15 &gt; BQ15,
                IF(MIN(CA15, BP15) = CB15, 0.1,
                    IF(MIN(CA15, BP15) &lt; CB15, 1.1)
                ),
                IF(MIN(CA15, BP15) = CB15, 0,
                    IF(MIN(CA15, BP15) &lt; CB15, 1)
                ))
            )
        )
    ),
-5)</f>
        <v>NA</v>
      </c>
      <c r="CN15" s="647" t="str">
        <f>IFERROR(
    IF(O15="---", "NA",
        IF(AF15="---", "NA",
        IF(P15="---", "NA",
            IF(BQ15 &gt; BR15,
                IF(MIN(CB15, BQ15) = CC15, 0.1,
                    IF(MIN(CB15, BQ15) &lt; CC15, 1.1)
                ),
                IF(MIN(CB15, BQ15) = CC15, 0,
                    IF(MIN(CB15, BQ15) &lt; CC15, 1)
                ))
            )
        )
    ),
-5)</f>
        <v>NA</v>
      </c>
      <c r="CO15" s="647" t="str">
        <f>IFERROR(
    IF(P15="---", "NA",
        IF(AG15="---", "NA",
        IF(Q15="---", "NA",
            IF(BR15 &gt; BS15,
                IF(MIN(CC15, BR15) = CD15, 0.1,
                    IF(MIN(CC15, BR15) &lt; CD15, 1.1)
                ),
                IF(MIN(CC15, BR15) = CD15, 0,
                    IF(MIN(CC15, BR15) &lt; CD15, 1)
                ))
            )
        )
    ),
-5)</f>
        <v>NA</v>
      </c>
      <c r="CP15" s="647" t="str">
        <f>IFERROR(
    IF(Q15="---", "NA",
        IF(AH15="---", "NA",
        IF(R15="---", "NA",
            IF(BS15 &gt; BT15,
                IF(MIN(CD15, BS15) = CE15, 0.1,
                    IF(MIN(CD15, BS15) &lt; CE15, 1.1)
                ),
                IF(MIN(CD15, BS15) = CE15, 0,
                    IF(MIN(CD15, BS15) &lt; CE15, 1)
                ))
            )
        )
    ),
-5)</f>
        <v>NA</v>
      </c>
      <c r="CQ15" s="453" t="s">
        <v>131</v>
      </c>
      <c r="CR15" s="647" t="str">
        <f>IF(AND(OR(CG15=1, CG15=1.1),BK15&gt;=BV15),"Achieved",IF(AND(OR(CG15=1, CG15=1.1),BK15&lt;BV15),"Not Achieved","NA"))</f>
        <v>NA</v>
      </c>
      <c r="CS15" s="647" t="str">
        <f>IF(AND(OR(CH15=1, CH15=1.1),BL15&gt;=BW15),"Achieved",IF(AND(OR(CH15=1, CH15=1.1),BL15&lt;BW15),"Not Achieved","NA"))</f>
        <v>NA</v>
      </c>
      <c r="CT15" s="647" t="str">
        <f>IF(AND(OR(CI15=1, CI15=1.1),BM15&gt;=BX15),"Achieved",IF(AND(OR(CI15=1, CI15=1.1),BM15&lt;BX15),"Not Achieved","NA"))</f>
        <v>Achieved</v>
      </c>
      <c r="CU15" s="647" t="str">
        <f>IF(AND(OR(CJ15=1, CJ15=1.1),BN15&gt;=BY15),"Achieved",IF(AND(OR(CJ15=1, CJ15=1.1),BN15&lt;BY15),"Not Achieved","NA"))</f>
        <v>NA</v>
      </c>
      <c r="CV15" s="647" t="str">
        <f>IF(AND(OR(CK15=1, CK15=1.1),BO15&gt;=BZ15),"Achieved",IF(AND(OR(CK15=1, CK15=1.1),BO15&lt;BZ15),"Not Achieved","NA"))</f>
        <v>NA</v>
      </c>
      <c r="CW15" s="647" t="str">
        <f>IF(AND(OR(CL15=1, CL15=1.1),BP15&gt;=CA15),"Achieved",IF(AND(OR(CL15=1, CL15=1.1),BP15&lt;CA15),"Not Achieved","NA"))</f>
        <v>NA</v>
      </c>
      <c r="CX15" s="647" t="str">
        <f>IF(AND(OR(CM15=1, CM15=1.1),BQ15&gt;=CB15),"Achieved",IF(AND(OR(CM15=1, CM15=1.1),BQ15&lt;CB15),"Not Achieved","NA"))</f>
        <v>NA</v>
      </c>
      <c r="CY15" s="647" t="str">
        <f>IF(AND(OR(CN15=1, CN15=1.1),BR15&gt;=CC15),"Achieved",IF(AND(OR(CN15=1, CN15=1.1),BR15&lt;CC15),"Not Achieved","NA"))</f>
        <v>NA</v>
      </c>
      <c r="CZ15" s="647" t="str">
        <f>IF(AND(OR(CO15=1, CO15=1.1),BS15&gt;=CD15),"Achieved",IF(AND(OR(CO15=1, CO15=1.1),BS15&lt;CD15),"Not Achieved","NA"))</f>
        <v>NA</v>
      </c>
      <c r="DA15" s="647" t="str">
        <f>IF(AND(OR(CP15=1, CP15=1.1),BT15&gt;=CE15),"Achieved",IF(AND(OR(CP15=1, CP15=1.1),BT15&lt;CE15),"Not Achieved","NA"))</f>
        <v>NA</v>
      </c>
    </row>
    <row r="16" spans="2:105" s="408" customFormat="1" ht="13.75" customHeight="1" thickBot="1" x14ac:dyDescent="0.4">
      <c r="B16" s="455"/>
      <c r="C16" s="443"/>
      <c r="D16" s="444"/>
      <c r="E16" s="445" t="s">
        <v>132</v>
      </c>
      <c r="F16" s="445"/>
      <c r="G16" s="447"/>
      <c r="H16" s="456" t="s">
        <v>99</v>
      </c>
      <c r="I16" s="456" t="s">
        <v>99</v>
      </c>
      <c r="J16" s="456" t="s">
        <v>101</v>
      </c>
      <c r="K16" s="456" t="s">
        <v>101</v>
      </c>
      <c r="L16" s="456" t="s">
        <v>100</v>
      </c>
      <c r="M16" s="456" t="s">
        <v>100</v>
      </c>
      <c r="N16" s="456" t="s">
        <v>100</v>
      </c>
      <c r="O16" s="456" t="s">
        <v>100</v>
      </c>
      <c r="P16" s="456" t="s">
        <v>100</v>
      </c>
      <c r="Q16" s="456" t="s">
        <v>100</v>
      </c>
      <c r="R16" s="457" t="s">
        <v>100</v>
      </c>
      <c r="S16" s="407"/>
      <c r="T16" s="407"/>
      <c r="U16" s="407"/>
      <c r="V16" s="407"/>
      <c r="W16" s="407"/>
      <c r="X16" s="407"/>
      <c r="Y16" s="456" t="s">
        <v>99</v>
      </c>
      <c r="Z16" s="456" t="s">
        <v>99</v>
      </c>
      <c r="AA16" s="450" t="s">
        <v>101</v>
      </c>
      <c r="AB16" s="450" t="s">
        <v>101</v>
      </c>
      <c r="AC16" s="450" t="s">
        <v>101</v>
      </c>
      <c r="AD16" s="450" t="s">
        <v>100</v>
      </c>
      <c r="AE16" s="450" t="s">
        <v>100</v>
      </c>
      <c r="AF16" s="450" t="s">
        <v>100</v>
      </c>
      <c r="AG16" s="450" t="s">
        <v>100</v>
      </c>
      <c r="AH16" s="450" t="s">
        <v>100</v>
      </c>
      <c r="AK16" s="451" t="str">
        <f>IFERROR(IF(I16="---","",IF(Y16="---","No Target Set",IF(BV16=BK16,"On Target",IF(BV16&gt;BK16,"Behind",IF(BV16&lt;BK16,"On Target"))))),"")</f>
        <v>On Target</v>
      </c>
      <c r="AL16" s="451" t="str">
        <f>IFERROR(IF(J16="---","",IF(Z16="---","No Target Set",IF(BW16=BL16,"On Target",IF(BW16&gt;BL16,"Behind",IF(BW16&lt;BL16,"On Target"))))),"")</f>
        <v>On Target</v>
      </c>
      <c r="AM16" s="451" t="str">
        <f>IFERROR(IF(K16="---","",IF(AA16="---","No Target Set",IF(BX16=BM16,"On Target",IF(BX16&gt;BM16,"Behind",IF(BX16&lt;BM16,"On Target"))))),"")</f>
        <v>On Target</v>
      </c>
      <c r="AN16" s="451" t="str">
        <f>IFERROR(IF(L16="---","",IF(AB16="---","No Target Set",IF(BY16=BN16,"On Target",IF(BY16&gt;BN16,"Behind",IF(BY16&lt;BN16,"On Target"))))),"")</f>
        <v/>
      </c>
      <c r="AO16" s="451" t="str">
        <f>IFERROR(IF(M16="---","",IF(AC16="---","No Target Set",IF(BZ16=BO16,"On Target",IF(BZ16&gt;BO16,"Behind",IF(BZ16&lt;BO16,"On Target"))))),"")</f>
        <v/>
      </c>
      <c r="AP16" s="451" t="str">
        <f>IFERROR(IF(N16="---","",IF(AD16="---","No Target Set",IF(CA16=BP16,"On Target",IF(CA16&gt;BP16,"Behind",IF(CA16&lt;BP16,"On Target"))))),"")</f>
        <v/>
      </c>
      <c r="AQ16" s="451" t="str">
        <f>IFERROR(IF(O16="---","",IF(AE16="---","No Target Set",IF(CB16=BQ16,"On Target",IF(CB16&gt;BQ16,"Behind",IF(CB16&lt;BQ16,"On Target"))))),"")</f>
        <v/>
      </c>
      <c r="AR16" s="451" t="str">
        <f>IFERROR(IF(P16="---","",IF(AF16="---","No Target Set",IF(CC16=BR16,"On Target",IF(CC16&gt;BR16,"Behind",IF(CC16&lt;BR16,"On Target"))))),"")</f>
        <v/>
      </c>
      <c r="AS16" s="451" t="str">
        <f>IFERROR(IF(Q16="---","",IF(AG16="---","No Target Set",IF(CD16=BS16,"On Target",IF(CD16&gt;BS16,"Behind",IF(CD16&lt;BS16,"On Target"))))),"")</f>
        <v/>
      </c>
      <c r="AT16" s="451" t="str">
        <f>IFERROR(IF(R16="---","",IF(AH16="---","No Target Set",IF(CE16=BT16,"On Target",IF(CE16&gt;BT16,"Behind",IF(CE16&lt;BT16,"On Target"))))),"")</f>
        <v/>
      </c>
      <c r="AU16" s="407"/>
      <c r="AV16" s="452"/>
      <c r="AW16" s="647" t="s">
        <v>126</v>
      </c>
      <c r="AX16" s="647" t="str">
        <f>_xlfn.IFNA(LOOKUP(2,1/(H16:R16&lt;&gt;"---"),H16:R16),"---")</f>
        <v>≥80</v>
      </c>
      <c r="AY16" s="647">
        <f>VALUE(IF(AX16="---","",VLOOKUP(AX16,List1678345679102133[],2,FALSE)))</f>
        <v>1</v>
      </c>
      <c r="AZ16" s="647" t="str">
        <f>_xlfn.IFNA(LOOKUP(2,1/(H16:Q16&lt;&gt;"---"),X16:AF16),"---")</f>
        <v>≥80</v>
      </c>
      <c r="BA16" s="647">
        <f>VALUE(IF(AZ16="---","",VLOOKUP(AZ16,List1678345679102133[],2,FALSE)))</f>
        <v>1</v>
      </c>
      <c r="BB16" s="647" t="str">
        <f>_xlfn.IFNA(LOOKUP(2,1/(AK16:AT16&lt;&gt;""),AK16:AT16),"---")</f>
        <v>On Target</v>
      </c>
      <c r="BC16" s="647" t="str">
        <f>_xlfn.IFNA(LOOKUP(2,1/(H16:R16&lt;&gt;"---"),H$2:R$2),"---")</f>
        <v>Actual Year 3</v>
      </c>
      <c r="BD16" s="407"/>
      <c r="BE16" s="407"/>
      <c r="BF16" s="407"/>
      <c r="BG16" s="407"/>
      <c r="BH16" s="407"/>
      <c r="BI16" s="453" t="s">
        <v>126</v>
      </c>
      <c r="BJ16" s="647">
        <f>IF(H16="---","",IF(H16="","",VLOOKUP(H16,List1678345679102133[],2,FALSE)))</f>
        <v>0.5</v>
      </c>
      <c r="BK16" s="647">
        <f>IF(I16="---","",IF(I16="","",VLOOKUP(I16,List1678345679102133[],2,FALSE)))</f>
        <v>0.5</v>
      </c>
      <c r="BL16" s="647">
        <f>IF(J16="---","",IF(J16="","",VLOOKUP(J16,List1678345679102133[],2,FALSE)))</f>
        <v>1</v>
      </c>
      <c r="BM16" s="647">
        <f>IF(K16="---","",IF(K16="","",VLOOKUP(K16,List1678345679102133[],2,FALSE)))</f>
        <v>1</v>
      </c>
      <c r="BN16" s="647" t="str">
        <f>IF(L16="---","",IF(L16="","",VLOOKUP(L16,List1678345679102133[],2,FALSE)))</f>
        <v/>
      </c>
      <c r="BO16" s="647" t="str">
        <f>IF(M16="---","",IF(M16="","",VLOOKUP(M16,List1678345679102133[],2,FALSE)))</f>
        <v/>
      </c>
      <c r="BP16" s="647" t="str">
        <f>IF(N16="---","",IF(N16="","",VLOOKUP(N16,List1678345679102133[],2,FALSE)))</f>
        <v/>
      </c>
      <c r="BQ16" s="647" t="str">
        <f>IF(O16="---","",IF(O16="","",VLOOKUP(O16,List1678345679102133[],2,FALSE)))</f>
        <v/>
      </c>
      <c r="BR16" s="647" t="str">
        <f>IF(P16="---","",IF(P16="","",VLOOKUP(P16,List1678345679102133[],2,FALSE)))</f>
        <v/>
      </c>
      <c r="BS16" s="647" t="str">
        <f>IF(Q16="---","",IF(Q16="","",VLOOKUP(Q16,List1678345679102133[],2,FALSE)))</f>
        <v/>
      </c>
      <c r="BT16" s="647" t="str">
        <f>IF(R16="---","",IF(R16="","",VLOOKUP(R16,List1678345679102133[],2,FALSE)))</f>
        <v/>
      </c>
      <c r="BU16" s="453" t="s">
        <v>126</v>
      </c>
      <c r="BV16" s="647">
        <f>IF(Y16="---","",IF(Y16="","",VLOOKUP(Y16,List1678345679102133[],2,FALSE)))</f>
        <v>0.5</v>
      </c>
      <c r="BW16" s="647">
        <f>IF(Z16="---","",IF(Z16="","",VLOOKUP(Z16,List1678345679102133[],2,FALSE)))</f>
        <v>0.5</v>
      </c>
      <c r="BX16" s="647">
        <f>IF(AA16="---","",IF(AA16="","",VLOOKUP(AA16,List1678345679102133[],2,FALSE)))</f>
        <v>1</v>
      </c>
      <c r="BY16" s="647">
        <f>IF(AB16="---","",IF(AB16="","",VLOOKUP(AB16,List1678345679102133[],2,FALSE)))</f>
        <v>1</v>
      </c>
      <c r="BZ16" s="647">
        <f>IF(AC16="---","",IF(AC16="","",VLOOKUP(AC16,List1678345679102133[],2,FALSE)))</f>
        <v>1</v>
      </c>
      <c r="CA16" s="647" t="str">
        <f>IF(AD16="---","",IF(AD16="","",VLOOKUP(AD16,List1678345679102133[],2,FALSE)))</f>
        <v/>
      </c>
      <c r="CB16" s="647" t="str">
        <f>IF(AE16="---","",IF(AE16="","",VLOOKUP(AE16,List1678345679102133[],2,FALSE)))</f>
        <v/>
      </c>
      <c r="CC16" s="647" t="str">
        <f>IF(AF16="---","",IF(AF16="","",VLOOKUP(AF16,List1678345679102133[],2,FALSE)))</f>
        <v/>
      </c>
      <c r="CD16" s="647" t="str">
        <f>IF(AG16="---","",IF(AG16="","",VLOOKUP(AG16,List1678345679102133[],2,FALSE)))</f>
        <v/>
      </c>
      <c r="CE16" s="647" t="str">
        <f>IF(AH16="---","",IF(AH16="","",VLOOKUP(AH16,List1678345679102133[],2,FALSE)))</f>
        <v/>
      </c>
      <c r="CF16" s="453" t="s">
        <v>126</v>
      </c>
      <c r="CG16" s="647">
        <f>IFERROR(
    IF(H16="---", "NA",
        IF(Y16="---", "NA",
            IF(BJ16 &gt; BK16,
                IF(BV16 &gt; BJ16, 1.1, 0.1),
                IF(BV16 &gt; BJ16, 1, 0)
            )
        )
    ),
    -1
)</f>
        <v>0</v>
      </c>
      <c r="CH16" s="647">
        <f>IFERROR(
    IF(I16="---", "NA",
        IF(Z16="---", "NA",
        IF(J16="---", "NA",
            IF(BK16 &gt; BL16,
                IF(MIN(BV16, BK16) = BW16, 0.1,
                    IF(MIN(BV16, BK16) &lt; BW16, 1.1)
                ),
                IF(MIN(BV16, BK16) = BW16, 0,
                    IF(MIN(BV16, BK16) &lt; BW16, 1)
                ))
            )
        )
    ),
-5)</f>
        <v>0</v>
      </c>
      <c r="CI16" s="647">
        <f>IFERROR(
    IF(J16="---", "NA",
        IF(AA16="---", "NA",
        IF(K16="---", "NA",
            IF(BL16 &gt; BM16,
                IF(MIN(BW16, BL16) = BX16, 0.1,
                    IF(MIN(BW16, BL16) &lt; BX16, 1.1)
                ),
                IF(MIN(BW16, BL16) = BX16, 0,
                    IF(MIN(BW16, BL16) &lt; BX16, 1)
                ))
            )
        )
    ),
-5)</f>
        <v>1</v>
      </c>
      <c r="CJ16" s="647" t="str">
        <f>IFERROR(
    IF(K16="---", "NA",
        IF(AB16="---", "NA",
        IF(L16="---", "NA",
            IF(BM16 &gt; BN16,
                IF(MIN(BX16, BM16) = BY16, 0.1,
                    IF(MIN(BX16, BM16) &lt; BY16, 1.1)
                ),
                IF(MIN(BX16, BM16) = BY16, 0,
                    IF(MIN(BX16, BM16) &lt; BY16, 1)
                ))
            )
        )
    ),
-5)</f>
        <v>NA</v>
      </c>
      <c r="CK16" s="647" t="str">
        <f>IFERROR(
    IF(L16="---", "NA",
        IF(AC16="---", "NA",
        IF(M16="---", "NA",
            IF(BN16 &gt; BO16,
                IF(MIN(BY16, BN16) = BZ16, 0.1,
                    IF(MIN(BY16, BN16) &lt; BZ16, 1.1)
                ),
                IF(MIN(BY16, BN16) = BZ16, 0,
                    IF(MIN(BY16, BN16) &lt; BZ16, 1)
                ))
            )
        )
    ),
-5)</f>
        <v>NA</v>
      </c>
      <c r="CL16" s="647" t="str">
        <f>IFERROR(
    IF(M16="---", "NA",
        IF(AD16="---", "NA",
        IF(N16="---", "NA",
            IF(BO16 &gt; BP16,
                IF(MIN(BZ16, BO16) = CA16, 0.1,
                    IF(MIN(BZ16, BO16) &lt; CA16, 1.1)
                ),
                IF(MIN(BZ16, BO16) = CA16, 0,
                    IF(MIN(BZ16, BO16) &lt; CA16, 1)
                ))
            )
        )
    ),
-5)</f>
        <v>NA</v>
      </c>
      <c r="CM16" s="647" t="str">
        <f>IFERROR(
    IF(N16="---", "NA",
        IF(AE16="---", "NA",
        IF(O16="---", "NA",
            IF(BP16 &gt; BQ16,
                IF(MIN(CA16, BP16) = CB16, 0.1,
                    IF(MIN(CA16, BP16) &lt; CB16, 1.1)
                ),
                IF(MIN(CA16, BP16) = CB16, 0,
                    IF(MIN(CA16, BP16) &lt; CB16, 1)
                ))
            )
        )
    ),
-5)</f>
        <v>NA</v>
      </c>
      <c r="CN16" s="647" t="str">
        <f>IFERROR(
    IF(O16="---", "NA",
        IF(AF16="---", "NA",
        IF(P16="---", "NA",
            IF(BQ16 &gt; BR16,
                IF(MIN(CB16, BQ16) = CC16, 0.1,
                    IF(MIN(CB16, BQ16) &lt; CC16, 1.1)
                ),
                IF(MIN(CB16, BQ16) = CC16, 0,
                    IF(MIN(CB16, BQ16) &lt; CC16, 1)
                ))
            )
        )
    ),
-5)</f>
        <v>NA</v>
      </c>
      <c r="CO16" s="647" t="str">
        <f>IFERROR(
    IF(P16="---", "NA",
        IF(AG16="---", "NA",
        IF(Q16="---", "NA",
            IF(BR16 &gt; BS16,
                IF(MIN(CC16, BR16) = CD16, 0.1,
                    IF(MIN(CC16, BR16) &lt; CD16, 1.1)
                ),
                IF(MIN(CC16, BR16) = CD16, 0,
                    IF(MIN(CC16, BR16) &lt; CD16, 1)
                ))
            )
        )
    ),
-5)</f>
        <v>NA</v>
      </c>
      <c r="CP16" s="647" t="str">
        <f>IFERROR(
    IF(Q16="---", "NA",
        IF(AH16="---", "NA",
        IF(R16="---", "NA",
            IF(BS16 &gt; BT16,
                IF(MIN(CD16, BS16) = CE16, 0.1,
                    IF(MIN(CD16, BS16) &lt; CE16, 1.1)
                ),
                IF(MIN(CD16, BS16) = CE16, 0,
                    IF(MIN(CD16, BS16) &lt; CE16, 1)
                ))
            )
        )
    ),
-5)</f>
        <v>NA</v>
      </c>
      <c r="CQ16" s="453" t="s">
        <v>133</v>
      </c>
      <c r="CR16" s="647" t="str">
        <f>IF(AND(OR(CG16=1, CG16=1.1),BK16&gt;=BV16),"Achieved",IF(AND(OR(CG16=1, CG16=1.1),BK16&lt;BV16),"Not Achieved","NA"))</f>
        <v>NA</v>
      </c>
      <c r="CS16" s="647" t="str">
        <f>IF(AND(OR(CH16=1, CH16=1.1),BL16&gt;=BW16),"Achieved",IF(AND(OR(CH16=1, CH16=1.1),BL16&lt;BW16),"Not Achieved","NA"))</f>
        <v>NA</v>
      </c>
      <c r="CT16" s="647" t="str">
        <f>IF(AND(OR(CI16=1, CI16=1.1),BM16&gt;=BX16),"Achieved",IF(AND(OR(CI16=1, CI16=1.1),BM16&lt;BX16),"Not Achieved","NA"))</f>
        <v>Achieved</v>
      </c>
      <c r="CU16" s="647" t="str">
        <f>IF(AND(OR(CJ16=1, CJ16=1.1),BN16&gt;=BY16),"Achieved",IF(AND(OR(CJ16=1, CJ16=1.1),BN16&lt;BY16),"Not Achieved","NA"))</f>
        <v>NA</v>
      </c>
      <c r="CV16" s="647" t="str">
        <f>IF(AND(OR(CK16=1, CK16=1.1),BO16&gt;=BZ16),"Achieved",IF(AND(OR(CK16=1, CK16=1.1),BO16&lt;BZ16),"Not Achieved","NA"))</f>
        <v>NA</v>
      </c>
      <c r="CW16" s="647" t="str">
        <f>IF(AND(OR(CL16=1, CL16=1.1),BP16&gt;=CA16),"Achieved",IF(AND(OR(CL16=1, CL16=1.1),BP16&lt;CA16),"Not Achieved","NA"))</f>
        <v>NA</v>
      </c>
      <c r="CX16" s="647" t="str">
        <f>IF(AND(OR(CM16=1, CM16=1.1),BQ16&gt;=CB16),"Achieved",IF(AND(OR(CM16=1, CM16=1.1),BQ16&lt;CB16),"Not Achieved","NA"))</f>
        <v>NA</v>
      </c>
      <c r="CY16" s="647" t="str">
        <f>IF(AND(OR(CN16=1, CN16=1.1),BR16&gt;=CC16),"Achieved",IF(AND(OR(CN16=1, CN16=1.1),BR16&lt;CC16),"Not Achieved","NA"))</f>
        <v>NA</v>
      </c>
      <c r="CZ16" s="647" t="str">
        <f>IF(AND(OR(CO16=1, CO16=1.1),BS16&gt;=CD16),"Achieved",IF(AND(OR(CO16=1, CO16=1.1),BS16&lt;CD16),"Not Achieved","NA"))</f>
        <v>NA</v>
      </c>
      <c r="DA16" s="647" t="str">
        <f>IF(AND(OR(CP16=1, CP16=1.1),BT16&gt;=CE16),"Achieved",IF(AND(OR(CP16=1, CP16=1.1),BT16&lt;CE16),"Not Achieved","NA"))</f>
        <v>NA</v>
      </c>
    </row>
    <row r="17" spans="2:105" s="408" customFormat="1" ht="13.75" customHeight="1" thickBot="1" x14ac:dyDescent="0.4">
      <c r="B17" s="455"/>
      <c r="C17" s="443"/>
      <c r="D17" s="444"/>
      <c r="E17" s="445" t="s">
        <v>134</v>
      </c>
      <c r="F17" s="445"/>
      <c r="G17" s="447"/>
      <c r="H17" s="456" t="s">
        <v>99</v>
      </c>
      <c r="I17" s="456" t="s">
        <v>99</v>
      </c>
      <c r="J17" s="456" t="s">
        <v>99</v>
      </c>
      <c r="K17" s="456" t="s">
        <v>101</v>
      </c>
      <c r="L17" s="456" t="s">
        <v>100</v>
      </c>
      <c r="M17" s="456" t="s">
        <v>100</v>
      </c>
      <c r="N17" s="456" t="s">
        <v>100</v>
      </c>
      <c r="O17" s="456" t="s">
        <v>100</v>
      </c>
      <c r="P17" s="456" t="s">
        <v>100</v>
      </c>
      <c r="Q17" s="456" t="s">
        <v>100</v>
      </c>
      <c r="R17" s="457" t="s">
        <v>100</v>
      </c>
      <c r="S17" s="407"/>
      <c r="T17" s="407"/>
      <c r="U17" s="407"/>
      <c r="V17" s="407"/>
      <c r="W17" s="407"/>
      <c r="X17" s="407"/>
      <c r="Y17" s="456" t="s">
        <v>99</v>
      </c>
      <c r="Z17" s="456" t="s">
        <v>99</v>
      </c>
      <c r="AA17" s="450" t="s">
        <v>101</v>
      </c>
      <c r="AB17" s="450" t="s">
        <v>101</v>
      </c>
      <c r="AC17" s="450" t="s">
        <v>101</v>
      </c>
      <c r="AD17" s="450" t="s">
        <v>100</v>
      </c>
      <c r="AE17" s="450" t="s">
        <v>100</v>
      </c>
      <c r="AF17" s="450" t="s">
        <v>100</v>
      </c>
      <c r="AG17" s="450" t="s">
        <v>100</v>
      </c>
      <c r="AH17" s="450" t="s">
        <v>100</v>
      </c>
      <c r="AK17" s="451" t="str">
        <f>IFERROR(IF(I17="---","",IF(Y17="---","No Target Set",IF(BV17=BK17,"On Target",IF(BV17&gt;BK17,"Behind",IF(BV17&lt;BK17,"On Target"))))),"")</f>
        <v>On Target</v>
      </c>
      <c r="AL17" s="451" t="str">
        <f>IFERROR(IF(J17="---","",IF(Z17="---","No Target Set",IF(BW17=BL17,"On Target",IF(BW17&gt;BL17,"Behind",IF(BW17&lt;BL17,"On Target"))))),"")</f>
        <v>On Target</v>
      </c>
      <c r="AM17" s="451" t="str">
        <f>IFERROR(IF(K17="---","",IF(AA17="---","No Target Set",IF(BX17=BM17,"On Target",IF(BX17&gt;BM17,"Behind",IF(BX17&lt;BM17,"On Target"))))),"")</f>
        <v>On Target</v>
      </c>
      <c r="AN17" s="451" t="str">
        <f>IFERROR(IF(L17="---","",IF(AB17="---","No Target Set",IF(BY17=BN17,"On Target",IF(BY17&gt;BN17,"Behind",IF(BY17&lt;BN17,"On Target"))))),"")</f>
        <v/>
      </c>
      <c r="AO17" s="451" t="str">
        <f>IFERROR(IF(M17="---","",IF(AC17="---","No Target Set",IF(BZ17=BO17,"On Target",IF(BZ17&gt;BO17,"Behind",IF(BZ17&lt;BO17,"On Target"))))),"")</f>
        <v/>
      </c>
      <c r="AP17" s="451" t="str">
        <f>IFERROR(IF(N17="---","",IF(AD17="---","No Target Set",IF(CA17=BP17,"On Target",IF(CA17&gt;BP17,"Behind",IF(CA17&lt;BP17,"On Target"))))),"")</f>
        <v/>
      </c>
      <c r="AQ17" s="451" t="str">
        <f>IFERROR(IF(O17="---","",IF(AE17="---","No Target Set",IF(CB17=BQ17,"On Target",IF(CB17&gt;BQ17,"Behind",IF(CB17&lt;BQ17,"On Target"))))),"")</f>
        <v/>
      </c>
      <c r="AR17" s="451" t="str">
        <f>IFERROR(IF(P17="---","",IF(AF17="---","No Target Set",IF(CC17=BR17,"On Target",IF(CC17&gt;BR17,"Behind",IF(CC17&lt;BR17,"On Target"))))),"")</f>
        <v/>
      </c>
      <c r="AS17" s="451" t="str">
        <f>IFERROR(IF(Q17="---","",IF(AG17="---","No Target Set",IF(CD17=BS17,"On Target",IF(CD17&gt;BS17,"Behind",IF(CD17&lt;BS17,"On Target"))))),"")</f>
        <v/>
      </c>
      <c r="AT17" s="451" t="str">
        <f>IFERROR(IF(R17="---","",IF(AH17="---","No Target Set",IF(CE17=BT17,"On Target",IF(CE17&gt;BT17,"Behind",IF(CE17&lt;BT17,"On Target"))))),"")</f>
        <v/>
      </c>
      <c r="AU17" s="407"/>
      <c r="AV17" s="452"/>
      <c r="AW17" s="647" t="s">
        <v>128</v>
      </c>
      <c r="AX17" s="647" t="str">
        <f>_xlfn.IFNA(LOOKUP(2,1/(H17:R17&lt;&gt;"---"),H17:R17),"---")</f>
        <v>≥80</v>
      </c>
      <c r="AY17" s="647">
        <f>VALUE(IF(AX17="---","",VLOOKUP(AX17,List1678345679102133[],2,FALSE)))</f>
        <v>1</v>
      </c>
      <c r="AZ17" s="647" t="str">
        <f>_xlfn.IFNA(LOOKUP(2,1/(H17:Q17&lt;&gt;"---"),X17:AF17),"---")</f>
        <v>≥80</v>
      </c>
      <c r="BA17" s="647">
        <f>VALUE(IF(AZ17="---","",VLOOKUP(AZ17,List1678345679102133[],2,FALSE)))</f>
        <v>1</v>
      </c>
      <c r="BB17" s="647" t="str">
        <f>_xlfn.IFNA(LOOKUP(2,1/(AK17:AT17&lt;&gt;""),AK17:AT17),"---")</f>
        <v>On Target</v>
      </c>
      <c r="BC17" s="647" t="str">
        <f>_xlfn.IFNA(LOOKUP(2,1/(H17:R17&lt;&gt;"---"),H$2:R$2),"---")</f>
        <v>Actual Year 3</v>
      </c>
      <c r="BD17" s="407"/>
      <c r="BE17" s="407"/>
      <c r="BF17" s="407"/>
      <c r="BG17" s="407"/>
      <c r="BH17" s="407"/>
      <c r="BI17" s="453" t="s">
        <v>128</v>
      </c>
      <c r="BJ17" s="647">
        <f>IF(H17="---","",IF(H17="","",VLOOKUP(H17,List1678345679102133[],2,FALSE)))</f>
        <v>0.5</v>
      </c>
      <c r="BK17" s="647">
        <f>IF(I17="---","",IF(I17="","",VLOOKUP(I17,List1678345679102133[],2,FALSE)))</f>
        <v>0.5</v>
      </c>
      <c r="BL17" s="647">
        <f>IF(J17="---","",IF(J17="","",VLOOKUP(J17,List1678345679102133[],2,FALSE)))</f>
        <v>0.5</v>
      </c>
      <c r="BM17" s="647">
        <f>IF(K17="---","",IF(K17="","",VLOOKUP(K17,List1678345679102133[],2,FALSE)))</f>
        <v>1</v>
      </c>
      <c r="BN17" s="647" t="str">
        <f>IF(L17="---","",IF(L17="","",VLOOKUP(L17,List1678345679102133[],2,FALSE)))</f>
        <v/>
      </c>
      <c r="BO17" s="647" t="str">
        <f>IF(M17="---","",IF(M17="","",VLOOKUP(M17,List1678345679102133[],2,FALSE)))</f>
        <v/>
      </c>
      <c r="BP17" s="647" t="str">
        <f>IF(N17="---","",IF(N17="","",VLOOKUP(N17,List1678345679102133[],2,FALSE)))</f>
        <v/>
      </c>
      <c r="BQ17" s="647" t="str">
        <f>IF(O17="---","",IF(O17="","",VLOOKUP(O17,List1678345679102133[],2,FALSE)))</f>
        <v/>
      </c>
      <c r="BR17" s="647" t="str">
        <f>IF(P17="---","",IF(P17="","",VLOOKUP(P17,List1678345679102133[],2,FALSE)))</f>
        <v/>
      </c>
      <c r="BS17" s="647" t="str">
        <f>IF(Q17="---","",IF(Q17="","",VLOOKUP(Q17,List1678345679102133[],2,FALSE)))</f>
        <v/>
      </c>
      <c r="BT17" s="647" t="str">
        <f>IF(R17="---","",IF(R17="","",VLOOKUP(R17,List1678345679102133[],2,FALSE)))</f>
        <v/>
      </c>
      <c r="BU17" s="453" t="s">
        <v>128</v>
      </c>
      <c r="BV17" s="647">
        <f>IF(Y17="---","",IF(Y17="","",VLOOKUP(Y17,List1678345679102133[],2,FALSE)))</f>
        <v>0.5</v>
      </c>
      <c r="BW17" s="647">
        <f>IF(Z17="---","",IF(Z17="","",VLOOKUP(Z17,List1678345679102133[],2,FALSE)))</f>
        <v>0.5</v>
      </c>
      <c r="BX17" s="647">
        <f>IF(AA17="---","",IF(AA17="","",VLOOKUP(AA17,List1678345679102133[],2,FALSE)))</f>
        <v>1</v>
      </c>
      <c r="BY17" s="647">
        <f>IF(AB17="---","",IF(AB17="","",VLOOKUP(AB17,List1678345679102133[],2,FALSE)))</f>
        <v>1</v>
      </c>
      <c r="BZ17" s="647">
        <f>IF(AC17="---","",IF(AC17="","",VLOOKUP(AC17,List1678345679102133[],2,FALSE)))</f>
        <v>1</v>
      </c>
      <c r="CA17" s="647" t="str">
        <f>IF(AD17="---","",IF(AD17="","",VLOOKUP(AD17,List1678345679102133[],2,FALSE)))</f>
        <v/>
      </c>
      <c r="CB17" s="647" t="str">
        <f>IF(AE17="---","",IF(AE17="","",VLOOKUP(AE17,List1678345679102133[],2,FALSE)))</f>
        <v/>
      </c>
      <c r="CC17" s="647" t="str">
        <f>IF(AF17="---","",IF(AF17="","",VLOOKUP(AF17,List1678345679102133[],2,FALSE)))</f>
        <v/>
      </c>
      <c r="CD17" s="647" t="str">
        <f>IF(AG17="---","",IF(AG17="","",VLOOKUP(AG17,List1678345679102133[],2,FALSE)))</f>
        <v/>
      </c>
      <c r="CE17" s="647" t="str">
        <f>IF(AH17="---","",IF(AH17="","",VLOOKUP(AH17,List1678345679102133[],2,FALSE)))</f>
        <v/>
      </c>
      <c r="CF17" s="453" t="s">
        <v>128</v>
      </c>
      <c r="CG17" s="647">
        <f>IFERROR(
    IF(H17="---", "NA",
        IF(Y17="---", "NA",
            IF(BJ17 &gt; BK17,
                IF(BV17 &gt; BJ17, 1.1, 0.1),
                IF(BV17 &gt; BJ17, 1, 0)
            )
        )
    ),
    -1
)</f>
        <v>0</v>
      </c>
      <c r="CH17" s="647">
        <f>IFERROR(
    IF(I17="---", "NA",
        IF(Z17="---", "NA",
        IF(J17="---", "NA",
            IF(BK17 &gt; BL17,
                IF(MIN(BV17, BK17) = BW17, 0.1,
                    IF(MIN(BV17, BK17) &lt; BW17, 1.1)
                ),
                IF(MIN(BV17, BK17) = BW17, 0,
                    IF(MIN(BV17, BK17) &lt; BW17, 1)
                ))
            )
        )
    ),
-5)</f>
        <v>0</v>
      </c>
      <c r="CI17" s="647">
        <f>IFERROR(
    IF(J17="---", "NA",
        IF(AA17="---", "NA",
        IF(K17="---", "NA",
            IF(BL17 &gt; BM17,
                IF(MIN(BW17, BL17) = BX17, 0.1,
                    IF(MIN(BW17, BL17) &lt; BX17, 1.1)
                ),
                IF(MIN(BW17, BL17) = BX17, 0,
                    IF(MIN(BW17, BL17) &lt; BX17, 1)
                ))
            )
        )
    ),
-5)</f>
        <v>1</v>
      </c>
      <c r="CJ17" s="647" t="str">
        <f>IFERROR(
    IF(K17="---", "NA",
        IF(AB17="---", "NA",
        IF(L17="---", "NA",
            IF(BM17 &gt; BN17,
                IF(MIN(BX17, BM17) = BY17, 0.1,
                    IF(MIN(BX17, BM17) &lt; BY17, 1.1)
                ),
                IF(MIN(BX17, BM17) = BY17, 0,
                    IF(MIN(BX17, BM17) &lt; BY17, 1)
                ))
            )
        )
    ),
-5)</f>
        <v>NA</v>
      </c>
      <c r="CK17" s="647" t="str">
        <f>IFERROR(
    IF(L17="---", "NA",
        IF(AC17="---", "NA",
        IF(M17="---", "NA",
            IF(BN17 &gt; BO17,
                IF(MIN(BY17, BN17) = BZ17, 0.1,
                    IF(MIN(BY17, BN17) &lt; BZ17, 1.1)
                ),
                IF(MIN(BY17, BN17) = BZ17, 0,
                    IF(MIN(BY17, BN17) &lt; BZ17, 1)
                ))
            )
        )
    ),
-5)</f>
        <v>NA</v>
      </c>
      <c r="CL17" s="647" t="str">
        <f>IFERROR(
    IF(M17="---", "NA",
        IF(AD17="---", "NA",
        IF(N17="---", "NA",
            IF(BO17 &gt; BP17,
                IF(MIN(BZ17, BO17) = CA17, 0.1,
                    IF(MIN(BZ17, BO17) &lt; CA17, 1.1)
                ),
                IF(MIN(BZ17, BO17) = CA17, 0,
                    IF(MIN(BZ17, BO17) &lt; CA17, 1)
                ))
            )
        )
    ),
-5)</f>
        <v>NA</v>
      </c>
      <c r="CM17" s="647" t="str">
        <f>IFERROR(
    IF(N17="---", "NA",
        IF(AE17="---", "NA",
        IF(O17="---", "NA",
            IF(BP17 &gt; BQ17,
                IF(MIN(CA17, BP17) = CB17, 0.1,
                    IF(MIN(CA17, BP17) &lt; CB17, 1.1)
                ),
                IF(MIN(CA17, BP17) = CB17, 0,
                    IF(MIN(CA17, BP17) &lt; CB17, 1)
                ))
            )
        )
    ),
-5)</f>
        <v>NA</v>
      </c>
      <c r="CN17" s="647" t="str">
        <f>IFERROR(
    IF(O17="---", "NA",
        IF(AF17="---", "NA",
        IF(P17="---", "NA",
            IF(BQ17 &gt; BR17,
                IF(MIN(CB17, BQ17) = CC17, 0.1,
                    IF(MIN(CB17, BQ17) &lt; CC17, 1.1)
                ),
                IF(MIN(CB17, BQ17) = CC17, 0,
                    IF(MIN(CB17, BQ17) &lt; CC17, 1)
                ))
            )
        )
    ),
-5)</f>
        <v>NA</v>
      </c>
      <c r="CO17" s="647" t="str">
        <f>IFERROR(
    IF(P17="---", "NA",
        IF(AG17="---", "NA",
        IF(Q17="---", "NA",
            IF(BR17 &gt; BS17,
                IF(MIN(CC17, BR17) = CD17, 0.1,
                    IF(MIN(CC17, BR17) &lt; CD17, 1.1)
                ),
                IF(MIN(CC17, BR17) = CD17, 0,
                    IF(MIN(CC17, BR17) &lt; CD17, 1)
                ))
            )
        )
    ),
-5)</f>
        <v>NA</v>
      </c>
      <c r="CP17" s="647" t="str">
        <f>IFERROR(
    IF(Q17="---", "NA",
        IF(AH17="---", "NA",
        IF(R17="---", "NA",
            IF(BS17 &gt; BT17,
                IF(MIN(CD17, BS17) = CE17, 0.1,
                    IF(MIN(CD17, BS17) &lt; CE17, 1.1)
                ),
                IF(MIN(CD17, BS17) = CE17, 0,
                    IF(MIN(CD17, BS17) &lt; CE17, 1)
                ))
            )
        )
    ),
-5)</f>
        <v>NA</v>
      </c>
      <c r="CQ17" s="453" t="s">
        <v>135</v>
      </c>
      <c r="CR17" s="647" t="str">
        <f>IF(AND(OR(CG17=1, CG17=1.1),BK17&gt;=BV17),"Achieved",IF(AND(OR(CG17=1, CG17=1.1),BK17&lt;BV17),"Not Achieved","NA"))</f>
        <v>NA</v>
      </c>
      <c r="CS17" s="647" t="str">
        <f>IF(AND(OR(CH17=1, CH17=1.1),BL17&gt;=BW17),"Achieved",IF(AND(OR(CH17=1, CH17=1.1),BL17&lt;BW17),"Not Achieved","NA"))</f>
        <v>NA</v>
      </c>
      <c r="CT17" s="647" t="str">
        <f>IF(AND(OR(CI17=1, CI17=1.1),BM17&gt;=BX17),"Achieved",IF(AND(OR(CI17=1, CI17=1.1),BM17&lt;BX17),"Not Achieved","NA"))</f>
        <v>Achieved</v>
      </c>
      <c r="CU17" s="647" t="str">
        <f>IF(AND(OR(CJ17=1, CJ17=1.1),BN17&gt;=BY17),"Achieved",IF(AND(OR(CJ17=1, CJ17=1.1),BN17&lt;BY17),"Not Achieved","NA"))</f>
        <v>NA</v>
      </c>
      <c r="CV17" s="647" t="str">
        <f>IF(AND(OR(CK17=1, CK17=1.1),BO17&gt;=BZ17),"Achieved",IF(AND(OR(CK17=1, CK17=1.1),BO17&lt;BZ17),"Not Achieved","NA"))</f>
        <v>NA</v>
      </c>
      <c r="CW17" s="647" t="str">
        <f>IF(AND(OR(CL17=1, CL17=1.1),BP17&gt;=CA17),"Achieved",IF(AND(OR(CL17=1, CL17=1.1),BP17&lt;CA17),"Not Achieved","NA"))</f>
        <v>NA</v>
      </c>
      <c r="CX17" s="647" t="str">
        <f>IF(AND(OR(CM17=1, CM17=1.1),BQ17&gt;=CB17),"Achieved",IF(AND(OR(CM17=1, CM17=1.1),BQ17&lt;CB17),"Not Achieved","NA"))</f>
        <v>NA</v>
      </c>
      <c r="CY17" s="647" t="str">
        <f>IF(AND(OR(CN17=1, CN17=1.1),BR17&gt;=CC17),"Achieved",IF(AND(OR(CN17=1, CN17=1.1),BR17&lt;CC17),"Not Achieved","NA"))</f>
        <v>NA</v>
      </c>
      <c r="CZ17" s="647" t="str">
        <f>IF(AND(OR(CO17=1, CO17=1.1),BS17&gt;=CD17),"Achieved",IF(AND(OR(CO17=1, CO17=1.1),BS17&lt;CD17),"Not Achieved","NA"))</f>
        <v>NA</v>
      </c>
      <c r="DA17" s="647" t="str">
        <f>IF(AND(OR(CP17=1, CP17=1.1),BT17&gt;=CE17),"Achieved",IF(AND(OR(CP17=1, CP17=1.1),BT17&lt;CE17),"Not Achieved","NA"))</f>
        <v>NA</v>
      </c>
    </row>
    <row r="18" spans="2:105" s="408" customFormat="1" ht="13.75" customHeight="1" thickBot="1" x14ac:dyDescent="0.4">
      <c r="B18" s="455"/>
      <c r="C18" s="443" t="s">
        <v>136</v>
      </c>
      <c r="D18" s="444"/>
      <c r="E18" s="445" t="s">
        <v>137</v>
      </c>
      <c r="F18" s="445"/>
      <c r="G18" s="447"/>
      <c r="H18" s="456" t="s">
        <v>99</v>
      </c>
      <c r="I18" s="456" t="s">
        <v>99</v>
      </c>
      <c r="J18" s="456" t="s">
        <v>99</v>
      </c>
      <c r="K18" s="456" t="s">
        <v>99</v>
      </c>
      <c r="L18" s="456" t="s">
        <v>100</v>
      </c>
      <c r="M18" s="456" t="s">
        <v>100</v>
      </c>
      <c r="N18" s="456" t="s">
        <v>100</v>
      </c>
      <c r="O18" s="456" t="s">
        <v>100</v>
      </c>
      <c r="P18" s="456" t="s">
        <v>100</v>
      </c>
      <c r="Q18" s="456" t="s">
        <v>100</v>
      </c>
      <c r="R18" s="457" t="s">
        <v>100</v>
      </c>
      <c r="S18" s="407"/>
      <c r="T18" s="407"/>
      <c r="U18" s="407"/>
      <c r="V18" s="407"/>
      <c r="W18" s="407"/>
      <c r="X18" s="407"/>
      <c r="Y18" s="456" t="s">
        <v>99</v>
      </c>
      <c r="Z18" s="456" t="s">
        <v>99</v>
      </c>
      <c r="AA18" s="450" t="s">
        <v>99</v>
      </c>
      <c r="AB18" s="450" t="s">
        <v>99</v>
      </c>
      <c r="AC18" s="450" t="s">
        <v>101</v>
      </c>
      <c r="AD18" s="450" t="s">
        <v>100</v>
      </c>
      <c r="AE18" s="450" t="s">
        <v>100</v>
      </c>
      <c r="AF18" s="450" t="s">
        <v>100</v>
      </c>
      <c r="AG18" s="450" t="s">
        <v>100</v>
      </c>
      <c r="AH18" s="450" t="s">
        <v>100</v>
      </c>
      <c r="AK18" s="451" t="str">
        <f>IFERROR(IF(I18="---","",IF(Y18="---","No Target Set",IF(BV18=BK18,"On Target",IF(BV18&gt;BK18,"Behind",IF(BV18&lt;BK18,"On Target"))))),"")</f>
        <v>On Target</v>
      </c>
      <c r="AL18" s="451" t="str">
        <f>IFERROR(IF(J18="---","",IF(Z18="---","No Target Set",IF(BW18=BL18,"On Target",IF(BW18&gt;BL18,"Behind",IF(BW18&lt;BL18,"On Target"))))),"")</f>
        <v>On Target</v>
      </c>
      <c r="AM18" s="451" t="str">
        <f>IFERROR(IF(K18="---","",IF(AA18="---","No Target Set",IF(BX18=BM18,"On Target",IF(BX18&gt;BM18,"Behind",IF(BX18&lt;BM18,"On Target"))))),"")</f>
        <v>On Target</v>
      </c>
      <c r="AN18" s="451" t="str">
        <f>IFERROR(IF(L18="---","",IF(AB18="---","No Target Set",IF(BY18=BN18,"On Target",IF(BY18&gt;BN18,"Behind",IF(BY18&lt;BN18,"On Target"))))),"")</f>
        <v/>
      </c>
      <c r="AO18" s="451" t="str">
        <f>IFERROR(IF(M18="---","",IF(AC18="---","No Target Set",IF(BZ18=BO18,"On Target",IF(BZ18&gt;BO18,"Behind",IF(BZ18&lt;BO18,"On Target"))))),"")</f>
        <v/>
      </c>
      <c r="AP18" s="451" t="str">
        <f>IFERROR(IF(N18="---","",IF(AD18="---","No Target Set",IF(CA18=BP18,"On Target",IF(CA18&gt;BP18,"Behind",IF(CA18&lt;BP18,"On Target"))))),"")</f>
        <v/>
      </c>
      <c r="AQ18" s="451" t="str">
        <f>IFERROR(IF(O18="---","",IF(AE18="---","No Target Set",IF(CB18=BQ18,"On Target",IF(CB18&gt;BQ18,"Behind",IF(CB18&lt;BQ18,"On Target"))))),"")</f>
        <v/>
      </c>
      <c r="AR18" s="451" t="str">
        <f>IFERROR(IF(P18="---","",IF(AF18="---","No Target Set",IF(CC18=BR18,"On Target",IF(CC18&gt;BR18,"Behind",IF(CC18&lt;BR18,"On Target"))))),"")</f>
        <v/>
      </c>
      <c r="AS18" s="451" t="str">
        <f>IFERROR(IF(Q18="---","",IF(AG18="---","No Target Set",IF(CD18=BS18,"On Target",IF(CD18&gt;BS18,"Behind",IF(CD18&lt;BS18,"On Target"))))),"")</f>
        <v/>
      </c>
      <c r="AT18" s="451" t="str">
        <f>IFERROR(IF(R18="---","",IF(AH18="---","No Target Set",IF(CE18=BT18,"On Target",IF(CE18&gt;BT18,"Behind",IF(CE18&lt;BT18,"On Target"))))),"")</f>
        <v/>
      </c>
      <c r="AU18" s="407"/>
      <c r="AV18" s="452"/>
      <c r="AW18" s="647" t="s">
        <v>131</v>
      </c>
      <c r="AX18" s="647" t="str">
        <f>_xlfn.IFNA(LOOKUP(2,1/(H18:R18&lt;&gt;"---"),H18:R18),"---")</f>
        <v>60-79</v>
      </c>
      <c r="AY18" s="647">
        <f>VALUE(IF(AX18="---","",VLOOKUP(AX18,List1678345679102133[],2,FALSE)))</f>
        <v>0.5</v>
      </c>
      <c r="AZ18" s="647" t="str">
        <f>_xlfn.IFNA(LOOKUP(2,1/(H18:Q18&lt;&gt;"---"),X18:AF18),"---")</f>
        <v>60-79</v>
      </c>
      <c r="BA18" s="647">
        <f>VALUE(IF(AZ18="---","",VLOOKUP(AZ18,List1678345679102133[],2,FALSE)))</f>
        <v>0.5</v>
      </c>
      <c r="BB18" s="647" t="str">
        <f>_xlfn.IFNA(LOOKUP(2,1/(AK18:AT18&lt;&gt;""),AK18:AT18),"---")</f>
        <v>On Target</v>
      </c>
      <c r="BC18" s="647" t="str">
        <f>_xlfn.IFNA(LOOKUP(2,1/(H18:R18&lt;&gt;"---"),H$2:R$2),"---")</f>
        <v>Actual Year 3</v>
      </c>
      <c r="BD18" s="407"/>
      <c r="BE18" s="407"/>
      <c r="BF18" s="407"/>
      <c r="BG18" s="407"/>
      <c r="BH18" s="407"/>
      <c r="BI18" s="453" t="s">
        <v>131</v>
      </c>
      <c r="BJ18" s="647">
        <f>IF(H18="---","",IF(H18="","",VLOOKUP(H18,List1678345679102133[],2,FALSE)))</f>
        <v>0.5</v>
      </c>
      <c r="BK18" s="647">
        <f>IF(I18="---","",IF(I18="","",VLOOKUP(I18,List1678345679102133[],2,FALSE)))</f>
        <v>0.5</v>
      </c>
      <c r="BL18" s="647">
        <f>IF(J18="---","",IF(J18="","",VLOOKUP(J18,List1678345679102133[],2,FALSE)))</f>
        <v>0.5</v>
      </c>
      <c r="BM18" s="647">
        <f>IF(K18="---","",IF(K18="","",VLOOKUP(K18,List1678345679102133[],2,FALSE)))</f>
        <v>0.5</v>
      </c>
      <c r="BN18" s="647" t="str">
        <f>IF(L18="---","",IF(L18="","",VLOOKUP(L18,List1678345679102133[],2,FALSE)))</f>
        <v/>
      </c>
      <c r="BO18" s="647" t="str">
        <f>IF(M18="---","",IF(M18="","",VLOOKUP(M18,List1678345679102133[],2,FALSE)))</f>
        <v/>
      </c>
      <c r="BP18" s="647" t="str">
        <f>IF(N18="---","",IF(N18="","",VLOOKUP(N18,List1678345679102133[],2,FALSE)))</f>
        <v/>
      </c>
      <c r="BQ18" s="647" t="str">
        <f>IF(O18="---","",IF(O18="","",VLOOKUP(O18,List1678345679102133[],2,FALSE)))</f>
        <v/>
      </c>
      <c r="BR18" s="647" t="str">
        <f>IF(P18="---","",IF(P18="","",VLOOKUP(P18,List1678345679102133[],2,FALSE)))</f>
        <v/>
      </c>
      <c r="BS18" s="647" t="str">
        <f>IF(Q18="---","",IF(Q18="","",VLOOKUP(Q18,List1678345679102133[],2,FALSE)))</f>
        <v/>
      </c>
      <c r="BT18" s="647" t="str">
        <f>IF(R18="---","",IF(R18="","",VLOOKUP(R18,List1678345679102133[],2,FALSE)))</f>
        <v/>
      </c>
      <c r="BU18" s="453" t="s">
        <v>131</v>
      </c>
      <c r="BV18" s="647">
        <f>IF(Y18="---","",IF(Y18="","",VLOOKUP(Y18,List1678345679102133[],2,FALSE)))</f>
        <v>0.5</v>
      </c>
      <c r="BW18" s="647">
        <f>IF(Z18="---","",IF(Z18="","",VLOOKUP(Z18,List1678345679102133[],2,FALSE)))</f>
        <v>0.5</v>
      </c>
      <c r="BX18" s="647">
        <f>IF(AA18="---","",IF(AA18="","",VLOOKUP(AA18,List1678345679102133[],2,FALSE)))</f>
        <v>0.5</v>
      </c>
      <c r="BY18" s="647">
        <f>IF(AB18="---","",IF(AB18="","",VLOOKUP(AB18,List1678345679102133[],2,FALSE)))</f>
        <v>0.5</v>
      </c>
      <c r="BZ18" s="647">
        <f>IF(AC18="---","",IF(AC18="","",VLOOKUP(AC18,List1678345679102133[],2,FALSE)))</f>
        <v>1</v>
      </c>
      <c r="CA18" s="647" t="str">
        <f>IF(AD18="---","",IF(AD18="","",VLOOKUP(AD18,List1678345679102133[],2,FALSE)))</f>
        <v/>
      </c>
      <c r="CB18" s="647" t="str">
        <f>IF(AE18="---","",IF(AE18="","",VLOOKUP(AE18,List1678345679102133[],2,FALSE)))</f>
        <v/>
      </c>
      <c r="CC18" s="647" t="str">
        <f>IF(AF18="---","",IF(AF18="","",VLOOKUP(AF18,List1678345679102133[],2,FALSE)))</f>
        <v/>
      </c>
      <c r="CD18" s="647" t="str">
        <f>IF(AG18="---","",IF(AG18="","",VLOOKUP(AG18,List1678345679102133[],2,FALSE)))</f>
        <v/>
      </c>
      <c r="CE18" s="647" t="str">
        <f>IF(AH18="---","",IF(AH18="","",VLOOKUP(AH18,List1678345679102133[],2,FALSE)))</f>
        <v/>
      </c>
      <c r="CF18" s="453" t="s">
        <v>131</v>
      </c>
      <c r="CG18" s="647">
        <f>IFERROR(
    IF(H18="---", "NA",
        IF(Y18="---", "NA",
            IF(BJ18 &gt; BK18,
                IF(BV18 &gt; BJ18, 1.1, 0.1),
                IF(BV18 &gt; BJ18, 1, 0)
            )
        )
    ),
    -1
)</f>
        <v>0</v>
      </c>
      <c r="CH18" s="647">
        <f>IFERROR(
    IF(I18="---", "NA",
        IF(Z18="---", "NA",
        IF(J18="---", "NA",
            IF(BK18 &gt; BL18,
                IF(MIN(BV18, BK18) = BW18, 0.1,
                    IF(MIN(BV18, BK18) &lt; BW18, 1.1)
                ),
                IF(MIN(BV18, BK18) = BW18, 0,
                    IF(MIN(BV18, BK18) &lt; BW18, 1)
                ))
            )
        )
    ),
-5)</f>
        <v>0</v>
      </c>
      <c r="CI18" s="647">
        <f>IFERROR(
    IF(J18="---", "NA",
        IF(AA18="---", "NA",
        IF(K18="---", "NA",
            IF(BL18 &gt; BM18,
                IF(MIN(BW18, BL18) = BX18, 0.1,
                    IF(MIN(BW18, BL18) &lt; BX18, 1.1)
                ),
                IF(MIN(BW18, BL18) = BX18, 0,
                    IF(MIN(BW18, BL18) &lt; BX18, 1)
                ))
            )
        )
    ),
-5)</f>
        <v>0</v>
      </c>
      <c r="CJ18" s="647" t="str">
        <f>IFERROR(
    IF(K18="---", "NA",
        IF(AB18="---", "NA",
        IF(L18="---", "NA",
            IF(BM18 &gt; BN18,
                IF(MIN(BX18, BM18) = BY18, 0.1,
                    IF(MIN(BX18, BM18) &lt; BY18, 1.1)
                ),
                IF(MIN(BX18, BM18) = BY18, 0,
                    IF(MIN(BX18, BM18) &lt; BY18, 1)
                ))
            )
        )
    ),
-5)</f>
        <v>NA</v>
      </c>
      <c r="CK18" s="647" t="str">
        <f>IFERROR(
    IF(L18="---", "NA",
        IF(AC18="---", "NA",
        IF(M18="---", "NA",
            IF(BN18 &gt; BO18,
                IF(MIN(BY18, BN18) = BZ18, 0.1,
                    IF(MIN(BY18, BN18) &lt; BZ18, 1.1)
                ),
                IF(MIN(BY18, BN18) = BZ18, 0,
                    IF(MIN(BY18, BN18) &lt; BZ18, 1)
                ))
            )
        )
    ),
-5)</f>
        <v>NA</v>
      </c>
      <c r="CL18" s="647" t="str">
        <f>IFERROR(
    IF(M18="---", "NA",
        IF(AD18="---", "NA",
        IF(N18="---", "NA",
            IF(BO18 &gt; BP18,
                IF(MIN(BZ18, BO18) = CA18, 0.1,
                    IF(MIN(BZ18, BO18) &lt; CA18, 1.1)
                ),
                IF(MIN(BZ18, BO18) = CA18, 0,
                    IF(MIN(BZ18, BO18) &lt; CA18, 1)
                ))
            )
        )
    ),
-5)</f>
        <v>NA</v>
      </c>
      <c r="CM18" s="647" t="str">
        <f>IFERROR(
    IF(N18="---", "NA",
        IF(AE18="---", "NA",
        IF(O18="---", "NA",
            IF(BP18 &gt; BQ18,
                IF(MIN(CA18, BP18) = CB18, 0.1,
                    IF(MIN(CA18, BP18) &lt; CB18, 1.1)
                ),
                IF(MIN(CA18, BP18) = CB18, 0,
                    IF(MIN(CA18, BP18) &lt; CB18, 1)
                ))
            )
        )
    ),
-5)</f>
        <v>NA</v>
      </c>
      <c r="CN18" s="647" t="str">
        <f>IFERROR(
    IF(O18="---", "NA",
        IF(AF18="---", "NA",
        IF(P18="---", "NA",
            IF(BQ18 &gt; BR18,
                IF(MIN(CB18, BQ18) = CC18, 0.1,
                    IF(MIN(CB18, BQ18) &lt; CC18, 1.1)
                ),
                IF(MIN(CB18, BQ18) = CC18, 0,
                    IF(MIN(CB18, BQ18) &lt; CC18, 1)
                ))
            )
        )
    ),
-5)</f>
        <v>NA</v>
      </c>
      <c r="CO18" s="647" t="str">
        <f>IFERROR(
    IF(P18="---", "NA",
        IF(AG18="---", "NA",
        IF(Q18="---", "NA",
            IF(BR18 &gt; BS18,
                IF(MIN(CC18, BR18) = CD18, 0.1,
                    IF(MIN(CC18, BR18) &lt; CD18, 1.1)
                ),
                IF(MIN(CC18, BR18) = CD18, 0,
                    IF(MIN(CC18, BR18) &lt; CD18, 1)
                ))
            )
        )
    ),
-5)</f>
        <v>NA</v>
      </c>
      <c r="CP18" s="647" t="str">
        <f>IFERROR(
    IF(Q18="---", "NA",
        IF(AH18="---", "NA",
        IF(R18="---", "NA",
            IF(BS18 &gt; BT18,
                IF(MIN(CD18, BS18) = CE18, 0.1,
                    IF(MIN(CD18, BS18) &lt; CE18, 1.1)
                ),
                IF(MIN(CD18, BS18) = CE18, 0,
                    IF(MIN(CD18, BS18) &lt; CE18, 1)
                ))
            )
        )
    ),
-5)</f>
        <v>NA</v>
      </c>
      <c r="CQ18" s="453" t="s">
        <v>138</v>
      </c>
      <c r="CR18" s="647" t="str">
        <f>IF(AND(OR(CG18=1, CG18=1.1),BK18&gt;=BV18),"Achieved",IF(AND(OR(CG18=1, CG18=1.1),BK18&lt;BV18),"Not Achieved","NA"))</f>
        <v>NA</v>
      </c>
      <c r="CS18" s="647" t="str">
        <f>IF(AND(OR(CH18=1, CH18=1.1),BL18&gt;=BW18),"Achieved",IF(AND(OR(CH18=1, CH18=1.1),BL18&lt;BW18),"Not Achieved","NA"))</f>
        <v>NA</v>
      </c>
      <c r="CT18" s="647" t="str">
        <f>IF(AND(OR(CI18=1, CI18=1.1),BM18&gt;=BX18),"Achieved",IF(AND(OR(CI18=1, CI18=1.1),BM18&lt;BX18),"Not Achieved","NA"))</f>
        <v>NA</v>
      </c>
      <c r="CU18" s="647" t="str">
        <f>IF(AND(OR(CJ18=1, CJ18=1.1),BN18&gt;=BY18),"Achieved",IF(AND(OR(CJ18=1, CJ18=1.1),BN18&lt;BY18),"Not Achieved","NA"))</f>
        <v>NA</v>
      </c>
      <c r="CV18" s="647" t="str">
        <f>IF(AND(OR(CK18=1, CK18=1.1),BO18&gt;=BZ18),"Achieved",IF(AND(OR(CK18=1, CK18=1.1),BO18&lt;BZ18),"Not Achieved","NA"))</f>
        <v>NA</v>
      </c>
      <c r="CW18" s="647" t="str">
        <f>IF(AND(OR(CL18=1, CL18=1.1),BP18&gt;=CA18),"Achieved",IF(AND(OR(CL18=1, CL18=1.1),BP18&lt;CA18),"Not Achieved","NA"))</f>
        <v>NA</v>
      </c>
      <c r="CX18" s="647" t="str">
        <f>IF(AND(OR(CM18=1, CM18=1.1),BQ18&gt;=CB18),"Achieved",IF(AND(OR(CM18=1, CM18=1.1),BQ18&lt;CB18),"Not Achieved","NA"))</f>
        <v>NA</v>
      </c>
      <c r="CY18" s="647" t="str">
        <f>IF(AND(OR(CN18=1, CN18=1.1),BR18&gt;=CC18),"Achieved",IF(AND(OR(CN18=1, CN18=1.1),BR18&lt;CC18),"Not Achieved","NA"))</f>
        <v>NA</v>
      </c>
      <c r="CZ18" s="647" t="str">
        <f>IF(AND(OR(CO18=1, CO18=1.1),BS18&gt;=CD18),"Achieved",IF(AND(OR(CO18=1, CO18=1.1),BS18&lt;CD18),"Not Achieved","NA"))</f>
        <v>NA</v>
      </c>
      <c r="DA18" s="647" t="str">
        <f>IF(AND(OR(CP18=1, CP18=1.1),BT18&gt;=CE18),"Achieved",IF(AND(OR(CP18=1, CP18=1.1),BT18&lt;CE18),"Not Achieved","NA"))</f>
        <v>NA</v>
      </c>
    </row>
    <row r="19" spans="2:105" s="408" customFormat="1" ht="13.75" customHeight="1" thickBot="1" x14ac:dyDescent="0.4">
      <c r="B19" s="455"/>
      <c r="C19" s="443"/>
      <c r="D19" s="444"/>
      <c r="E19" s="445" t="s">
        <v>139</v>
      </c>
      <c r="F19" s="445"/>
      <c r="G19" s="447"/>
      <c r="H19" s="456" t="s">
        <v>99</v>
      </c>
      <c r="I19" s="456" t="s">
        <v>99</v>
      </c>
      <c r="J19" s="456" t="s">
        <v>99</v>
      </c>
      <c r="K19" s="456" t="s">
        <v>99</v>
      </c>
      <c r="L19" s="456" t="s">
        <v>100</v>
      </c>
      <c r="M19" s="456" t="s">
        <v>100</v>
      </c>
      <c r="N19" s="456" t="s">
        <v>100</v>
      </c>
      <c r="O19" s="456" t="s">
        <v>100</v>
      </c>
      <c r="P19" s="456" t="s">
        <v>100</v>
      </c>
      <c r="Q19" s="456" t="s">
        <v>100</v>
      </c>
      <c r="R19" s="457" t="s">
        <v>100</v>
      </c>
      <c r="S19" s="407"/>
      <c r="T19" s="407"/>
      <c r="U19" s="407"/>
      <c r="V19" s="407"/>
      <c r="W19" s="407"/>
      <c r="X19" s="407"/>
      <c r="Y19" s="456" t="s">
        <v>99</v>
      </c>
      <c r="Z19" s="456" t="s">
        <v>99</v>
      </c>
      <c r="AA19" s="450" t="s">
        <v>99</v>
      </c>
      <c r="AB19" s="450" t="s">
        <v>101</v>
      </c>
      <c r="AC19" s="450" t="s">
        <v>101</v>
      </c>
      <c r="AD19" s="450" t="s">
        <v>100</v>
      </c>
      <c r="AE19" s="450" t="s">
        <v>100</v>
      </c>
      <c r="AF19" s="450" t="s">
        <v>100</v>
      </c>
      <c r="AG19" s="450" t="s">
        <v>100</v>
      </c>
      <c r="AH19" s="450" t="s">
        <v>100</v>
      </c>
      <c r="AK19" s="451" t="str">
        <f>IFERROR(IF(I19="---","",IF(Y19="---","No Target Set",IF(BV19=BK19,"On Target",IF(BV19&gt;BK19,"Behind",IF(BV19&lt;BK19,"On Target"))))),"")</f>
        <v>On Target</v>
      </c>
      <c r="AL19" s="451" t="str">
        <f>IFERROR(IF(J19="---","",IF(Z19="---","No Target Set",IF(BW19=BL19,"On Target",IF(BW19&gt;BL19,"Behind",IF(BW19&lt;BL19,"On Target"))))),"")</f>
        <v>On Target</v>
      </c>
      <c r="AM19" s="451" t="str">
        <f>IFERROR(IF(K19="---","",IF(AA19="---","No Target Set",IF(BX19=BM19,"On Target",IF(BX19&gt;BM19,"Behind",IF(BX19&lt;BM19,"On Target"))))),"")</f>
        <v>On Target</v>
      </c>
      <c r="AN19" s="451" t="str">
        <f>IFERROR(IF(L19="---","",IF(AB19="---","No Target Set",IF(BY19=BN19,"On Target",IF(BY19&gt;BN19,"Behind",IF(BY19&lt;BN19,"On Target"))))),"")</f>
        <v/>
      </c>
      <c r="AO19" s="451" t="str">
        <f>IFERROR(IF(M19="---","",IF(AC19="---","No Target Set",IF(BZ19=BO19,"On Target",IF(BZ19&gt;BO19,"Behind",IF(BZ19&lt;BO19,"On Target"))))),"")</f>
        <v/>
      </c>
      <c r="AP19" s="451" t="str">
        <f>IFERROR(IF(N19="---","",IF(AD19="---","No Target Set",IF(CA19=BP19,"On Target",IF(CA19&gt;BP19,"Behind",IF(CA19&lt;BP19,"On Target"))))),"")</f>
        <v/>
      </c>
      <c r="AQ19" s="451" t="str">
        <f>IFERROR(IF(O19="---","",IF(AE19="---","No Target Set",IF(CB19=BQ19,"On Target",IF(CB19&gt;BQ19,"Behind",IF(CB19&lt;BQ19,"On Target"))))),"")</f>
        <v/>
      </c>
      <c r="AR19" s="451" t="str">
        <f>IFERROR(IF(P19="---","",IF(AF19="---","No Target Set",IF(CC19=BR19,"On Target",IF(CC19&gt;BR19,"Behind",IF(CC19&lt;BR19,"On Target"))))),"")</f>
        <v/>
      </c>
      <c r="AS19" s="451" t="str">
        <f>IFERROR(IF(Q19="---","",IF(AG19="---","No Target Set",IF(CD19=BS19,"On Target",IF(CD19&gt;BS19,"Behind",IF(CD19&lt;BS19,"On Target"))))),"")</f>
        <v/>
      </c>
      <c r="AT19" s="451" t="str">
        <f>IFERROR(IF(R19="---","",IF(AH19="---","No Target Set",IF(CE19=BT19,"On Target",IF(CE19&gt;BT19,"Behind",IF(CE19&lt;BT19,"On Target"))))),"")</f>
        <v/>
      </c>
      <c r="AU19" s="407"/>
      <c r="AV19" s="452"/>
      <c r="AW19" s="647" t="s">
        <v>133</v>
      </c>
      <c r="AX19" s="647" t="str">
        <f>_xlfn.IFNA(LOOKUP(2,1/(H19:R19&lt;&gt;"---"),H19:R19),"---")</f>
        <v>60-79</v>
      </c>
      <c r="AY19" s="647">
        <f>VALUE(IF(AX19="---","",VLOOKUP(AX19,List1678345679102133[],2,FALSE)))</f>
        <v>0.5</v>
      </c>
      <c r="AZ19" s="647" t="str">
        <f>_xlfn.IFNA(LOOKUP(2,1/(H19:Q19&lt;&gt;"---"),X19:AF19),"---")</f>
        <v>60-79</v>
      </c>
      <c r="BA19" s="647">
        <f>VALUE(IF(AZ19="---","",VLOOKUP(AZ19,List1678345679102133[],2,FALSE)))</f>
        <v>0.5</v>
      </c>
      <c r="BB19" s="647" t="str">
        <f>_xlfn.IFNA(LOOKUP(2,1/(AK19:AT19&lt;&gt;""),AK19:AT19),"---")</f>
        <v>On Target</v>
      </c>
      <c r="BC19" s="647" t="str">
        <f>_xlfn.IFNA(LOOKUP(2,1/(H19:R19&lt;&gt;"---"),H$2:R$2),"---")</f>
        <v>Actual Year 3</v>
      </c>
      <c r="BD19" s="407"/>
      <c r="BE19" s="407"/>
      <c r="BF19" s="407"/>
      <c r="BG19" s="407"/>
      <c r="BH19" s="407"/>
      <c r="BI19" s="453" t="s">
        <v>133</v>
      </c>
      <c r="BJ19" s="647">
        <f>IF(H19="---","",IF(H19="","",VLOOKUP(H19,List1678345679102133[],2,FALSE)))</f>
        <v>0.5</v>
      </c>
      <c r="BK19" s="647">
        <f>IF(I19="---","",IF(I19="","",VLOOKUP(I19,List1678345679102133[],2,FALSE)))</f>
        <v>0.5</v>
      </c>
      <c r="BL19" s="647">
        <f>IF(J19="---","",IF(J19="","",VLOOKUP(J19,List1678345679102133[],2,FALSE)))</f>
        <v>0.5</v>
      </c>
      <c r="BM19" s="647">
        <f>IF(K19="---","",IF(K19="","",VLOOKUP(K19,List1678345679102133[],2,FALSE)))</f>
        <v>0.5</v>
      </c>
      <c r="BN19" s="647" t="str">
        <f>IF(L19="---","",IF(L19="","",VLOOKUP(L19,List1678345679102133[],2,FALSE)))</f>
        <v/>
      </c>
      <c r="BO19" s="647" t="str">
        <f>IF(M19="---","",IF(M19="","",VLOOKUP(M19,List1678345679102133[],2,FALSE)))</f>
        <v/>
      </c>
      <c r="BP19" s="647" t="str">
        <f>IF(N19="---","",IF(N19="","",VLOOKUP(N19,List1678345679102133[],2,FALSE)))</f>
        <v/>
      </c>
      <c r="BQ19" s="647" t="str">
        <f>IF(O19="---","",IF(O19="","",VLOOKUP(O19,List1678345679102133[],2,FALSE)))</f>
        <v/>
      </c>
      <c r="BR19" s="647" t="str">
        <f>IF(P19="---","",IF(P19="","",VLOOKUP(P19,List1678345679102133[],2,FALSE)))</f>
        <v/>
      </c>
      <c r="BS19" s="647" t="str">
        <f>IF(Q19="---","",IF(Q19="","",VLOOKUP(Q19,List1678345679102133[],2,FALSE)))</f>
        <v/>
      </c>
      <c r="BT19" s="647" t="str">
        <f>IF(R19="---","",IF(R19="","",VLOOKUP(R19,List1678345679102133[],2,FALSE)))</f>
        <v/>
      </c>
      <c r="BU19" s="453" t="s">
        <v>133</v>
      </c>
      <c r="BV19" s="647">
        <f>IF(Y19="---","",IF(Y19="","",VLOOKUP(Y19,List1678345679102133[],2,FALSE)))</f>
        <v>0.5</v>
      </c>
      <c r="BW19" s="647">
        <f>IF(Z19="---","",IF(Z19="","",VLOOKUP(Z19,List1678345679102133[],2,FALSE)))</f>
        <v>0.5</v>
      </c>
      <c r="BX19" s="647">
        <f>IF(AA19="---","",IF(AA19="","",VLOOKUP(AA19,List1678345679102133[],2,FALSE)))</f>
        <v>0.5</v>
      </c>
      <c r="BY19" s="647">
        <f>IF(AB19="---","",IF(AB19="","",VLOOKUP(AB19,List1678345679102133[],2,FALSE)))</f>
        <v>1</v>
      </c>
      <c r="BZ19" s="647">
        <f>IF(AC19="---","",IF(AC19="","",VLOOKUP(AC19,List1678345679102133[],2,FALSE)))</f>
        <v>1</v>
      </c>
      <c r="CA19" s="647" t="str">
        <f>IF(AD19="---","",IF(AD19="","",VLOOKUP(AD19,List1678345679102133[],2,FALSE)))</f>
        <v/>
      </c>
      <c r="CB19" s="647" t="str">
        <f>IF(AE19="---","",IF(AE19="","",VLOOKUP(AE19,List1678345679102133[],2,FALSE)))</f>
        <v/>
      </c>
      <c r="CC19" s="647" t="str">
        <f>IF(AF19="---","",IF(AF19="","",VLOOKUP(AF19,List1678345679102133[],2,FALSE)))</f>
        <v/>
      </c>
      <c r="CD19" s="647" t="str">
        <f>IF(AG19="---","",IF(AG19="","",VLOOKUP(AG19,List1678345679102133[],2,FALSE)))</f>
        <v/>
      </c>
      <c r="CE19" s="647" t="str">
        <f>IF(AH19="---","",IF(AH19="","",VLOOKUP(AH19,List1678345679102133[],2,FALSE)))</f>
        <v/>
      </c>
      <c r="CF19" s="453" t="s">
        <v>133</v>
      </c>
      <c r="CG19" s="647">
        <f>IFERROR(
    IF(H19="---", "NA",
        IF(Y19="---", "NA",
            IF(BJ19 &gt; BK19,
                IF(BV19 &gt; BJ19, 1.1, 0.1),
                IF(BV19 &gt; BJ19, 1, 0)
            )
        )
    ),
    -1
)</f>
        <v>0</v>
      </c>
      <c r="CH19" s="647">
        <f>IFERROR(
    IF(I19="---", "NA",
        IF(Z19="---", "NA",
        IF(J19="---", "NA",
            IF(BK19 &gt; BL19,
                IF(MIN(BV19, BK19) = BW19, 0.1,
                    IF(MIN(BV19, BK19) &lt; BW19, 1.1)
                ),
                IF(MIN(BV19, BK19) = BW19, 0,
                    IF(MIN(BV19, BK19) &lt; BW19, 1)
                ))
            )
        )
    ),
-5)</f>
        <v>0</v>
      </c>
      <c r="CI19" s="647">
        <f>IFERROR(
    IF(J19="---", "NA",
        IF(AA19="---", "NA",
        IF(K19="---", "NA",
            IF(BL19 &gt; BM19,
                IF(MIN(BW19, BL19) = BX19, 0.1,
                    IF(MIN(BW19, BL19) &lt; BX19, 1.1)
                ),
                IF(MIN(BW19, BL19) = BX19, 0,
                    IF(MIN(BW19, BL19) &lt; BX19, 1)
                ))
            )
        )
    ),
-5)</f>
        <v>0</v>
      </c>
      <c r="CJ19" s="647" t="str">
        <f>IFERROR(
    IF(K19="---", "NA",
        IF(AB19="---", "NA",
        IF(L19="---", "NA",
            IF(BM19 &gt; BN19,
                IF(MIN(BX19, BM19) = BY19, 0.1,
                    IF(MIN(BX19, BM19) &lt; BY19, 1.1)
                ),
                IF(MIN(BX19, BM19) = BY19, 0,
                    IF(MIN(BX19, BM19) &lt; BY19, 1)
                ))
            )
        )
    ),
-5)</f>
        <v>NA</v>
      </c>
      <c r="CK19" s="647" t="str">
        <f>IFERROR(
    IF(L19="---", "NA",
        IF(AC19="---", "NA",
        IF(M19="---", "NA",
            IF(BN19 &gt; BO19,
                IF(MIN(BY19, BN19) = BZ19, 0.1,
                    IF(MIN(BY19, BN19) &lt; BZ19, 1.1)
                ),
                IF(MIN(BY19, BN19) = BZ19, 0,
                    IF(MIN(BY19, BN19) &lt; BZ19, 1)
                ))
            )
        )
    ),
-5)</f>
        <v>NA</v>
      </c>
      <c r="CL19" s="647" t="str">
        <f>IFERROR(
    IF(M19="---", "NA",
        IF(AD19="---", "NA",
        IF(N19="---", "NA",
            IF(BO19 &gt; BP19,
                IF(MIN(BZ19, BO19) = CA19, 0.1,
                    IF(MIN(BZ19, BO19) &lt; CA19, 1.1)
                ),
                IF(MIN(BZ19, BO19) = CA19, 0,
                    IF(MIN(BZ19, BO19) &lt; CA19, 1)
                ))
            )
        )
    ),
-5)</f>
        <v>NA</v>
      </c>
      <c r="CM19" s="647" t="str">
        <f>IFERROR(
    IF(N19="---", "NA",
        IF(AE19="---", "NA",
        IF(O19="---", "NA",
            IF(BP19 &gt; BQ19,
                IF(MIN(CA19, BP19) = CB19, 0.1,
                    IF(MIN(CA19, BP19) &lt; CB19, 1.1)
                ),
                IF(MIN(CA19, BP19) = CB19, 0,
                    IF(MIN(CA19, BP19) &lt; CB19, 1)
                ))
            )
        )
    ),
-5)</f>
        <v>NA</v>
      </c>
      <c r="CN19" s="647" t="str">
        <f>IFERROR(
    IF(O19="---", "NA",
        IF(AF19="---", "NA",
        IF(P19="---", "NA",
            IF(BQ19 &gt; BR19,
                IF(MIN(CB19, BQ19) = CC19, 0.1,
                    IF(MIN(CB19, BQ19) &lt; CC19, 1.1)
                ),
                IF(MIN(CB19, BQ19) = CC19, 0,
                    IF(MIN(CB19, BQ19) &lt; CC19, 1)
                ))
            )
        )
    ),
-5)</f>
        <v>NA</v>
      </c>
      <c r="CO19" s="647" t="str">
        <f>IFERROR(
    IF(P19="---", "NA",
        IF(AG19="---", "NA",
        IF(Q19="---", "NA",
            IF(BR19 &gt; BS19,
                IF(MIN(CC19, BR19) = CD19, 0.1,
                    IF(MIN(CC19, BR19) &lt; CD19, 1.1)
                ),
                IF(MIN(CC19, BR19) = CD19, 0,
                    IF(MIN(CC19, BR19) &lt; CD19, 1)
                ))
            )
        )
    ),
-5)</f>
        <v>NA</v>
      </c>
      <c r="CP19" s="647" t="str">
        <f>IFERROR(
    IF(Q19="---", "NA",
        IF(AH19="---", "NA",
        IF(R19="---", "NA",
            IF(BS19 &gt; BT19,
                IF(MIN(CD19, BS19) = CE19, 0.1,
                    IF(MIN(CD19, BS19) &lt; CE19, 1.1)
                ),
                IF(MIN(CD19, BS19) = CE19, 0,
                    IF(MIN(CD19, BS19) &lt; CE19, 1)
                ))
            )
        )
    ),
-5)</f>
        <v>NA</v>
      </c>
      <c r="CQ19" s="453" t="s">
        <v>140</v>
      </c>
      <c r="CR19" s="647" t="str">
        <f>IF(AND(OR(CG19=1, CG19=1.1),BK19&gt;=BV19),"Achieved",IF(AND(OR(CG19=1, CG19=1.1),BK19&lt;BV19),"Not Achieved","NA"))</f>
        <v>NA</v>
      </c>
      <c r="CS19" s="647" t="str">
        <f>IF(AND(OR(CH19=1, CH19=1.1),BL19&gt;=BW19),"Achieved",IF(AND(OR(CH19=1, CH19=1.1),BL19&lt;BW19),"Not Achieved","NA"))</f>
        <v>NA</v>
      </c>
      <c r="CT19" s="647" t="str">
        <f>IF(AND(OR(CI19=1, CI19=1.1),BM19&gt;=BX19),"Achieved",IF(AND(OR(CI19=1, CI19=1.1),BM19&lt;BX19),"Not Achieved","NA"))</f>
        <v>NA</v>
      </c>
      <c r="CU19" s="647" t="str">
        <f>IF(AND(OR(CJ19=1, CJ19=1.1),BN19&gt;=BY19),"Achieved",IF(AND(OR(CJ19=1, CJ19=1.1),BN19&lt;BY19),"Not Achieved","NA"))</f>
        <v>NA</v>
      </c>
      <c r="CV19" s="647" t="str">
        <f>IF(AND(OR(CK19=1, CK19=1.1),BO19&gt;=BZ19),"Achieved",IF(AND(OR(CK19=1, CK19=1.1),BO19&lt;BZ19),"Not Achieved","NA"))</f>
        <v>NA</v>
      </c>
      <c r="CW19" s="647" t="str">
        <f>IF(AND(OR(CL19=1, CL19=1.1),BP19&gt;=CA19),"Achieved",IF(AND(OR(CL19=1, CL19=1.1),BP19&lt;CA19),"Not Achieved","NA"))</f>
        <v>NA</v>
      </c>
      <c r="CX19" s="647" t="str">
        <f>IF(AND(OR(CM19=1, CM19=1.1),BQ19&gt;=CB19),"Achieved",IF(AND(OR(CM19=1, CM19=1.1),BQ19&lt;CB19),"Not Achieved","NA"))</f>
        <v>NA</v>
      </c>
      <c r="CY19" s="647" t="str">
        <f>IF(AND(OR(CN19=1, CN19=1.1),BR19&gt;=CC19),"Achieved",IF(AND(OR(CN19=1, CN19=1.1),BR19&lt;CC19),"Not Achieved","NA"))</f>
        <v>NA</v>
      </c>
      <c r="CZ19" s="647" t="str">
        <f>IF(AND(OR(CO19=1, CO19=1.1),BS19&gt;=CD19),"Achieved",IF(AND(OR(CO19=1, CO19=1.1),BS19&lt;CD19),"Not Achieved","NA"))</f>
        <v>NA</v>
      </c>
      <c r="DA19" s="647" t="str">
        <f>IF(AND(OR(CP19=1, CP19=1.1),BT19&gt;=CE19),"Achieved",IF(AND(OR(CP19=1, CP19=1.1),BT19&lt;CE19),"Not Achieved","NA"))</f>
        <v>NA</v>
      </c>
    </row>
    <row r="20" spans="2:105" s="408" customFormat="1" ht="13.75" customHeight="1" thickBot="1" x14ac:dyDescent="0.4">
      <c r="B20" s="461"/>
      <c r="C20" s="443"/>
      <c r="D20" s="444"/>
      <c r="E20" s="445" t="s">
        <v>141</v>
      </c>
      <c r="F20" s="445"/>
      <c r="G20" s="447"/>
      <c r="H20" s="456" t="s">
        <v>99</v>
      </c>
      <c r="I20" s="456" t="s">
        <v>99</v>
      </c>
      <c r="J20" s="456" t="s">
        <v>99</v>
      </c>
      <c r="K20" s="456" t="s">
        <v>101</v>
      </c>
      <c r="L20" s="456" t="s">
        <v>100</v>
      </c>
      <c r="M20" s="456" t="s">
        <v>100</v>
      </c>
      <c r="N20" s="456" t="s">
        <v>100</v>
      </c>
      <c r="O20" s="456" t="s">
        <v>100</v>
      </c>
      <c r="P20" s="456" t="s">
        <v>100</v>
      </c>
      <c r="Q20" s="456" t="s">
        <v>100</v>
      </c>
      <c r="R20" s="457" t="s">
        <v>100</v>
      </c>
      <c r="S20" s="407"/>
      <c r="T20" s="407"/>
      <c r="U20" s="407"/>
      <c r="V20" s="407"/>
      <c r="W20" s="407"/>
      <c r="X20" s="407"/>
      <c r="Y20" s="456" t="s">
        <v>99</v>
      </c>
      <c r="Z20" s="456" t="s">
        <v>99</v>
      </c>
      <c r="AA20" s="450" t="s">
        <v>101</v>
      </c>
      <c r="AB20" s="450" t="s">
        <v>101</v>
      </c>
      <c r="AC20" s="450" t="s">
        <v>101</v>
      </c>
      <c r="AD20" s="450" t="s">
        <v>100</v>
      </c>
      <c r="AE20" s="450" t="s">
        <v>100</v>
      </c>
      <c r="AF20" s="450" t="s">
        <v>100</v>
      </c>
      <c r="AG20" s="450" t="s">
        <v>100</v>
      </c>
      <c r="AH20" s="450" t="s">
        <v>100</v>
      </c>
      <c r="AK20" s="451" t="str">
        <f>IFERROR(IF(I20="---","",IF(Y20="---","No Target Set",IF(BV20=BK20,"On Target",IF(BV20&gt;BK20,"Behind",IF(BV20&lt;BK20,"On Target"))))),"")</f>
        <v>On Target</v>
      </c>
      <c r="AL20" s="451" t="str">
        <f>IFERROR(IF(J20="---","",IF(Z20="---","No Target Set",IF(BW20=BL20,"On Target",IF(BW20&gt;BL20,"Behind",IF(BW20&lt;BL20,"On Target"))))),"")</f>
        <v>On Target</v>
      </c>
      <c r="AM20" s="451" t="str">
        <f>IFERROR(IF(K20="---","",IF(AA20="---","No Target Set",IF(BX20=BM20,"On Target",IF(BX20&gt;BM20,"Behind",IF(BX20&lt;BM20,"On Target"))))),"")</f>
        <v>On Target</v>
      </c>
      <c r="AN20" s="451" t="str">
        <f>IFERROR(IF(L20="---","",IF(AB20="---","No Target Set",IF(BY20=BN20,"On Target",IF(BY20&gt;BN20,"Behind",IF(BY20&lt;BN20,"On Target"))))),"")</f>
        <v/>
      </c>
      <c r="AO20" s="451" t="str">
        <f>IFERROR(IF(M20="---","",IF(AC20="---","No Target Set",IF(BZ20=BO20,"On Target",IF(BZ20&gt;BO20,"Behind",IF(BZ20&lt;BO20,"On Target"))))),"")</f>
        <v/>
      </c>
      <c r="AP20" s="451" t="str">
        <f>IFERROR(IF(N20="---","",IF(AD20="---","No Target Set",IF(CA20=BP20,"On Target",IF(CA20&gt;BP20,"Behind",IF(CA20&lt;BP20,"On Target"))))),"")</f>
        <v/>
      </c>
      <c r="AQ20" s="451" t="str">
        <f>IFERROR(IF(O20="---","",IF(AE20="---","No Target Set",IF(CB20=BQ20,"On Target",IF(CB20&gt;BQ20,"Behind",IF(CB20&lt;BQ20,"On Target"))))),"")</f>
        <v/>
      </c>
      <c r="AR20" s="451" t="str">
        <f>IFERROR(IF(P20="---","",IF(AF20="---","No Target Set",IF(CC20=BR20,"On Target",IF(CC20&gt;BR20,"Behind",IF(CC20&lt;BR20,"On Target"))))),"")</f>
        <v/>
      </c>
      <c r="AS20" s="451" t="str">
        <f>IFERROR(IF(Q20="---","",IF(AG20="---","No Target Set",IF(CD20=BS20,"On Target",IF(CD20&gt;BS20,"Behind",IF(CD20&lt;BS20,"On Target"))))),"")</f>
        <v/>
      </c>
      <c r="AT20" s="451" t="str">
        <f>IFERROR(IF(R20="---","",IF(AH20="---","No Target Set",IF(CE20=BT20,"On Target",IF(CE20&gt;BT20,"Behind",IF(CE20&lt;BT20,"On Target"))))),"")</f>
        <v/>
      </c>
      <c r="AU20" s="407"/>
      <c r="AV20" s="452"/>
      <c r="AW20" s="647" t="s">
        <v>135</v>
      </c>
      <c r="AX20" s="647" t="str">
        <f>_xlfn.IFNA(LOOKUP(2,1/(H20:R20&lt;&gt;"---"),H20:R20),"---")</f>
        <v>≥80</v>
      </c>
      <c r="AY20" s="647">
        <f>VALUE(IF(AX20="---","",VLOOKUP(AX20,List1678345679102133[],2,FALSE)))</f>
        <v>1</v>
      </c>
      <c r="AZ20" s="647" t="str">
        <f>_xlfn.IFNA(LOOKUP(2,1/(H20:Q20&lt;&gt;"---"),X20:AF20),"---")</f>
        <v>≥80</v>
      </c>
      <c r="BA20" s="647">
        <f>VALUE(IF(AZ20="---","",VLOOKUP(AZ20,List1678345679102133[],2,FALSE)))</f>
        <v>1</v>
      </c>
      <c r="BB20" s="647" t="str">
        <f>_xlfn.IFNA(LOOKUP(2,1/(AK20:AT20&lt;&gt;""),AK20:AT20),"---")</f>
        <v>On Target</v>
      </c>
      <c r="BC20" s="647" t="str">
        <f>_xlfn.IFNA(LOOKUP(2,1/(H20:R20&lt;&gt;"---"),H$2:R$2),"---")</f>
        <v>Actual Year 3</v>
      </c>
      <c r="BD20" s="407"/>
      <c r="BE20" s="407"/>
      <c r="BF20" s="407"/>
      <c r="BG20" s="407"/>
      <c r="BH20" s="407"/>
      <c r="BI20" s="453" t="s">
        <v>135</v>
      </c>
      <c r="BJ20" s="647">
        <f>IF(H20="---","",IF(H20="","",VLOOKUP(H20,List1678345679102133[],2,FALSE)))</f>
        <v>0.5</v>
      </c>
      <c r="BK20" s="647">
        <f>IF(I20="---","",IF(I20="","",VLOOKUP(I20,List1678345679102133[],2,FALSE)))</f>
        <v>0.5</v>
      </c>
      <c r="BL20" s="647">
        <f>IF(J20="---","",IF(J20="","",VLOOKUP(J20,List1678345679102133[],2,FALSE)))</f>
        <v>0.5</v>
      </c>
      <c r="BM20" s="647">
        <f>IF(K20="---","",IF(K20="","",VLOOKUP(K20,List1678345679102133[],2,FALSE)))</f>
        <v>1</v>
      </c>
      <c r="BN20" s="647" t="str">
        <f>IF(L20="---","",IF(L20="","",VLOOKUP(L20,List1678345679102133[],2,FALSE)))</f>
        <v/>
      </c>
      <c r="BO20" s="647" t="str">
        <f>IF(M20="---","",IF(M20="","",VLOOKUP(M20,List1678345679102133[],2,FALSE)))</f>
        <v/>
      </c>
      <c r="BP20" s="647" t="str">
        <f>IF(N20="---","",IF(N20="","",VLOOKUP(N20,List1678345679102133[],2,FALSE)))</f>
        <v/>
      </c>
      <c r="BQ20" s="647" t="str">
        <f>IF(O20="---","",IF(O20="","",VLOOKUP(O20,List1678345679102133[],2,FALSE)))</f>
        <v/>
      </c>
      <c r="BR20" s="647" t="str">
        <f>IF(P20="---","",IF(P20="","",VLOOKUP(P20,List1678345679102133[],2,FALSE)))</f>
        <v/>
      </c>
      <c r="BS20" s="647" t="str">
        <f>IF(Q20="---","",IF(Q20="","",VLOOKUP(Q20,List1678345679102133[],2,FALSE)))</f>
        <v/>
      </c>
      <c r="BT20" s="647" t="str">
        <f>IF(R20="---","",IF(R20="","",VLOOKUP(R20,List1678345679102133[],2,FALSE)))</f>
        <v/>
      </c>
      <c r="BU20" s="453" t="s">
        <v>135</v>
      </c>
      <c r="BV20" s="647">
        <f>IF(Y20="---","",IF(Y20="","",VLOOKUP(Y20,List1678345679102133[],2,FALSE)))</f>
        <v>0.5</v>
      </c>
      <c r="BW20" s="647">
        <f>IF(Z20="---","",IF(Z20="","",VLOOKUP(Z20,List1678345679102133[],2,FALSE)))</f>
        <v>0.5</v>
      </c>
      <c r="BX20" s="647">
        <f>IF(AA20="---","",IF(AA20="","",VLOOKUP(AA20,List1678345679102133[],2,FALSE)))</f>
        <v>1</v>
      </c>
      <c r="BY20" s="647">
        <f>IF(AB20="---","",IF(AB20="","",VLOOKUP(AB20,List1678345679102133[],2,FALSE)))</f>
        <v>1</v>
      </c>
      <c r="BZ20" s="647">
        <f>IF(AC20="---","",IF(AC20="","",VLOOKUP(AC20,List1678345679102133[],2,FALSE)))</f>
        <v>1</v>
      </c>
      <c r="CA20" s="647" t="str">
        <f>IF(AD20="---","",IF(AD20="","",VLOOKUP(AD20,List1678345679102133[],2,FALSE)))</f>
        <v/>
      </c>
      <c r="CB20" s="647" t="str">
        <f>IF(AE20="---","",IF(AE20="","",VLOOKUP(AE20,List1678345679102133[],2,FALSE)))</f>
        <v/>
      </c>
      <c r="CC20" s="647" t="str">
        <f>IF(AF20="---","",IF(AF20="","",VLOOKUP(AF20,List1678345679102133[],2,FALSE)))</f>
        <v/>
      </c>
      <c r="CD20" s="647" t="str">
        <f>IF(AG20="---","",IF(AG20="","",VLOOKUP(AG20,List1678345679102133[],2,FALSE)))</f>
        <v/>
      </c>
      <c r="CE20" s="647" t="str">
        <f>IF(AH20="---","",IF(AH20="","",VLOOKUP(AH20,List1678345679102133[],2,FALSE)))</f>
        <v/>
      </c>
      <c r="CF20" s="453" t="s">
        <v>135</v>
      </c>
      <c r="CG20" s="647">
        <f>IFERROR(
    IF(H20="---", "NA",
        IF(Y20="---", "NA",
            IF(BJ20 &gt; BK20,
                IF(BV20 &gt; BJ20, 1.1, 0.1),
                IF(BV20 &gt; BJ20, 1, 0)
            )
        )
    ),
    -1
)</f>
        <v>0</v>
      </c>
      <c r="CH20" s="647">
        <f>IFERROR(
    IF(I20="---", "NA",
        IF(Z20="---", "NA",
        IF(J20="---", "NA",
            IF(BK20 &gt; BL20,
                IF(MIN(BV20, BK20) = BW20, 0.1,
                    IF(MIN(BV20, BK20) &lt; BW20, 1.1)
                ),
                IF(MIN(BV20, BK20) = BW20, 0,
                    IF(MIN(BV20, BK20) &lt; BW20, 1)
                ))
            )
        )
    ),
-5)</f>
        <v>0</v>
      </c>
      <c r="CI20" s="647">
        <f>IFERROR(
    IF(J20="---", "NA",
        IF(AA20="---", "NA",
        IF(K20="---", "NA",
            IF(BL20 &gt; BM20,
                IF(MIN(BW20, BL20) = BX20, 0.1,
                    IF(MIN(BW20, BL20) &lt; BX20, 1.1)
                ),
                IF(MIN(BW20, BL20) = BX20, 0,
                    IF(MIN(BW20, BL20) &lt; BX20, 1)
                ))
            )
        )
    ),
-5)</f>
        <v>1</v>
      </c>
      <c r="CJ20" s="647" t="str">
        <f>IFERROR(
    IF(K20="---", "NA",
        IF(AB20="---", "NA",
        IF(L20="---", "NA",
            IF(BM20 &gt; BN20,
                IF(MIN(BX20, BM20) = BY20, 0.1,
                    IF(MIN(BX20, BM20) &lt; BY20, 1.1)
                ),
                IF(MIN(BX20, BM20) = BY20, 0,
                    IF(MIN(BX20, BM20) &lt; BY20, 1)
                ))
            )
        )
    ),
-5)</f>
        <v>NA</v>
      </c>
      <c r="CK20" s="647" t="str">
        <f>IFERROR(
    IF(L20="---", "NA",
        IF(AC20="---", "NA",
        IF(M20="---", "NA",
            IF(BN20 &gt; BO20,
                IF(MIN(BY20, BN20) = BZ20, 0.1,
                    IF(MIN(BY20, BN20) &lt; BZ20, 1.1)
                ),
                IF(MIN(BY20, BN20) = BZ20, 0,
                    IF(MIN(BY20, BN20) &lt; BZ20, 1)
                ))
            )
        )
    ),
-5)</f>
        <v>NA</v>
      </c>
      <c r="CL20" s="647" t="str">
        <f>IFERROR(
    IF(M20="---", "NA",
        IF(AD20="---", "NA",
        IF(N20="---", "NA",
            IF(BO20 &gt; BP20,
                IF(MIN(BZ20, BO20) = CA20, 0.1,
                    IF(MIN(BZ20, BO20) &lt; CA20, 1.1)
                ),
                IF(MIN(BZ20, BO20) = CA20, 0,
                    IF(MIN(BZ20, BO20) &lt; CA20, 1)
                ))
            )
        )
    ),
-5)</f>
        <v>NA</v>
      </c>
      <c r="CM20" s="647" t="str">
        <f>IFERROR(
    IF(N20="---", "NA",
        IF(AE20="---", "NA",
        IF(O20="---", "NA",
            IF(BP20 &gt; BQ20,
                IF(MIN(CA20, BP20) = CB20, 0.1,
                    IF(MIN(CA20, BP20) &lt; CB20, 1.1)
                ),
                IF(MIN(CA20, BP20) = CB20, 0,
                    IF(MIN(CA20, BP20) &lt; CB20, 1)
                ))
            )
        )
    ),
-5)</f>
        <v>NA</v>
      </c>
      <c r="CN20" s="647" t="str">
        <f>IFERROR(
    IF(O20="---", "NA",
        IF(AF20="---", "NA",
        IF(P20="---", "NA",
            IF(BQ20 &gt; BR20,
                IF(MIN(CB20, BQ20) = CC20, 0.1,
                    IF(MIN(CB20, BQ20) &lt; CC20, 1.1)
                ),
                IF(MIN(CB20, BQ20) = CC20, 0,
                    IF(MIN(CB20, BQ20) &lt; CC20, 1)
                ))
            )
        )
    ),
-5)</f>
        <v>NA</v>
      </c>
      <c r="CO20" s="647" t="str">
        <f>IFERROR(
    IF(P20="---", "NA",
        IF(AG20="---", "NA",
        IF(Q20="---", "NA",
            IF(BR20 &gt; BS20,
                IF(MIN(CC20, BR20) = CD20, 0.1,
                    IF(MIN(CC20, BR20) &lt; CD20, 1.1)
                ),
                IF(MIN(CC20, BR20) = CD20, 0,
                    IF(MIN(CC20, BR20) &lt; CD20, 1)
                ))
            )
        )
    ),
-5)</f>
        <v>NA</v>
      </c>
      <c r="CP20" s="647" t="str">
        <f>IFERROR(
    IF(Q20="---", "NA",
        IF(AH20="---", "NA",
        IF(R20="---", "NA",
            IF(BS20 &gt; BT20,
                IF(MIN(CD20, BS20) = CE20, 0.1,
                    IF(MIN(CD20, BS20) &lt; CE20, 1.1)
                ),
                IF(MIN(CD20, BS20) = CE20, 0,
                    IF(MIN(CD20, BS20) &lt; CE20, 1)
                ))
            )
        )
    ),
-5)</f>
        <v>NA</v>
      </c>
      <c r="CQ20" s="453" t="s">
        <v>142</v>
      </c>
      <c r="CR20" s="647" t="str">
        <f>IF(AND(OR(CG20=1, CG20=1.1),BK20&gt;=BV20),"Achieved",IF(AND(OR(CG20=1, CG20=1.1),BK20&lt;BV20),"Not Achieved","NA"))</f>
        <v>NA</v>
      </c>
      <c r="CS20" s="647" t="str">
        <f>IF(AND(OR(CH20=1, CH20=1.1),BL20&gt;=BW20),"Achieved",IF(AND(OR(CH20=1, CH20=1.1),BL20&lt;BW20),"Not Achieved","NA"))</f>
        <v>NA</v>
      </c>
      <c r="CT20" s="647" t="str">
        <f>IF(AND(OR(CI20=1, CI20=1.1),BM20&gt;=BX20),"Achieved",IF(AND(OR(CI20=1, CI20=1.1),BM20&lt;BX20),"Not Achieved","NA"))</f>
        <v>Achieved</v>
      </c>
      <c r="CU20" s="647" t="str">
        <f>IF(AND(OR(CJ20=1, CJ20=1.1),BN20&gt;=BY20),"Achieved",IF(AND(OR(CJ20=1, CJ20=1.1),BN20&lt;BY20),"Not Achieved","NA"))</f>
        <v>NA</v>
      </c>
      <c r="CV20" s="647" t="str">
        <f>IF(AND(OR(CK20=1, CK20=1.1),BO20&gt;=BZ20),"Achieved",IF(AND(OR(CK20=1, CK20=1.1),BO20&lt;BZ20),"Not Achieved","NA"))</f>
        <v>NA</v>
      </c>
      <c r="CW20" s="647" t="str">
        <f>IF(AND(OR(CL20=1, CL20=1.1),BP20&gt;=CA20),"Achieved",IF(AND(OR(CL20=1, CL20=1.1),BP20&lt;CA20),"Not Achieved","NA"))</f>
        <v>NA</v>
      </c>
      <c r="CX20" s="647" t="str">
        <f>IF(AND(OR(CM20=1, CM20=1.1),BQ20&gt;=CB20),"Achieved",IF(AND(OR(CM20=1, CM20=1.1),BQ20&lt;CB20),"Not Achieved","NA"))</f>
        <v>NA</v>
      </c>
      <c r="CY20" s="647" t="str">
        <f>IF(AND(OR(CN20=1, CN20=1.1),BR20&gt;=CC20),"Achieved",IF(AND(OR(CN20=1, CN20=1.1),BR20&lt;CC20),"Not Achieved","NA"))</f>
        <v>NA</v>
      </c>
      <c r="CZ20" s="647" t="str">
        <f>IF(AND(OR(CO20=1, CO20=1.1),BS20&gt;=CD20),"Achieved",IF(AND(OR(CO20=1, CO20=1.1),BS20&lt;CD20),"Not Achieved","NA"))</f>
        <v>NA</v>
      </c>
      <c r="DA20" s="647" t="str">
        <f>IF(AND(OR(CP20=1, CP20=1.1),BT20&gt;=CE20),"Achieved",IF(AND(OR(CP20=1, CP20=1.1),BT20&lt;CE20),"Not Achieved","NA"))</f>
        <v>NA</v>
      </c>
    </row>
    <row r="21" spans="2:105" s="408" customFormat="1" ht="13.75" customHeight="1" thickBot="1" x14ac:dyDescent="0.4">
      <c r="B21" s="442">
        <v>3</v>
      </c>
      <c r="C21" s="403" t="s">
        <v>143</v>
      </c>
      <c r="D21" s="405"/>
      <c r="E21" s="445" t="s">
        <v>144</v>
      </c>
      <c r="F21" s="445"/>
      <c r="G21" s="447"/>
      <c r="H21" s="456" t="s">
        <v>101</v>
      </c>
      <c r="I21" s="456" t="s">
        <v>101</v>
      </c>
      <c r="J21" s="456" t="s">
        <v>101</v>
      </c>
      <c r="K21" s="456" t="s">
        <v>101</v>
      </c>
      <c r="L21" s="456" t="s">
        <v>100</v>
      </c>
      <c r="M21" s="456" t="s">
        <v>100</v>
      </c>
      <c r="N21" s="456" t="s">
        <v>100</v>
      </c>
      <c r="O21" s="456" t="s">
        <v>100</v>
      </c>
      <c r="P21" s="456" t="s">
        <v>100</v>
      </c>
      <c r="Q21" s="456" t="s">
        <v>100</v>
      </c>
      <c r="R21" s="457" t="s">
        <v>100</v>
      </c>
      <c r="S21" s="407"/>
      <c r="T21" s="407"/>
      <c r="U21" s="407"/>
      <c r="V21" s="407"/>
      <c r="W21" s="407"/>
      <c r="X21" s="407"/>
      <c r="Y21" s="456" t="s">
        <v>101</v>
      </c>
      <c r="Z21" s="456" t="s">
        <v>101</v>
      </c>
      <c r="AA21" s="456" t="s">
        <v>101</v>
      </c>
      <c r="AB21" s="456" t="s">
        <v>101</v>
      </c>
      <c r="AC21" s="450" t="s">
        <v>101</v>
      </c>
      <c r="AD21" s="450" t="s">
        <v>100</v>
      </c>
      <c r="AE21" s="450" t="s">
        <v>100</v>
      </c>
      <c r="AF21" s="450" t="s">
        <v>100</v>
      </c>
      <c r="AG21" s="450" t="s">
        <v>100</v>
      </c>
      <c r="AH21" s="450" t="s">
        <v>100</v>
      </c>
      <c r="AK21" s="451" t="str">
        <f>IFERROR(IF(I21="---","",IF(Y21="---","No Target Set",IF(BV21=BK21,"On Target",IF(BV21&gt;BK21,"Behind",IF(BV21&lt;BK21,"On Target"))))),"")</f>
        <v>On Target</v>
      </c>
      <c r="AL21" s="451" t="str">
        <f>IFERROR(IF(J21="---","",IF(Z21="---","No Target Set",IF(BW21=BL21,"On Target",IF(BW21&gt;BL21,"Behind",IF(BW21&lt;BL21,"On Target"))))),"")</f>
        <v>On Target</v>
      </c>
      <c r="AM21" s="451" t="str">
        <f>IFERROR(IF(K21="---","",IF(AA21="---","No Target Set",IF(BX21=BM21,"On Target",IF(BX21&gt;BM21,"Behind",IF(BX21&lt;BM21,"On Target"))))),"")</f>
        <v>On Target</v>
      </c>
      <c r="AN21" s="451" t="str">
        <f>IFERROR(IF(L21="---","",IF(AB21="---","No Target Set",IF(BY21=BN21,"On Target",IF(BY21&gt;BN21,"Behind",IF(BY21&lt;BN21,"On Target"))))),"")</f>
        <v/>
      </c>
      <c r="AO21" s="451" t="str">
        <f>IFERROR(IF(M21="---","",IF(AC21="---","No Target Set",IF(BZ21=BO21,"On Target",IF(BZ21&gt;BO21,"Behind",IF(BZ21&lt;BO21,"On Target"))))),"")</f>
        <v/>
      </c>
      <c r="AP21" s="451" t="str">
        <f>IFERROR(IF(N21="---","",IF(AD21="---","No Target Set",IF(CA21=BP21,"On Target",IF(CA21&gt;BP21,"Behind",IF(CA21&lt;BP21,"On Target"))))),"")</f>
        <v/>
      </c>
      <c r="AQ21" s="451" t="str">
        <f>IFERROR(IF(O21="---","",IF(AE21="---","No Target Set",IF(CB21=BQ21,"On Target",IF(CB21&gt;BQ21,"Behind",IF(CB21&lt;BQ21,"On Target"))))),"")</f>
        <v/>
      </c>
      <c r="AR21" s="451" t="str">
        <f>IFERROR(IF(P21="---","",IF(AF21="---","No Target Set",IF(CC21=BR21,"On Target",IF(CC21&gt;BR21,"Behind",IF(CC21&lt;BR21,"On Target"))))),"")</f>
        <v/>
      </c>
      <c r="AS21" s="451" t="str">
        <f>IFERROR(IF(Q21="---","",IF(AG21="---","No Target Set",IF(CD21=BS21,"On Target",IF(CD21&gt;BS21,"Behind",IF(CD21&lt;BS21,"On Target"))))),"")</f>
        <v/>
      </c>
      <c r="AT21" s="451" t="str">
        <f>IFERROR(IF(R21="---","",IF(AH21="---","No Target Set",IF(CE21=BT21,"On Target",IF(CE21&gt;BT21,"Behind",IF(CE21&lt;BT21,"On Target"))))),"")</f>
        <v/>
      </c>
      <c r="AU21" s="407"/>
      <c r="AV21" s="452"/>
      <c r="AW21" s="649" t="s">
        <v>145</v>
      </c>
      <c r="AX21" s="649" t="str">
        <f>_xlfn.IFNA(LOOKUP(2,1/(H21:R21&lt;&gt;"---"),H21:R21),"---")</f>
        <v>≥80</v>
      </c>
      <c r="AY21" s="649">
        <f>VALUE(IF(AX21="---","",VLOOKUP(AX21,List1678345679102133[],2,FALSE)))</f>
        <v>1</v>
      </c>
      <c r="AZ21" s="649" t="str">
        <f>_xlfn.IFNA(LOOKUP(2,1/(H21:Q21&lt;&gt;"---"),X21:AF21),"---")</f>
        <v>≥80</v>
      </c>
      <c r="BA21" s="649">
        <f>VALUE(IF(AZ21="---","",VLOOKUP(AZ21,List1678345679102133[],2,FALSE)))</f>
        <v>1</v>
      </c>
      <c r="BB21" s="649" t="str">
        <f>_xlfn.IFNA(LOOKUP(2,1/(AK21:AT21&lt;&gt;""),AK21:AT21),"---")</f>
        <v>On Target</v>
      </c>
      <c r="BC21" s="649" t="str">
        <f>_xlfn.IFNA(LOOKUP(2,1/(H21:R21&lt;&gt;"---"),H$2:R$2),"---")</f>
        <v>Actual Year 3</v>
      </c>
      <c r="BD21" s="407"/>
      <c r="BE21" s="407"/>
      <c r="BF21" s="407"/>
      <c r="BG21" s="407"/>
      <c r="BH21" s="407"/>
      <c r="BI21" s="453" t="s">
        <v>145</v>
      </c>
      <c r="BJ21" s="649">
        <f>IF(H21="---","",IF(H21="","",VLOOKUP(H21,List1678345679102133[],2,FALSE)))</f>
        <v>1</v>
      </c>
      <c r="BK21" s="649">
        <f>IF(I21="---","",IF(I21="","",VLOOKUP(I21,List1678345679102133[],2,FALSE)))</f>
        <v>1</v>
      </c>
      <c r="BL21" s="649">
        <f>IF(J21="---","",IF(J21="","",VLOOKUP(J21,List1678345679102133[],2,FALSE)))</f>
        <v>1</v>
      </c>
      <c r="BM21" s="649">
        <f>IF(K21="---","",IF(K21="","",VLOOKUP(K21,List1678345679102133[],2,FALSE)))</f>
        <v>1</v>
      </c>
      <c r="BN21" s="649" t="str">
        <f>IF(L21="---","",IF(L21="","",VLOOKUP(L21,List1678345679102133[],2,FALSE)))</f>
        <v/>
      </c>
      <c r="BO21" s="649" t="str">
        <f>IF(M21="---","",IF(M21="","",VLOOKUP(M21,List1678345679102133[],2,FALSE)))</f>
        <v/>
      </c>
      <c r="BP21" s="649" t="str">
        <f>IF(N21="---","",IF(N21="","",VLOOKUP(N21,List1678345679102133[],2,FALSE)))</f>
        <v/>
      </c>
      <c r="BQ21" s="649" t="str">
        <f>IF(O21="---","",IF(O21="","",VLOOKUP(O21,List1678345679102133[],2,FALSE)))</f>
        <v/>
      </c>
      <c r="BR21" s="649" t="str">
        <f>IF(P21="---","",IF(P21="","",VLOOKUP(P21,List1678345679102133[],2,FALSE)))</f>
        <v/>
      </c>
      <c r="BS21" s="649" t="str">
        <f>IF(Q21="---","",IF(Q21="","",VLOOKUP(Q21,List1678345679102133[],2,FALSE)))</f>
        <v/>
      </c>
      <c r="BT21" s="649" t="str">
        <f>IF(R21="---","",IF(R21="","",VLOOKUP(R21,List1678345679102133[],2,FALSE)))</f>
        <v/>
      </c>
      <c r="BU21" s="453" t="s">
        <v>145</v>
      </c>
      <c r="BV21" s="649">
        <f>IF(Y21="---","",IF(Y21="","",VLOOKUP(Y21,List1678345679102133[],2,FALSE)))</f>
        <v>1</v>
      </c>
      <c r="BW21" s="649">
        <f>IF(Z21="---","",IF(Z21="","",VLOOKUP(Z21,List1678345679102133[],2,FALSE)))</f>
        <v>1</v>
      </c>
      <c r="BX21" s="649">
        <f>IF(AA21="---","",IF(AA21="","",VLOOKUP(AA21,List1678345679102133[],2,FALSE)))</f>
        <v>1</v>
      </c>
      <c r="BY21" s="649">
        <f>IF(AB21="---","",IF(AB21="","",VLOOKUP(AB21,List1678345679102133[],2,FALSE)))</f>
        <v>1</v>
      </c>
      <c r="BZ21" s="649">
        <f>IF(AC21="---","",IF(AC21="","",VLOOKUP(AC21,List1678345679102133[],2,FALSE)))</f>
        <v>1</v>
      </c>
      <c r="CA21" s="649" t="str">
        <f>IF(AD21="---","",IF(AD21="","",VLOOKUP(AD21,List1678345679102133[],2,FALSE)))</f>
        <v/>
      </c>
      <c r="CB21" s="649" t="str">
        <f>IF(AE21="---","",IF(AE21="","",VLOOKUP(AE21,List1678345679102133[],2,FALSE)))</f>
        <v/>
      </c>
      <c r="CC21" s="649" t="str">
        <f>IF(AF21="---","",IF(AF21="","",VLOOKUP(AF21,List1678345679102133[],2,FALSE)))</f>
        <v/>
      </c>
      <c r="CD21" s="649" t="str">
        <f>IF(AG21="---","",IF(AG21="","",VLOOKUP(AG21,List1678345679102133[],2,FALSE)))</f>
        <v/>
      </c>
      <c r="CE21" s="649" t="str">
        <f>IF(AH21="---","",IF(AH21="","",VLOOKUP(AH21,List1678345679102133[],2,FALSE)))</f>
        <v/>
      </c>
      <c r="CF21" s="453" t="s">
        <v>145</v>
      </c>
      <c r="CG21" s="649">
        <f>IFERROR(
    IF(H21="---", "NA",
        IF(Y21="---", "NA",
            IF(BJ21 &gt; BK21,
                IF(BV21 &gt; BJ21, 1.1, 0.1),
                IF(BV21 &gt; BJ21, 1, 0)
            )
        )
    ),
    -1
)</f>
        <v>0</v>
      </c>
      <c r="CH21" s="649">
        <f>IFERROR(
    IF(I21="---", "NA",
        IF(Z21="---", "NA",
        IF(J21="---", "NA",
            IF(BK21 &gt; BL21,
                IF(MIN(BV21, BK21) = BW21, 0.1,
                    IF(MIN(BV21, BK21) &lt; BW21, 1.1)
                ),
                IF(MIN(BV21, BK21) = BW21, 0,
                    IF(MIN(BV21, BK21) &lt; BW21, 1)
                ))
            )
        )
    ),
-5)</f>
        <v>0</v>
      </c>
      <c r="CI21" s="649">
        <f>IFERROR(
    IF(J21="---", "NA",
        IF(AA21="---", "NA",
        IF(K21="---", "NA",
            IF(BL21 &gt; BM21,
                IF(MIN(BW21, BL21) = BX21, 0.1,
                    IF(MIN(BW21, BL21) &lt; BX21, 1.1)
                ),
                IF(MIN(BW21, BL21) = BX21, 0,
                    IF(MIN(BW21, BL21) &lt; BX21, 1)
                ))
            )
        )
    ),
-5)</f>
        <v>0</v>
      </c>
      <c r="CJ21" s="649" t="str">
        <f>IFERROR(
    IF(K21="---", "NA",
        IF(AB21="---", "NA",
        IF(L21="---", "NA",
            IF(BM21 &gt; BN21,
                IF(MIN(BX21, BM21) = BY21, 0.1,
                    IF(MIN(BX21, BM21) &lt; BY21, 1.1)
                ),
                IF(MIN(BX21, BM21) = BY21, 0,
                    IF(MIN(BX21, BM21) &lt; BY21, 1)
                ))
            )
        )
    ),
-5)</f>
        <v>NA</v>
      </c>
      <c r="CK21" s="649" t="str">
        <f>IFERROR(
    IF(L21="---", "NA",
        IF(AC21="---", "NA",
        IF(M21="---", "NA",
            IF(BN21 &gt; BO21,
                IF(MIN(BY21, BN21) = BZ21, 0.1,
                    IF(MIN(BY21, BN21) &lt; BZ21, 1.1)
                ),
                IF(MIN(BY21, BN21) = BZ21, 0,
                    IF(MIN(BY21, BN21) &lt; BZ21, 1)
                ))
            )
        )
    ),
-5)</f>
        <v>NA</v>
      </c>
      <c r="CL21" s="649" t="str">
        <f>IFERROR(
    IF(M21="---", "NA",
        IF(AD21="---", "NA",
        IF(N21="---", "NA",
            IF(BO21 &gt; BP21,
                IF(MIN(BZ21, BO21) = CA21, 0.1,
                    IF(MIN(BZ21, BO21) &lt; CA21, 1.1)
                ),
                IF(MIN(BZ21, BO21) = CA21, 0,
                    IF(MIN(BZ21, BO21) &lt; CA21, 1)
                ))
            )
        )
    ),
-5)</f>
        <v>NA</v>
      </c>
      <c r="CM21" s="649" t="str">
        <f>IFERROR(
    IF(N21="---", "NA",
        IF(AE21="---", "NA",
        IF(O21="---", "NA",
            IF(BP21 &gt; BQ21,
                IF(MIN(CA21, BP21) = CB21, 0.1,
                    IF(MIN(CA21, BP21) &lt; CB21, 1.1)
                ),
                IF(MIN(CA21, BP21) = CB21, 0,
                    IF(MIN(CA21, BP21) &lt; CB21, 1)
                ))
            )
        )
    ),
-5)</f>
        <v>NA</v>
      </c>
      <c r="CN21" s="649" t="str">
        <f>IFERROR(
    IF(O21="---", "NA",
        IF(AF21="---", "NA",
        IF(P21="---", "NA",
            IF(BQ21 &gt; BR21,
                IF(MIN(CB21, BQ21) = CC21, 0.1,
                    IF(MIN(CB21, BQ21) &lt; CC21, 1.1)
                ),
                IF(MIN(CB21, BQ21) = CC21, 0,
                    IF(MIN(CB21, BQ21) &lt; CC21, 1)
                ))
            )
        )
    ),
-5)</f>
        <v>NA</v>
      </c>
      <c r="CO21" s="649" t="str">
        <f>IFERROR(
    IF(P21="---", "NA",
        IF(AG21="---", "NA",
        IF(Q21="---", "NA",
            IF(BR21 &gt; BS21,
                IF(MIN(CC21, BR21) = CD21, 0.1,
                    IF(MIN(CC21, BR21) &lt; CD21, 1.1)
                ),
                IF(MIN(CC21, BR21) = CD21, 0,
                    IF(MIN(CC21, BR21) &lt; CD21, 1)
                ))
            )
        )
    ),
-5)</f>
        <v>NA</v>
      </c>
      <c r="CP21" s="649" t="str">
        <f>IFERROR(
    IF(Q21="---", "NA",
        IF(AH21="---", "NA",
        IF(R21="---", "NA",
            IF(BS21 &gt; BT21,
                IF(MIN(CD21, BS21) = CE21, 0.1,
                    IF(MIN(CD21, BS21) &lt; CE21, 1.1)
                ),
                IF(MIN(CD21, BS21) = CE21, 0,
                    IF(MIN(CD21, BS21) &lt; CE21, 1)
                ))
            )
        )
    ),
-5)</f>
        <v>NA</v>
      </c>
      <c r="CQ21" s="453" t="s">
        <v>145</v>
      </c>
      <c r="CR21" s="649" t="str">
        <f>IF(AND(OR(CG21=1, CG21=1.1),BK21&gt;=BV21),"Achieved",IF(AND(OR(CG21=1, CG21=1.1),BK21&lt;BV21),"Not Achieved","NA"))</f>
        <v>NA</v>
      </c>
      <c r="CS21" s="649" t="str">
        <f>IF(AND(OR(CH21=1, CH21=1.1),BL21&gt;=BW21),"Achieved",IF(AND(OR(CH21=1, CH21=1.1),BL21&lt;BW21),"Not Achieved","NA"))</f>
        <v>NA</v>
      </c>
      <c r="CT21" s="649" t="str">
        <f>IF(AND(OR(CI21=1, CI21=1.1),BM21&gt;=BX21),"Achieved",IF(AND(OR(CI21=1, CI21=1.1),BM21&lt;BX21),"Not Achieved","NA"))</f>
        <v>NA</v>
      </c>
      <c r="CU21" s="649" t="str">
        <f>IF(AND(OR(CJ21=1, CJ21=1.1),BN21&gt;=BY21),"Achieved",IF(AND(OR(CJ21=1, CJ21=1.1),BN21&lt;BY21),"Not Achieved","NA"))</f>
        <v>NA</v>
      </c>
      <c r="CV21" s="649" t="str">
        <f>IF(AND(OR(CK21=1, CK21=1.1),BO21&gt;=BZ21),"Achieved",IF(AND(OR(CK21=1, CK21=1.1),BO21&lt;BZ21),"Not Achieved","NA"))</f>
        <v>NA</v>
      </c>
      <c r="CW21" s="649" t="str">
        <f>IF(AND(OR(CL21=1, CL21=1.1),BP21&gt;=CA21),"Achieved",IF(AND(OR(CL21=1, CL21=1.1),BP21&lt;CA21),"Not Achieved","NA"))</f>
        <v>NA</v>
      </c>
      <c r="CX21" s="649" t="str">
        <f>IF(AND(OR(CM21=1, CM21=1.1),BQ21&gt;=CB21),"Achieved",IF(AND(OR(CM21=1, CM21=1.1),BQ21&lt;CB21),"Not Achieved","NA"))</f>
        <v>NA</v>
      </c>
      <c r="CY21" s="649" t="str">
        <f>IF(AND(OR(CN21=1, CN21=1.1),BR21&gt;=CC21),"Achieved",IF(AND(OR(CN21=1, CN21=1.1),BR21&lt;CC21),"Not Achieved","NA"))</f>
        <v>NA</v>
      </c>
      <c r="CZ21" s="649" t="str">
        <f>IF(AND(OR(CO21=1, CO21=1.1),BS21&gt;=CD21),"Achieved",IF(AND(OR(CO21=1, CO21=1.1),BS21&lt;CD21),"Not Achieved","NA"))</f>
        <v>NA</v>
      </c>
      <c r="DA21" s="649" t="str">
        <f>IF(AND(OR(CP21=1, CP21=1.1),BT21&gt;=CE21),"Achieved",IF(AND(OR(CP21=1, CP21=1.1),BT21&lt;CE21),"Not Achieved","NA"))</f>
        <v>NA</v>
      </c>
    </row>
    <row r="22" spans="2:105" s="408" customFormat="1" ht="13.75" customHeight="1" thickBot="1" x14ac:dyDescent="0.4">
      <c r="B22" s="455"/>
      <c r="C22" s="403"/>
      <c r="D22" s="405"/>
      <c r="E22" s="445" t="s">
        <v>146</v>
      </c>
      <c r="F22" s="445"/>
      <c r="G22" s="447"/>
      <c r="H22" s="456" t="s">
        <v>101</v>
      </c>
      <c r="I22" s="456" t="s">
        <v>101</v>
      </c>
      <c r="J22" s="456" t="s">
        <v>101</v>
      </c>
      <c r="K22" s="456" t="s">
        <v>101</v>
      </c>
      <c r="L22" s="456" t="s">
        <v>100</v>
      </c>
      <c r="M22" s="456" t="s">
        <v>100</v>
      </c>
      <c r="N22" s="456" t="s">
        <v>100</v>
      </c>
      <c r="O22" s="456" t="s">
        <v>100</v>
      </c>
      <c r="P22" s="456" t="s">
        <v>100</v>
      </c>
      <c r="Q22" s="456" t="s">
        <v>100</v>
      </c>
      <c r="R22" s="457" t="s">
        <v>100</v>
      </c>
      <c r="S22" s="407"/>
      <c r="T22" s="407"/>
      <c r="U22" s="407"/>
      <c r="V22" s="407"/>
      <c r="W22" s="407"/>
      <c r="X22" s="407"/>
      <c r="Y22" s="456" t="s">
        <v>101</v>
      </c>
      <c r="Z22" s="456" t="s">
        <v>101</v>
      </c>
      <c r="AA22" s="456" t="s">
        <v>101</v>
      </c>
      <c r="AB22" s="456" t="s">
        <v>101</v>
      </c>
      <c r="AC22" s="450" t="s">
        <v>101</v>
      </c>
      <c r="AD22" s="450" t="s">
        <v>100</v>
      </c>
      <c r="AE22" s="450" t="s">
        <v>100</v>
      </c>
      <c r="AF22" s="450" t="s">
        <v>100</v>
      </c>
      <c r="AG22" s="450" t="s">
        <v>100</v>
      </c>
      <c r="AH22" s="450" t="s">
        <v>100</v>
      </c>
      <c r="AK22" s="451" t="str">
        <f>IFERROR(IF(I22="---","",IF(Y22="---","No Target Set",IF(BV22=BK22,"On Target",IF(BV22&gt;BK22,"Behind",IF(BV22&lt;BK22,"On Target"))))),"")</f>
        <v>On Target</v>
      </c>
      <c r="AL22" s="451" t="str">
        <f>IFERROR(IF(J22="---","",IF(Z22="---","No Target Set",IF(BW22=BL22,"On Target",IF(BW22&gt;BL22,"Behind",IF(BW22&lt;BL22,"On Target"))))),"")</f>
        <v>On Target</v>
      </c>
      <c r="AM22" s="451" t="str">
        <f>IFERROR(IF(K22="---","",IF(AA22="---","No Target Set",IF(BX22=BM22,"On Target",IF(BX22&gt;BM22,"Behind",IF(BX22&lt;BM22,"On Target"))))),"")</f>
        <v>On Target</v>
      </c>
      <c r="AN22" s="451" t="str">
        <f>IFERROR(IF(L22="---","",IF(AB22="---","No Target Set",IF(BY22=BN22,"On Target",IF(BY22&gt;BN22,"Behind",IF(BY22&lt;BN22,"On Target"))))),"")</f>
        <v/>
      </c>
      <c r="AO22" s="451" t="str">
        <f>IFERROR(IF(M22="---","",IF(AC22="---","No Target Set",IF(BZ22=BO22,"On Target",IF(BZ22&gt;BO22,"Behind",IF(BZ22&lt;BO22,"On Target"))))),"")</f>
        <v/>
      </c>
      <c r="AP22" s="451" t="str">
        <f>IFERROR(IF(N22="---","",IF(AD22="---","No Target Set",IF(CA22=BP22,"On Target",IF(CA22&gt;BP22,"Behind",IF(CA22&lt;BP22,"On Target"))))),"")</f>
        <v/>
      </c>
      <c r="AQ22" s="451" t="str">
        <f>IFERROR(IF(O22="---","",IF(AE22="---","No Target Set",IF(CB22=BQ22,"On Target",IF(CB22&gt;BQ22,"Behind",IF(CB22&lt;BQ22,"On Target"))))),"")</f>
        <v/>
      </c>
      <c r="AR22" s="451" t="str">
        <f>IFERROR(IF(P22="---","",IF(AF22="---","No Target Set",IF(CC22=BR22,"On Target",IF(CC22&gt;BR22,"Behind",IF(CC22&lt;BR22,"On Target"))))),"")</f>
        <v/>
      </c>
      <c r="AS22" s="451" t="str">
        <f>IFERROR(IF(Q22="---","",IF(AG22="---","No Target Set",IF(CD22=BS22,"On Target",IF(CD22&gt;BS22,"Behind",IF(CD22&lt;BS22,"On Target"))))),"")</f>
        <v/>
      </c>
      <c r="AT22" s="451" t="str">
        <f>IFERROR(IF(R22="---","",IF(AH22="---","No Target Set",IF(CE22=BT22,"On Target",IF(CE22&gt;BT22,"Behind",IF(CE22&lt;BT22,"On Target"))))),"")</f>
        <v/>
      </c>
      <c r="AU22" s="407"/>
      <c r="AV22" s="452"/>
      <c r="AW22" s="649" t="s">
        <v>147</v>
      </c>
      <c r="AX22" s="649" t="str">
        <f>_xlfn.IFNA(LOOKUP(2,1/(H22:R22&lt;&gt;"---"),H22:R22),"---")</f>
        <v>≥80</v>
      </c>
      <c r="AY22" s="649">
        <f>VALUE(IF(AX22="---","",VLOOKUP(AX22,List1678345679102133[],2,FALSE)))</f>
        <v>1</v>
      </c>
      <c r="AZ22" s="649" t="str">
        <f>_xlfn.IFNA(LOOKUP(2,1/(H22:Q22&lt;&gt;"---"),X22:AF22),"---")</f>
        <v>≥80</v>
      </c>
      <c r="BA22" s="649">
        <f>VALUE(IF(AZ22="---","",VLOOKUP(AZ22,List1678345679102133[],2,FALSE)))</f>
        <v>1</v>
      </c>
      <c r="BB22" s="649" t="str">
        <f>_xlfn.IFNA(LOOKUP(2,1/(AK22:AT22&lt;&gt;""),AK22:AT22),"---")</f>
        <v>On Target</v>
      </c>
      <c r="BC22" s="649" t="str">
        <f>_xlfn.IFNA(LOOKUP(2,1/(H22:R22&lt;&gt;"---"),H$2:R$2),"---")</f>
        <v>Actual Year 3</v>
      </c>
      <c r="BD22" s="407"/>
      <c r="BE22" s="407"/>
      <c r="BF22" s="407"/>
      <c r="BG22" s="407"/>
      <c r="BH22" s="407"/>
      <c r="BI22" s="453" t="s">
        <v>147</v>
      </c>
      <c r="BJ22" s="649">
        <f>IF(H22="---","",IF(H22="","",VLOOKUP(H22,List1678345679102133[],2,FALSE)))</f>
        <v>1</v>
      </c>
      <c r="BK22" s="649">
        <f>IF(I22="---","",IF(I22="","",VLOOKUP(I22,List1678345679102133[],2,FALSE)))</f>
        <v>1</v>
      </c>
      <c r="BL22" s="649">
        <f>IF(J22="---","",IF(J22="","",VLOOKUP(J22,List1678345679102133[],2,FALSE)))</f>
        <v>1</v>
      </c>
      <c r="BM22" s="649">
        <f>IF(K22="---","",IF(K22="","",VLOOKUP(K22,List1678345679102133[],2,FALSE)))</f>
        <v>1</v>
      </c>
      <c r="BN22" s="649" t="str">
        <f>IF(L22="---","",IF(L22="","",VLOOKUP(L22,List1678345679102133[],2,FALSE)))</f>
        <v/>
      </c>
      <c r="BO22" s="649" t="str">
        <f>IF(M22="---","",IF(M22="","",VLOOKUP(M22,List1678345679102133[],2,FALSE)))</f>
        <v/>
      </c>
      <c r="BP22" s="649" t="str">
        <f>IF(N22="---","",IF(N22="","",VLOOKUP(N22,List1678345679102133[],2,FALSE)))</f>
        <v/>
      </c>
      <c r="BQ22" s="649" t="str">
        <f>IF(O22="---","",IF(O22="","",VLOOKUP(O22,List1678345679102133[],2,FALSE)))</f>
        <v/>
      </c>
      <c r="BR22" s="649" t="str">
        <f>IF(P22="---","",IF(P22="","",VLOOKUP(P22,List1678345679102133[],2,FALSE)))</f>
        <v/>
      </c>
      <c r="BS22" s="649" t="str">
        <f>IF(Q22="---","",IF(Q22="","",VLOOKUP(Q22,List1678345679102133[],2,FALSE)))</f>
        <v/>
      </c>
      <c r="BT22" s="649" t="str">
        <f>IF(R22="---","",IF(R22="","",VLOOKUP(R22,List1678345679102133[],2,FALSE)))</f>
        <v/>
      </c>
      <c r="BU22" s="453" t="s">
        <v>147</v>
      </c>
      <c r="BV22" s="649">
        <f>IF(Y22="---","",IF(Y22="","",VLOOKUP(Y22,List1678345679102133[],2,FALSE)))</f>
        <v>1</v>
      </c>
      <c r="BW22" s="649">
        <f>IF(Z22="---","",IF(Z22="","",VLOOKUP(Z22,List1678345679102133[],2,FALSE)))</f>
        <v>1</v>
      </c>
      <c r="BX22" s="649">
        <f>IF(AA22="---","",IF(AA22="","",VLOOKUP(AA22,List1678345679102133[],2,FALSE)))</f>
        <v>1</v>
      </c>
      <c r="BY22" s="649">
        <f>IF(AB22="---","",IF(AB22="","",VLOOKUP(AB22,List1678345679102133[],2,FALSE)))</f>
        <v>1</v>
      </c>
      <c r="BZ22" s="649">
        <f>IF(AC22="---","",IF(AC22="","",VLOOKUP(AC22,List1678345679102133[],2,FALSE)))</f>
        <v>1</v>
      </c>
      <c r="CA22" s="649" t="str">
        <f>IF(AD22="---","",IF(AD22="","",VLOOKUP(AD22,List1678345679102133[],2,FALSE)))</f>
        <v/>
      </c>
      <c r="CB22" s="649" t="str">
        <f>IF(AE22="---","",IF(AE22="","",VLOOKUP(AE22,List1678345679102133[],2,FALSE)))</f>
        <v/>
      </c>
      <c r="CC22" s="649" t="str">
        <f>IF(AF22="---","",IF(AF22="","",VLOOKUP(AF22,List1678345679102133[],2,FALSE)))</f>
        <v/>
      </c>
      <c r="CD22" s="649" t="str">
        <f>IF(AG22="---","",IF(AG22="","",VLOOKUP(AG22,List1678345679102133[],2,FALSE)))</f>
        <v/>
      </c>
      <c r="CE22" s="649" t="str">
        <f>IF(AH22="---","",IF(AH22="","",VLOOKUP(AH22,List1678345679102133[],2,FALSE)))</f>
        <v/>
      </c>
      <c r="CF22" s="453" t="s">
        <v>147</v>
      </c>
      <c r="CG22" s="649">
        <f>IFERROR(
    IF(H22="---", "NA",
        IF(Y22="---", "NA",
            IF(BJ22 &gt; BK22,
                IF(BV22 &gt; BJ22, 1.1, 0.1),
                IF(BV22 &gt; BJ22, 1, 0)
            )
        )
    ),
    -1
)</f>
        <v>0</v>
      </c>
      <c r="CH22" s="649">
        <f>IFERROR(
    IF(I22="---", "NA",
        IF(Z22="---", "NA",
        IF(J22="---", "NA",
            IF(BK22 &gt; BL22,
                IF(MIN(BV22, BK22) = BW22, 0.1,
                    IF(MIN(BV22, BK22) &lt; BW22, 1.1)
                ),
                IF(MIN(BV22, BK22) = BW22, 0,
                    IF(MIN(BV22, BK22) &lt; BW22, 1)
                ))
            )
        )
    ),
-5)</f>
        <v>0</v>
      </c>
      <c r="CI22" s="649">
        <f>IFERROR(
    IF(J22="---", "NA",
        IF(AA22="---", "NA",
        IF(K22="---", "NA",
            IF(BL22 &gt; BM22,
                IF(MIN(BW22, BL22) = BX22, 0.1,
                    IF(MIN(BW22, BL22) &lt; BX22, 1.1)
                ),
                IF(MIN(BW22, BL22) = BX22, 0,
                    IF(MIN(BW22, BL22) &lt; BX22, 1)
                ))
            )
        )
    ),
-5)</f>
        <v>0</v>
      </c>
      <c r="CJ22" s="649" t="str">
        <f>IFERROR(
    IF(K22="---", "NA",
        IF(AB22="---", "NA",
        IF(L22="---", "NA",
            IF(BM22 &gt; BN22,
                IF(MIN(BX22, BM22) = BY22, 0.1,
                    IF(MIN(BX22, BM22) &lt; BY22, 1.1)
                ),
                IF(MIN(BX22, BM22) = BY22, 0,
                    IF(MIN(BX22, BM22) &lt; BY22, 1)
                ))
            )
        )
    ),
-5)</f>
        <v>NA</v>
      </c>
      <c r="CK22" s="649" t="str">
        <f>IFERROR(
    IF(L22="---", "NA",
        IF(AC22="---", "NA",
        IF(M22="---", "NA",
            IF(BN22 &gt; BO22,
                IF(MIN(BY22, BN22) = BZ22, 0.1,
                    IF(MIN(BY22, BN22) &lt; BZ22, 1.1)
                ),
                IF(MIN(BY22, BN22) = BZ22, 0,
                    IF(MIN(BY22, BN22) &lt; BZ22, 1)
                ))
            )
        )
    ),
-5)</f>
        <v>NA</v>
      </c>
      <c r="CL22" s="649" t="str">
        <f>IFERROR(
    IF(M22="---", "NA",
        IF(AD22="---", "NA",
        IF(N22="---", "NA",
            IF(BO22 &gt; BP22,
                IF(MIN(BZ22, BO22) = CA22, 0.1,
                    IF(MIN(BZ22, BO22) &lt; CA22, 1.1)
                ),
                IF(MIN(BZ22, BO22) = CA22, 0,
                    IF(MIN(BZ22, BO22) &lt; CA22, 1)
                ))
            )
        )
    ),
-5)</f>
        <v>NA</v>
      </c>
      <c r="CM22" s="649" t="str">
        <f>IFERROR(
    IF(N22="---", "NA",
        IF(AE22="---", "NA",
        IF(O22="---", "NA",
            IF(BP22 &gt; BQ22,
                IF(MIN(CA22, BP22) = CB22, 0.1,
                    IF(MIN(CA22, BP22) &lt; CB22, 1.1)
                ),
                IF(MIN(CA22, BP22) = CB22, 0,
                    IF(MIN(CA22, BP22) &lt; CB22, 1)
                ))
            )
        )
    ),
-5)</f>
        <v>NA</v>
      </c>
      <c r="CN22" s="649" t="str">
        <f>IFERROR(
    IF(O22="---", "NA",
        IF(AF22="---", "NA",
        IF(P22="---", "NA",
            IF(BQ22 &gt; BR22,
                IF(MIN(CB22, BQ22) = CC22, 0.1,
                    IF(MIN(CB22, BQ22) &lt; CC22, 1.1)
                ),
                IF(MIN(CB22, BQ22) = CC22, 0,
                    IF(MIN(CB22, BQ22) &lt; CC22, 1)
                ))
            )
        )
    ),
-5)</f>
        <v>NA</v>
      </c>
      <c r="CO22" s="649" t="str">
        <f>IFERROR(
    IF(P22="---", "NA",
        IF(AG22="---", "NA",
        IF(Q22="---", "NA",
            IF(BR22 &gt; BS22,
                IF(MIN(CC22, BR22) = CD22, 0.1,
                    IF(MIN(CC22, BR22) &lt; CD22, 1.1)
                ),
                IF(MIN(CC22, BR22) = CD22, 0,
                    IF(MIN(CC22, BR22) &lt; CD22, 1)
                ))
            )
        )
    ),
-5)</f>
        <v>NA</v>
      </c>
      <c r="CP22" s="649" t="str">
        <f>IFERROR(
    IF(Q22="---", "NA",
        IF(AH22="---", "NA",
        IF(R22="---", "NA",
            IF(BS22 &gt; BT22,
                IF(MIN(CD22, BS22) = CE22, 0.1,
                    IF(MIN(CD22, BS22) &lt; CE22, 1.1)
                ),
                IF(MIN(CD22, BS22) = CE22, 0,
                    IF(MIN(CD22, BS22) &lt; CE22, 1)
                ))
            )
        )
    ),
-5)</f>
        <v>NA</v>
      </c>
      <c r="CQ22" s="453" t="s">
        <v>147</v>
      </c>
      <c r="CR22" s="649" t="str">
        <f>IF(AND(OR(CG22=1, CG22=1.1),BK22&gt;=BV22),"Achieved",IF(AND(OR(CG22=1, CG22=1.1),BK22&lt;BV22),"Not Achieved","NA"))</f>
        <v>NA</v>
      </c>
      <c r="CS22" s="649" t="str">
        <f>IF(AND(OR(CH22=1, CH22=1.1),BL22&gt;=BW22),"Achieved",IF(AND(OR(CH22=1, CH22=1.1),BL22&lt;BW22),"Not Achieved","NA"))</f>
        <v>NA</v>
      </c>
      <c r="CT22" s="649" t="str">
        <f>IF(AND(OR(CI22=1, CI22=1.1),BM22&gt;=BX22),"Achieved",IF(AND(OR(CI22=1, CI22=1.1),BM22&lt;BX22),"Not Achieved","NA"))</f>
        <v>NA</v>
      </c>
      <c r="CU22" s="649" t="str">
        <f>IF(AND(OR(CJ22=1, CJ22=1.1),BN22&gt;=BY22),"Achieved",IF(AND(OR(CJ22=1, CJ22=1.1),BN22&lt;BY22),"Not Achieved","NA"))</f>
        <v>NA</v>
      </c>
      <c r="CV22" s="649" t="str">
        <f>IF(AND(OR(CK22=1, CK22=1.1),BO22&gt;=BZ22),"Achieved",IF(AND(OR(CK22=1, CK22=1.1),BO22&lt;BZ22),"Not Achieved","NA"))</f>
        <v>NA</v>
      </c>
      <c r="CW22" s="649" t="str">
        <f>IF(AND(OR(CL22=1, CL22=1.1),BP22&gt;=CA22),"Achieved",IF(AND(OR(CL22=1, CL22=1.1),BP22&lt;CA22),"Not Achieved","NA"))</f>
        <v>NA</v>
      </c>
      <c r="CX22" s="649" t="str">
        <f>IF(AND(OR(CM22=1, CM22=1.1),BQ22&gt;=CB22),"Achieved",IF(AND(OR(CM22=1, CM22=1.1),BQ22&lt;CB22),"Not Achieved","NA"))</f>
        <v>NA</v>
      </c>
      <c r="CY22" s="649" t="str">
        <f>IF(AND(OR(CN22=1, CN22=1.1),BR22&gt;=CC22),"Achieved",IF(AND(OR(CN22=1, CN22=1.1),BR22&lt;CC22),"Not Achieved","NA"))</f>
        <v>NA</v>
      </c>
      <c r="CZ22" s="649" t="str">
        <f>IF(AND(OR(CO22=1, CO22=1.1),BS22&gt;=CD22),"Achieved",IF(AND(OR(CO22=1, CO22=1.1),BS22&lt;CD22),"Not Achieved","NA"))</f>
        <v>NA</v>
      </c>
      <c r="DA22" s="649" t="str">
        <f>IF(AND(OR(CP22=1, CP22=1.1),BT22&gt;=CE22),"Achieved",IF(AND(OR(CP22=1, CP22=1.1),BT22&lt;CE22),"Not Achieved","NA"))</f>
        <v>NA</v>
      </c>
    </row>
    <row r="23" spans="2:105" s="408" customFormat="1" ht="13.75" customHeight="1" thickBot="1" x14ac:dyDescent="0.4">
      <c r="B23" s="455"/>
      <c r="C23" s="403"/>
      <c r="D23" s="405"/>
      <c r="E23" s="445" t="s">
        <v>148</v>
      </c>
      <c r="F23" s="445"/>
      <c r="G23" s="447"/>
      <c r="H23" s="456" t="s">
        <v>101</v>
      </c>
      <c r="I23" s="456" t="s">
        <v>101</v>
      </c>
      <c r="J23" s="456" t="s">
        <v>101</v>
      </c>
      <c r="K23" s="456" t="s">
        <v>101</v>
      </c>
      <c r="L23" s="456" t="s">
        <v>100</v>
      </c>
      <c r="M23" s="456" t="s">
        <v>100</v>
      </c>
      <c r="N23" s="456" t="s">
        <v>100</v>
      </c>
      <c r="O23" s="456" t="s">
        <v>100</v>
      </c>
      <c r="P23" s="456" t="s">
        <v>100</v>
      </c>
      <c r="Q23" s="456" t="s">
        <v>100</v>
      </c>
      <c r="R23" s="457" t="s">
        <v>100</v>
      </c>
      <c r="S23" s="407"/>
      <c r="T23" s="407"/>
      <c r="U23" s="407"/>
      <c r="V23" s="407"/>
      <c r="W23" s="407"/>
      <c r="X23" s="407"/>
      <c r="Y23" s="456" t="s">
        <v>101</v>
      </c>
      <c r="Z23" s="456" t="s">
        <v>101</v>
      </c>
      <c r="AA23" s="450" t="s">
        <v>101</v>
      </c>
      <c r="AB23" s="450" t="s">
        <v>101</v>
      </c>
      <c r="AC23" s="450" t="s">
        <v>101</v>
      </c>
      <c r="AD23" s="450" t="s">
        <v>100</v>
      </c>
      <c r="AE23" s="450" t="s">
        <v>100</v>
      </c>
      <c r="AF23" s="450" t="s">
        <v>100</v>
      </c>
      <c r="AG23" s="450" t="s">
        <v>100</v>
      </c>
      <c r="AH23" s="450" t="s">
        <v>100</v>
      </c>
      <c r="AK23" s="451" t="str">
        <f>IFERROR(IF(I23="---","",IF(Y23="---","No Target Set",IF(BV23=BK23,"On Target",IF(BV23&gt;BK23,"Behind",IF(BV23&lt;BK23,"On Target"))))),"")</f>
        <v>On Target</v>
      </c>
      <c r="AL23" s="451" t="str">
        <f>IFERROR(IF(J23="---","",IF(Z23="---","No Target Set",IF(BW23=BL23,"On Target",IF(BW23&gt;BL23,"Behind",IF(BW23&lt;BL23,"On Target"))))),"")</f>
        <v>On Target</v>
      </c>
      <c r="AM23" s="451" t="str">
        <f>IFERROR(IF(K23="---","",IF(AA23="---","No Target Set",IF(BX23=BM23,"On Target",IF(BX23&gt;BM23,"Behind",IF(BX23&lt;BM23,"On Target"))))),"")</f>
        <v>On Target</v>
      </c>
      <c r="AN23" s="451" t="str">
        <f>IFERROR(IF(L23="---","",IF(AB23="---","No Target Set",IF(BY23=BN23,"On Target",IF(BY23&gt;BN23,"Behind",IF(BY23&lt;BN23,"On Target"))))),"")</f>
        <v/>
      </c>
      <c r="AO23" s="451" t="str">
        <f>IFERROR(IF(M23="---","",IF(AC23="---","No Target Set",IF(BZ23=BO23,"On Target",IF(BZ23&gt;BO23,"Behind",IF(BZ23&lt;BO23,"On Target"))))),"")</f>
        <v/>
      </c>
      <c r="AP23" s="451" t="str">
        <f>IFERROR(IF(N23="---","",IF(AD23="---","No Target Set",IF(CA23=BP23,"On Target",IF(CA23&gt;BP23,"Behind",IF(CA23&lt;BP23,"On Target"))))),"")</f>
        <v/>
      </c>
      <c r="AQ23" s="451" t="str">
        <f>IFERROR(IF(O23="---","",IF(AE23="---","No Target Set",IF(CB23=BQ23,"On Target",IF(CB23&gt;BQ23,"Behind",IF(CB23&lt;BQ23,"On Target"))))),"")</f>
        <v/>
      </c>
      <c r="AR23" s="451" t="str">
        <f>IFERROR(IF(P23="---","",IF(AF23="---","No Target Set",IF(CC23=BR23,"On Target",IF(CC23&gt;BR23,"Behind",IF(CC23&lt;BR23,"On Target"))))),"")</f>
        <v/>
      </c>
      <c r="AS23" s="451" t="str">
        <f>IFERROR(IF(Q23="---","",IF(AG23="---","No Target Set",IF(CD23=BS23,"On Target",IF(CD23&gt;BS23,"Behind",IF(CD23&lt;BS23,"On Target"))))),"")</f>
        <v/>
      </c>
      <c r="AT23" s="451" t="str">
        <f>IFERROR(IF(R23="---","",IF(AH23="---","No Target Set",IF(CE23=BT23,"On Target",IF(CE23&gt;BT23,"Behind",IF(CE23&lt;BT23,"On Target"))))),"")</f>
        <v/>
      </c>
      <c r="AU23" s="407"/>
      <c r="AV23" s="452"/>
      <c r="AW23" s="649" t="s">
        <v>149</v>
      </c>
      <c r="AX23" s="649" t="str">
        <f>_xlfn.IFNA(LOOKUP(2,1/(H23:R23&lt;&gt;"---"),H23:R23),"---")</f>
        <v>≥80</v>
      </c>
      <c r="AY23" s="649">
        <f>VALUE(IF(AX23="---","",VLOOKUP(AX23,List1678345679102133[],2,FALSE)))</f>
        <v>1</v>
      </c>
      <c r="AZ23" s="649" t="str">
        <f>_xlfn.IFNA(LOOKUP(2,1/(H23:Q23&lt;&gt;"---"),X23:AF23),"---")</f>
        <v>≥80</v>
      </c>
      <c r="BA23" s="649">
        <f>VALUE(IF(AZ23="---","",VLOOKUP(AZ23,List1678345679102133[],2,FALSE)))</f>
        <v>1</v>
      </c>
      <c r="BB23" s="649" t="str">
        <f>_xlfn.IFNA(LOOKUP(2,1/(AK23:AT23&lt;&gt;""),AK23:AT23),"---")</f>
        <v>On Target</v>
      </c>
      <c r="BC23" s="649" t="str">
        <f>_xlfn.IFNA(LOOKUP(2,1/(H23:R23&lt;&gt;"---"),H$2:R$2),"---")</f>
        <v>Actual Year 3</v>
      </c>
      <c r="BD23" s="407"/>
      <c r="BE23" s="407"/>
      <c r="BF23" s="407"/>
      <c r="BG23" s="407"/>
      <c r="BH23" s="407"/>
      <c r="BI23" s="453" t="s">
        <v>149</v>
      </c>
      <c r="BJ23" s="649">
        <f>IF(H23="---","",IF(H23="","",VLOOKUP(H23,List1678345679102133[],2,FALSE)))</f>
        <v>1</v>
      </c>
      <c r="BK23" s="649">
        <f>IF(I23="---","",IF(I23="","",VLOOKUP(I23,List1678345679102133[],2,FALSE)))</f>
        <v>1</v>
      </c>
      <c r="BL23" s="649">
        <f>IF(J23="---","",IF(J23="","",VLOOKUP(J23,List1678345679102133[],2,FALSE)))</f>
        <v>1</v>
      </c>
      <c r="BM23" s="649">
        <f>IF(K23="---","",IF(K23="","",VLOOKUP(K23,List1678345679102133[],2,FALSE)))</f>
        <v>1</v>
      </c>
      <c r="BN23" s="649" t="str">
        <f>IF(L23="---","",IF(L23="","",VLOOKUP(L23,List1678345679102133[],2,FALSE)))</f>
        <v/>
      </c>
      <c r="BO23" s="649" t="str">
        <f>IF(M23="---","",IF(M23="","",VLOOKUP(M23,List1678345679102133[],2,FALSE)))</f>
        <v/>
      </c>
      <c r="BP23" s="649" t="str">
        <f>IF(N23="---","",IF(N23="","",VLOOKUP(N23,List1678345679102133[],2,FALSE)))</f>
        <v/>
      </c>
      <c r="BQ23" s="649" t="str">
        <f>IF(O23="---","",IF(O23="","",VLOOKUP(O23,List1678345679102133[],2,FALSE)))</f>
        <v/>
      </c>
      <c r="BR23" s="649" t="str">
        <f>IF(P23="---","",IF(P23="","",VLOOKUP(P23,List1678345679102133[],2,FALSE)))</f>
        <v/>
      </c>
      <c r="BS23" s="649" t="str">
        <f>IF(Q23="---","",IF(Q23="","",VLOOKUP(Q23,List1678345679102133[],2,FALSE)))</f>
        <v/>
      </c>
      <c r="BT23" s="649" t="str">
        <f>IF(R23="---","",IF(R23="","",VLOOKUP(R23,List1678345679102133[],2,FALSE)))</f>
        <v/>
      </c>
      <c r="BU23" s="453" t="s">
        <v>149</v>
      </c>
      <c r="BV23" s="649">
        <f>IF(Y23="---","",IF(Y23="","",VLOOKUP(Y23,List1678345679102133[],2,FALSE)))</f>
        <v>1</v>
      </c>
      <c r="BW23" s="649">
        <f>IF(Z23="---","",IF(Z23="","",VLOOKUP(Z23,List1678345679102133[],2,FALSE)))</f>
        <v>1</v>
      </c>
      <c r="BX23" s="649">
        <f>IF(AA23="---","",IF(AA23="","",VLOOKUP(AA23,List1678345679102133[],2,FALSE)))</f>
        <v>1</v>
      </c>
      <c r="BY23" s="649">
        <f>IF(AB23="---","",IF(AB23="","",VLOOKUP(AB23,List1678345679102133[],2,FALSE)))</f>
        <v>1</v>
      </c>
      <c r="BZ23" s="649">
        <f>IF(AC23="---","",IF(AC23="","",VLOOKUP(AC23,List1678345679102133[],2,FALSE)))</f>
        <v>1</v>
      </c>
      <c r="CA23" s="649" t="str">
        <f>IF(AD23="---","",IF(AD23="","",VLOOKUP(AD23,List1678345679102133[],2,FALSE)))</f>
        <v/>
      </c>
      <c r="CB23" s="649" t="str">
        <f>IF(AE23="---","",IF(AE23="","",VLOOKUP(AE23,List1678345679102133[],2,FALSE)))</f>
        <v/>
      </c>
      <c r="CC23" s="649" t="str">
        <f>IF(AF23="---","",IF(AF23="","",VLOOKUP(AF23,List1678345679102133[],2,FALSE)))</f>
        <v/>
      </c>
      <c r="CD23" s="649" t="str">
        <f>IF(AG23="---","",IF(AG23="","",VLOOKUP(AG23,List1678345679102133[],2,FALSE)))</f>
        <v/>
      </c>
      <c r="CE23" s="649" t="str">
        <f>IF(AH23="---","",IF(AH23="","",VLOOKUP(AH23,List1678345679102133[],2,FALSE)))</f>
        <v/>
      </c>
      <c r="CF23" s="453" t="s">
        <v>149</v>
      </c>
      <c r="CG23" s="649">
        <f>IFERROR(
    IF(H23="---", "NA",
        IF(Y23="---", "NA",
            IF(BJ23 &gt; BK23,
                IF(BV23 &gt; BJ23, 1.1, 0.1),
                IF(BV23 &gt; BJ23, 1, 0)
            )
        )
    ),
    -1
)</f>
        <v>0</v>
      </c>
      <c r="CH23" s="649">
        <f>IFERROR(
    IF(I23="---", "NA",
        IF(Z23="---", "NA",
        IF(J23="---", "NA",
            IF(BK23 &gt; BL23,
                IF(MIN(BV23, BK23) = BW23, 0.1,
                    IF(MIN(BV23, BK23) &lt; BW23, 1.1)
                ),
                IF(MIN(BV23, BK23) = BW23, 0,
                    IF(MIN(BV23, BK23) &lt; BW23, 1)
                ))
            )
        )
    ),
-5)</f>
        <v>0</v>
      </c>
      <c r="CI23" s="649">
        <f>IFERROR(
    IF(J23="---", "NA",
        IF(AA23="---", "NA",
        IF(K23="---", "NA",
            IF(BL23 &gt; BM23,
                IF(MIN(BW23, BL23) = BX23, 0.1,
                    IF(MIN(BW23, BL23) &lt; BX23, 1.1)
                ),
                IF(MIN(BW23, BL23) = BX23, 0,
                    IF(MIN(BW23, BL23) &lt; BX23, 1)
                ))
            )
        )
    ),
-5)</f>
        <v>0</v>
      </c>
      <c r="CJ23" s="649" t="str">
        <f>IFERROR(
    IF(K23="---", "NA",
        IF(AB23="---", "NA",
        IF(L23="---", "NA",
            IF(BM23 &gt; BN23,
                IF(MIN(BX23, BM23) = BY23, 0.1,
                    IF(MIN(BX23, BM23) &lt; BY23, 1.1)
                ),
                IF(MIN(BX23, BM23) = BY23, 0,
                    IF(MIN(BX23, BM23) &lt; BY23, 1)
                ))
            )
        )
    ),
-5)</f>
        <v>NA</v>
      </c>
      <c r="CK23" s="649" t="str">
        <f>IFERROR(
    IF(L23="---", "NA",
        IF(AC23="---", "NA",
        IF(M23="---", "NA",
            IF(BN23 &gt; BO23,
                IF(MIN(BY23, BN23) = BZ23, 0.1,
                    IF(MIN(BY23, BN23) &lt; BZ23, 1.1)
                ),
                IF(MIN(BY23, BN23) = BZ23, 0,
                    IF(MIN(BY23, BN23) &lt; BZ23, 1)
                ))
            )
        )
    ),
-5)</f>
        <v>NA</v>
      </c>
      <c r="CL23" s="649" t="str">
        <f>IFERROR(
    IF(M23="---", "NA",
        IF(AD23="---", "NA",
        IF(N23="---", "NA",
            IF(BO23 &gt; BP23,
                IF(MIN(BZ23, BO23) = CA23, 0.1,
                    IF(MIN(BZ23, BO23) &lt; CA23, 1.1)
                ),
                IF(MIN(BZ23, BO23) = CA23, 0,
                    IF(MIN(BZ23, BO23) &lt; CA23, 1)
                ))
            )
        )
    ),
-5)</f>
        <v>NA</v>
      </c>
      <c r="CM23" s="649" t="str">
        <f>IFERROR(
    IF(N23="---", "NA",
        IF(AE23="---", "NA",
        IF(O23="---", "NA",
            IF(BP23 &gt; BQ23,
                IF(MIN(CA23, BP23) = CB23, 0.1,
                    IF(MIN(CA23, BP23) &lt; CB23, 1.1)
                ),
                IF(MIN(CA23, BP23) = CB23, 0,
                    IF(MIN(CA23, BP23) &lt; CB23, 1)
                ))
            )
        )
    ),
-5)</f>
        <v>NA</v>
      </c>
      <c r="CN23" s="649" t="str">
        <f>IFERROR(
    IF(O23="---", "NA",
        IF(AF23="---", "NA",
        IF(P23="---", "NA",
            IF(BQ23 &gt; BR23,
                IF(MIN(CB23, BQ23) = CC23, 0.1,
                    IF(MIN(CB23, BQ23) &lt; CC23, 1.1)
                ),
                IF(MIN(CB23, BQ23) = CC23, 0,
                    IF(MIN(CB23, BQ23) &lt; CC23, 1)
                ))
            )
        )
    ),
-5)</f>
        <v>NA</v>
      </c>
      <c r="CO23" s="649" t="str">
        <f>IFERROR(
    IF(P23="---", "NA",
        IF(AG23="---", "NA",
        IF(Q23="---", "NA",
            IF(BR23 &gt; BS23,
                IF(MIN(CC23, BR23) = CD23, 0.1,
                    IF(MIN(CC23, BR23) &lt; CD23, 1.1)
                ),
                IF(MIN(CC23, BR23) = CD23, 0,
                    IF(MIN(CC23, BR23) &lt; CD23, 1)
                ))
            )
        )
    ),
-5)</f>
        <v>NA</v>
      </c>
      <c r="CP23" s="649" t="str">
        <f>IFERROR(
    IF(Q23="---", "NA",
        IF(AH23="---", "NA",
        IF(R23="---", "NA",
            IF(BS23 &gt; BT23,
                IF(MIN(CD23, BS23) = CE23, 0.1,
                    IF(MIN(CD23, BS23) &lt; CE23, 1.1)
                ),
                IF(MIN(CD23, BS23) = CE23, 0,
                    IF(MIN(CD23, BS23) &lt; CE23, 1)
                ))
            )
        )
    ),
-5)</f>
        <v>NA</v>
      </c>
      <c r="CQ23" s="453" t="s">
        <v>149</v>
      </c>
      <c r="CR23" s="649" t="str">
        <f>IF(AND(OR(CG23=1, CG23=1.1),BK23&gt;=BV23),"Achieved",IF(AND(OR(CG23=1, CG23=1.1),BK23&lt;BV23),"Not Achieved","NA"))</f>
        <v>NA</v>
      </c>
      <c r="CS23" s="649" t="str">
        <f>IF(AND(OR(CH23=1, CH23=1.1),BL23&gt;=BW23),"Achieved",IF(AND(OR(CH23=1, CH23=1.1),BL23&lt;BW23),"Not Achieved","NA"))</f>
        <v>NA</v>
      </c>
      <c r="CT23" s="649" t="str">
        <f>IF(AND(OR(CI23=1, CI23=1.1),BM23&gt;=BX23),"Achieved",IF(AND(OR(CI23=1, CI23=1.1),BM23&lt;BX23),"Not Achieved","NA"))</f>
        <v>NA</v>
      </c>
      <c r="CU23" s="649" t="str">
        <f>IF(AND(OR(CJ23=1, CJ23=1.1),BN23&gt;=BY23),"Achieved",IF(AND(OR(CJ23=1, CJ23=1.1),BN23&lt;BY23),"Not Achieved","NA"))</f>
        <v>NA</v>
      </c>
      <c r="CV23" s="649" t="str">
        <f>IF(AND(OR(CK23=1, CK23=1.1),BO23&gt;=BZ23),"Achieved",IF(AND(OR(CK23=1, CK23=1.1),BO23&lt;BZ23),"Not Achieved","NA"))</f>
        <v>NA</v>
      </c>
      <c r="CW23" s="649" t="str">
        <f>IF(AND(OR(CL23=1, CL23=1.1),BP23&gt;=CA23),"Achieved",IF(AND(OR(CL23=1, CL23=1.1),BP23&lt;CA23),"Not Achieved","NA"))</f>
        <v>NA</v>
      </c>
      <c r="CX23" s="649" t="str">
        <f>IF(AND(OR(CM23=1, CM23=1.1),BQ23&gt;=CB23),"Achieved",IF(AND(OR(CM23=1, CM23=1.1),BQ23&lt;CB23),"Not Achieved","NA"))</f>
        <v>NA</v>
      </c>
      <c r="CY23" s="649" t="str">
        <f>IF(AND(OR(CN23=1, CN23=1.1),BR23&gt;=CC23),"Achieved",IF(AND(OR(CN23=1, CN23=1.1),BR23&lt;CC23),"Not Achieved","NA"))</f>
        <v>NA</v>
      </c>
      <c r="CZ23" s="649" t="str">
        <f>IF(AND(OR(CO23=1, CO23=1.1),BS23&gt;=CD23),"Achieved",IF(AND(OR(CO23=1, CO23=1.1),BS23&lt;CD23),"Not Achieved","NA"))</f>
        <v>NA</v>
      </c>
      <c r="DA23" s="649" t="str">
        <f>IF(AND(OR(CP23=1, CP23=1.1),BT23&gt;=CE23),"Achieved",IF(AND(OR(CP23=1, CP23=1.1),BT23&lt;CE23),"Not Achieved","NA"))</f>
        <v>NA</v>
      </c>
    </row>
    <row r="24" spans="2:105" s="408" customFormat="1" ht="13.75" customHeight="1" thickBot="1" x14ac:dyDescent="0.4">
      <c r="B24" s="455"/>
      <c r="C24" s="403" t="s">
        <v>150</v>
      </c>
      <c r="D24" s="405"/>
      <c r="E24" s="445" t="s">
        <v>151</v>
      </c>
      <c r="F24" s="445"/>
      <c r="G24" s="447"/>
      <c r="H24" s="456" t="s">
        <v>99</v>
      </c>
      <c r="I24" s="456" t="s">
        <v>99</v>
      </c>
      <c r="J24" s="456" t="s">
        <v>101</v>
      </c>
      <c r="K24" s="456" t="s">
        <v>101</v>
      </c>
      <c r="L24" s="456" t="s">
        <v>100</v>
      </c>
      <c r="M24" s="456" t="s">
        <v>100</v>
      </c>
      <c r="N24" s="456" t="s">
        <v>100</v>
      </c>
      <c r="O24" s="456" t="s">
        <v>100</v>
      </c>
      <c r="P24" s="456" t="s">
        <v>100</v>
      </c>
      <c r="Q24" s="456" t="s">
        <v>100</v>
      </c>
      <c r="R24" s="457" t="s">
        <v>100</v>
      </c>
      <c r="S24" s="407"/>
      <c r="T24" s="407"/>
      <c r="U24" s="407"/>
      <c r="V24" s="407"/>
      <c r="W24" s="407"/>
      <c r="X24" s="407"/>
      <c r="Y24" s="456" t="s">
        <v>99</v>
      </c>
      <c r="Z24" s="456" t="s">
        <v>99</v>
      </c>
      <c r="AA24" s="450" t="s">
        <v>99</v>
      </c>
      <c r="AB24" s="450" t="s">
        <v>99</v>
      </c>
      <c r="AC24" s="450" t="s">
        <v>99</v>
      </c>
      <c r="AD24" s="450" t="s">
        <v>100</v>
      </c>
      <c r="AE24" s="450" t="s">
        <v>100</v>
      </c>
      <c r="AF24" s="450" t="s">
        <v>100</v>
      </c>
      <c r="AG24" s="450" t="s">
        <v>100</v>
      </c>
      <c r="AH24" s="450" t="s">
        <v>100</v>
      </c>
      <c r="AK24" s="451" t="str">
        <f>IFERROR(IF(I24="---","",IF(Y24="---","No Target Set",IF(BV24=BK24,"On Target",IF(BV24&gt;BK24,"Behind",IF(BV24&lt;BK24,"On Target"))))),"")</f>
        <v>On Target</v>
      </c>
      <c r="AL24" s="451" t="str">
        <f>IFERROR(IF(J24="---","",IF(Z24="---","No Target Set",IF(BW24=BL24,"On Target",IF(BW24&gt;BL24,"Behind",IF(BW24&lt;BL24,"On Target"))))),"")</f>
        <v>On Target</v>
      </c>
      <c r="AM24" s="451" t="str">
        <f>IFERROR(IF(K24="---","",IF(AA24="---","No Target Set",IF(BX24=BM24,"On Target",IF(BX24&gt;BM24,"Behind",IF(BX24&lt;BM24,"On Target"))))),"")</f>
        <v>On Target</v>
      </c>
      <c r="AN24" s="451" t="str">
        <f>IFERROR(IF(L24="---","",IF(AB24="---","No Target Set",IF(BY24=BN24,"On Target",IF(BY24&gt;BN24,"Behind",IF(BY24&lt;BN24,"On Target"))))),"")</f>
        <v/>
      </c>
      <c r="AO24" s="451" t="str">
        <f>IFERROR(IF(M24="---","",IF(AC24="---","No Target Set",IF(BZ24=BO24,"On Target",IF(BZ24&gt;BO24,"Behind",IF(BZ24&lt;BO24,"On Target"))))),"")</f>
        <v/>
      </c>
      <c r="AP24" s="451" t="str">
        <f>IFERROR(IF(N24="---","",IF(AD24="---","No Target Set",IF(CA24=BP24,"On Target",IF(CA24&gt;BP24,"Behind",IF(CA24&lt;BP24,"On Target"))))),"")</f>
        <v/>
      </c>
      <c r="AQ24" s="451" t="str">
        <f>IFERROR(IF(O24="---","",IF(AE24="---","No Target Set",IF(CB24=BQ24,"On Target",IF(CB24&gt;BQ24,"Behind",IF(CB24&lt;BQ24,"On Target"))))),"")</f>
        <v/>
      </c>
      <c r="AR24" s="451" t="str">
        <f>IFERROR(IF(P24="---","",IF(AF24="---","No Target Set",IF(CC24=BR24,"On Target",IF(CC24&gt;BR24,"Behind",IF(CC24&lt;BR24,"On Target"))))),"")</f>
        <v/>
      </c>
      <c r="AS24" s="451" t="str">
        <f>IFERROR(IF(Q24="---","",IF(AG24="---","No Target Set",IF(CD24=BS24,"On Target",IF(CD24&gt;BS24,"Behind",IF(CD24&lt;BS24,"On Target"))))),"")</f>
        <v/>
      </c>
      <c r="AT24" s="451" t="str">
        <f>IFERROR(IF(R24="---","",IF(AH24="---","No Target Set",IF(CE24=BT24,"On Target",IF(CE24&gt;BT24,"Behind",IF(CE24&lt;BT24,"On Target"))))),"")</f>
        <v/>
      </c>
      <c r="AU24" s="407"/>
      <c r="AV24" s="452"/>
      <c r="AW24" s="649" t="s">
        <v>152</v>
      </c>
      <c r="AX24" s="649" t="str">
        <f>_xlfn.IFNA(LOOKUP(2,1/(H24:R24&lt;&gt;"---"),H24:R24),"---")</f>
        <v>≥80</v>
      </c>
      <c r="AY24" s="649">
        <f>VALUE(IF(AX24="---","",VLOOKUP(AX24,List1678345679102133[],2,FALSE)))</f>
        <v>1</v>
      </c>
      <c r="AZ24" s="649" t="str">
        <f>_xlfn.IFNA(LOOKUP(2,1/(H24:Q24&lt;&gt;"---"),X24:AF24),"---")</f>
        <v>60-79</v>
      </c>
      <c r="BA24" s="649">
        <f>VALUE(IF(AZ24="---","",VLOOKUP(AZ24,List1678345679102133[],2,FALSE)))</f>
        <v>0.5</v>
      </c>
      <c r="BB24" s="649" t="str">
        <f>_xlfn.IFNA(LOOKUP(2,1/(AK24:AT24&lt;&gt;""),AK24:AT24),"---")</f>
        <v>On Target</v>
      </c>
      <c r="BC24" s="649" t="str">
        <f>_xlfn.IFNA(LOOKUP(2,1/(H24:R24&lt;&gt;"---"),H$2:R$2),"---")</f>
        <v>Actual Year 3</v>
      </c>
      <c r="BD24" s="407"/>
      <c r="BE24" s="407"/>
      <c r="BF24" s="407"/>
      <c r="BG24" s="407"/>
      <c r="BH24" s="407"/>
      <c r="BI24" s="453" t="s">
        <v>152</v>
      </c>
      <c r="BJ24" s="649">
        <f>IF(H24="---","",IF(H24="","",VLOOKUP(H24,List1678345679102133[],2,FALSE)))</f>
        <v>0.5</v>
      </c>
      <c r="BK24" s="649">
        <f>IF(I24="---","",IF(I24="","",VLOOKUP(I24,List1678345679102133[],2,FALSE)))</f>
        <v>0.5</v>
      </c>
      <c r="BL24" s="649">
        <f>IF(J24="---","",IF(J24="","",VLOOKUP(J24,List1678345679102133[],2,FALSE)))</f>
        <v>1</v>
      </c>
      <c r="BM24" s="649">
        <f>IF(K24="---","",IF(K24="","",VLOOKUP(K24,List1678345679102133[],2,FALSE)))</f>
        <v>1</v>
      </c>
      <c r="BN24" s="649" t="str">
        <f>IF(L24="---","",IF(L24="","",VLOOKUP(L24,List1678345679102133[],2,FALSE)))</f>
        <v/>
      </c>
      <c r="BO24" s="649" t="str">
        <f>IF(M24="---","",IF(M24="","",VLOOKUP(M24,List1678345679102133[],2,FALSE)))</f>
        <v/>
      </c>
      <c r="BP24" s="649" t="str">
        <f>IF(N24="---","",IF(N24="","",VLOOKUP(N24,List1678345679102133[],2,FALSE)))</f>
        <v/>
      </c>
      <c r="BQ24" s="649" t="str">
        <f>IF(O24="---","",IF(O24="","",VLOOKUP(O24,List1678345679102133[],2,FALSE)))</f>
        <v/>
      </c>
      <c r="BR24" s="649" t="str">
        <f>IF(P24="---","",IF(P24="","",VLOOKUP(P24,List1678345679102133[],2,FALSE)))</f>
        <v/>
      </c>
      <c r="BS24" s="649" t="str">
        <f>IF(Q24="---","",IF(Q24="","",VLOOKUP(Q24,List1678345679102133[],2,FALSE)))</f>
        <v/>
      </c>
      <c r="BT24" s="649" t="str">
        <f>IF(R24="---","",IF(R24="","",VLOOKUP(R24,List1678345679102133[],2,FALSE)))</f>
        <v/>
      </c>
      <c r="BU24" s="453" t="s">
        <v>152</v>
      </c>
      <c r="BV24" s="649">
        <f>IF(Y24="---","",IF(Y24="","",VLOOKUP(Y24,List1678345679102133[],2,FALSE)))</f>
        <v>0.5</v>
      </c>
      <c r="BW24" s="649">
        <f>IF(Z24="---","",IF(Z24="","",VLOOKUP(Z24,List1678345679102133[],2,FALSE)))</f>
        <v>0.5</v>
      </c>
      <c r="BX24" s="649">
        <f>IF(AA24="---","",IF(AA24="","",VLOOKUP(AA24,List1678345679102133[],2,FALSE)))</f>
        <v>0.5</v>
      </c>
      <c r="BY24" s="649">
        <f>IF(AB24="---","",IF(AB24="","",VLOOKUP(AB24,List1678345679102133[],2,FALSE)))</f>
        <v>0.5</v>
      </c>
      <c r="BZ24" s="649">
        <f>IF(AC24="---","",IF(AC24="","",VLOOKUP(AC24,List1678345679102133[],2,FALSE)))</f>
        <v>0.5</v>
      </c>
      <c r="CA24" s="649" t="str">
        <f>IF(AD24="---","",IF(AD24="","",VLOOKUP(AD24,List1678345679102133[],2,FALSE)))</f>
        <v/>
      </c>
      <c r="CB24" s="649" t="str">
        <f>IF(AE24="---","",IF(AE24="","",VLOOKUP(AE24,List1678345679102133[],2,FALSE)))</f>
        <v/>
      </c>
      <c r="CC24" s="649" t="str">
        <f>IF(AF24="---","",IF(AF24="","",VLOOKUP(AF24,List1678345679102133[],2,FALSE)))</f>
        <v/>
      </c>
      <c r="CD24" s="649" t="str">
        <f>IF(AG24="---","",IF(AG24="","",VLOOKUP(AG24,List1678345679102133[],2,FALSE)))</f>
        <v/>
      </c>
      <c r="CE24" s="649" t="str">
        <f>IF(AH24="---","",IF(AH24="","",VLOOKUP(AH24,List1678345679102133[],2,FALSE)))</f>
        <v/>
      </c>
      <c r="CF24" s="453" t="s">
        <v>152</v>
      </c>
      <c r="CG24" s="649">
        <f>IFERROR(
    IF(H24="---", "NA",
        IF(Y24="---", "NA",
            IF(BJ24 &gt; BK24,
                IF(BV24 &gt; BJ24, 1.1, 0.1),
                IF(BV24 &gt; BJ24, 1, 0)
            )
        )
    ),
    -1
)</f>
        <v>0</v>
      </c>
      <c r="CH24" s="649">
        <f>IFERROR(
    IF(I24="---", "NA",
        IF(Z24="---", "NA",
        IF(J24="---", "NA",
            IF(BK24 &gt; BL24,
                IF(MIN(BV24, BK24) = BW24, 0.1,
                    IF(MIN(BV24, BK24) &lt; BW24, 1.1)
                ),
                IF(MIN(BV24, BK24) = BW24, 0,
                    IF(MIN(BV24, BK24) &lt; BW24, 1)
                ))
            )
        )
    ),
-5)</f>
        <v>0</v>
      </c>
      <c r="CI24" s="649">
        <f>IFERROR(
    IF(J24="---", "NA",
        IF(AA24="---", "NA",
        IF(K24="---", "NA",
            IF(BL24 &gt; BM24,
                IF(MIN(BW24, BL24) = BX24, 0.1,
                    IF(MIN(BW24, BL24) &lt; BX24, 1.1)
                ),
                IF(MIN(BW24, BL24) = BX24, 0,
                    IF(MIN(BW24, BL24) &lt; BX24, 1)
                ))
            )
        )
    ),
-5)</f>
        <v>0</v>
      </c>
      <c r="CJ24" s="649" t="str">
        <f>IFERROR(
    IF(K24="---", "NA",
        IF(AB24="---", "NA",
        IF(L24="---", "NA",
            IF(BM24 &gt; BN24,
                IF(MIN(BX24, BM24) = BY24, 0.1,
                    IF(MIN(BX24, BM24) &lt; BY24, 1.1)
                ),
                IF(MIN(BX24, BM24) = BY24, 0,
                    IF(MIN(BX24, BM24) &lt; BY24, 1)
                ))
            )
        )
    ),
-5)</f>
        <v>NA</v>
      </c>
      <c r="CK24" s="649" t="str">
        <f>IFERROR(
    IF(L24="---", "NA",
        IF(AC24="---", "NA",
        IF(M24="---", "NA",
            IF(BN24 &gt; BO24,
                IF(MIN(BY24, BN24) = BZ24, 0.1,
                    IF(MIN(BY24, BN24) &lt; BZ24, 1.1)
                ),
                IF(MIN(BY24, BN24) = BZ24, 0,
                    IF(MIN(BY24, BN24) &lt; BZ24, 1)
                ))
            )
        )
    ),
-5)</f>
        <v>NA</v>
      </c>
      <c r="CL24" s="649" t="str">
        <f>IFERROR(
    IF(M24="---", "NA",
        IF(AD24="---", "NA",
        IF(N24="---", "NA",
            IF(BO24 &gt; BP24,
                IF(MIN(BZ24, BO24) = CA24, 0.1,
                    IF(MIN(BZ24, BO24) &lt; CA24, 1.1)
                ),
                IF(MIN(BZ24, BO24) = CA24, 0,
                    IF(MIN(BZ24, BO24) &lt; CA24, 1)
                ))
            )
        )
    ),
-5)</f>
        <v>NA</v>
      </c>
      <c r="CM24" s="649" t="str">
        <f>IFERROR(
    IF(N24="---", "NA",
        IF(AE24="---", "NA",
        IF(O24="---", "NA",
            IF(BP24 &gt; BQ24,
                IF(MIN(CA24, BP24) = CB24, 0.1,
                    IF(MIN(CA24, BP24) &lt; CB24, 1.1)
                ),
                IF(MIN(CA24, BP24) = CB24, 0,
                    IF(MIN(CA24, BP24) &lt; CB24, 1)
                ))
            )
        )
    ),
-5)</f>
        <v>NA</v>
      </c>
      <c r="CN24" s="649" t="str">
        <f>IFERROR(
    IF(O24="---", "NA",
        IF(AF24="---", "NA",
        IF(P24="---", "NA",
            IF(BQ24 &gt; BR24,
                IF(MIN(CB24, BQ24) = CC24, 0.1,
                    IF(MIN(CB24, BQ24) &lt; CC24, 1.1)
                ),
                IF(MIN(CB24, BQ24) = CC24, 0,
                    IF(MIN(CB24, BQ24) &lt; CC24, 1)
                ))
            )
        )
    ),
-5)</f>
        <v>NA</v>
      </c>
      <c r="CO24" s="649" t="str">
        <f>IFERROR(
    IF(P24="---", "NA",
        IF(AG24="---", "NA",
        IF(Q24="---", "NA",
            IF(BR24 &gt; BS24,
                IF(MIN(CC24, BR24) = CD24, 0.1,
                    IF(MIN(CC24, BR24) &lt; CD24, 1.1)
                ),
                IF(MIN(CC24, BR24) = CD24, 0,
                    IF(MIN(CC24, BR24) &lt; CD24, 1)
                ))
            )
        )
    ),
-5)</f>
        <v>NA</v>
      </c>
      <c r="CP24" s="649" t="str">
        <f>IFERROR(
    IF(Q24="---", "NA",
        IF(AH24="---", "NA",
        IF(R24="---", "NA",
            IF(BS24 &gt; BT24,
                IF(MIN(CD24, BS24) = CE24, 0.1,
                    IF(MIN(CD24, BS24) &lt; CE24, 1.1)
                ),
                IF(MIN(CD24, BS24) = CE24, 0,
                    IF(MIN(CD24, BS24) &lt; CE24, 1)
                ))
            )
        )
    ),
-5)</f>
        <v>NA</v>
      </c>
      <c r="CQ24" s="453" t="s">
        <v>152</v>
      </c>
      <c r="CR24" s="649" t="str">
        <f>IF(AND(OR(CG24=1, CG24=1.1),BK24&gt;=BV24),"Achieved",IF(AND(OR(CG24=1, CG24=1.1),BK24&lt;BV24),"Not Achieved","NA"))</f>
        <v>NA</v>
      </c>
      <c r="CS24" s="649" t="str">
        <f>IF(AND(OR(CH24=1, CH24=1.1),BL24&gt;=BW24),"Achieved",IF(AND(OR(CH24=1, CH24=1.1),BL24&lt;BW24),"Not Achieved","NA"))</f>
        <v>NA</v>
      </c>
      <c r="CT24" s="649" t="str">
        <f>IF(AND(OR(CI24=1, CI24=1.1),BM24&gt;=BX24),"Achieved",IF(AND(OR(CI24=1, CI24=1.1),BM24&lt;BX24),"Not Achieved","NA"))</f>
        <v>NA</v>
      </c>
      <c r="CU24" s="649" t="str">
        <f>IF(AND(OR(CJ24=1, CJ24=1.1),BN24&gt;=BY24),"Achieved",IF(AND(OR(CJ24=1, CJ24=1.1),BN24&lt;BY24),"Not Achieved","NA"))</f>
        <v>NA</v>
      </c>
      <c r="CV24" s="649" t="str">
        <f>IF(AND(OR(CK24=1, CK24=1.1),BO24&gt;=BZ24),"Achieved",IF(AND(OR(CK24=1, CK24=1.1),BO24&lt;BZ24),"Not Achieved","NA"))</f>
        <v>NA</v>
      </c>
      <c r="CW24" s="649" t="str">
        <f>IF(AND(OR(CL24=1, CL24=1.1),BP24&gt;=CA24),"Achieved",IF(AND(OR(CL24=1, CL24=1.1),BP24&lt;CA24),"Not Achieved","NA"))</f>
        <v>NA</v>
      </c>
      <c r="CX24" s="649" t="str">
        <f>IF(AND(OR(CM24=1, CM24=1.1),BQ24&gt;=CB24),"Achieved",IF(AND(OR(CM24=1, CM24=1.1),BQ24&lt;CB24),"Not Achieved","NA"))</f>
        <v>NA</v>
      </c>
      <c r="CY24" s="649" t="str">
        <f>IF(AND(OR(CN24=1, CN24=1.1),BR24&gt;=CC24),"Achieved",IF(AND(OR(CN24=1, CN24=1.1),BR24&lt;CC24),"Not Achieved","NA"))</f>
        <v>NA</v>
      </c>
      <c r="CZ24" s="649" t="str">
        <f>IF(AND(OR(CO24=1, CO24=1.1),BS24&gt;=CD24),"Achieved",IF(AND(OR(CO24=1, CO24=1.1),BS24&lt;CD24),"Not Achieved","NA"))</f>
        <v>NA</v>
      </c>
      <c r="DA24" s="649" t="str">
        <f>IF(AND(OR(CP24=1, CP24=1.1),BT24&gt;=CE24),"Achieved",IF(AND(OR(CP24=1, CP24=1.1),BT24&lt;CE24),"Not Achieved","NA"))</f>
        <v>NA</v>
      </c>
    </row>
    <row r="25" spans="2:105" s="408" customFormat="1" ht="13.75" customHeight="1" thickBot="1" x14ac:dyDescent="0.4">
      <c r="B25" s="455"/>
      <c r="C25" s="403"/>
      <c r="D25" s="405"/>
      <c r="E25" s="445" t="s">
        <v>153</v>
      </c>
      <c r="F25" s="445"/>
      <c r="G25" s="447"/>
      <c r="H25" s="456" t="s">
        <v>99</v>
      </c>
      <c r="I25" s="456" t="s">
        <v>99</v>
      </c>
      <c r="J25" s="456" t="s">
        <v>99</v>
      </c>
      <c r="K25" s="456" t="s">
        <v>99</v>
      </c>
      <c r="L25" s="456" t="s">
        <v>100</v>
      </c>
      <c r="M25" s="456" t="s">
        <v>100</v>
      </c>
      <c r="N25" s="456" t="s">
        <v>100</v>
      </c>
      <c r="O25" s="456" t="s">
        <v>100</v>
      </c>
      <c r="P25" s="456" t="s">
        <v>100</v>
      </c>
      <c r="Q25" s="456" t="s">
        <v>100</v>
      </c>
      <c r="R25" s="457" t="s">
        <v>100</v>
      </c>
      <c r="S25" s="407"/>
      <c r="T25" s="407"/>
      <c r="U25" s="407"/>
      <c r="V25" s="407"/>
      <c r="W25" s="407"/>
      <c r="X25" s="407"/>
      <c r="Y25" s="456" t="s">
        <v>99</v>
      </c>
      <c r="Z25" s="456" t="s">
        <v>99</v>
      </c>
      <c r="AA25" s="450" t="s">
        <v>99</v>
      </c>
      <c r="AB25" s="450" t="s">
        <v>101</v>
      </c>
      <c r="AC25" s="450" t="s">
        <v>101</v>
      </c>
      <c r="AD25" s="450" t="s">
        <v>100</v>
      </c>
      <c r="AE25" s="450" t="s">
        <v>100</v>
      </c>
      <c r="AF25" s="450" t="s">
        <v>100</v>
      </c>
      <c r="AG25" s="450" t="s">
        <v>100</v>
      </c>
      <c r="AH25" s="450" t="s">
        <v>100</v>
      </c>
      <c r="AK25" s="451" t="str">
        <f>IFERROR(IF(I25="---","",IF(Y25="---","No Target Set",IF(BV25=BK25,"On Target",IF(BV25&gt;BK25,"Behind",IF(BV25&lt;BK25,"On Target"))))),"")</f>
        <v>On Target</v>
      </c>
      <c r="AL25" s="451" t="str">
        <f>IFERROR(IF(J25="---","",IF(Z25="---","No Target Set",IF(BW25=BL25,"On Target",IF(BW25&gt;BL25,"Behind",IF(BW25&lt;BL25,"On Target"))))),"")</f>
        <v>On Target</v>
      </c>
      <c r="AM25" s="451" t="str">
        <f>IFERROR(IF(K25="---","",IF(AA25="---","No Target Set",IF(BX25=BM25,"On Target",IF(BX25&gt;BM25,"Behind",IF(BX25&lt;BM25,"On Target"))))),"")</f>
        <v>On Target</v>
      </c>
      <c r="AN25" s="451" t="str">
        <f>IFERROR(IF(L25="---","",IF(AB25="---","No Target Set",IF(BY25=BN25,"On Target",IF(BY25&gt;BN25,"Behind",IF(BY25&lt;BN25,"On Target"))))),"")</f>
        <v/>
      </c>
      <c r="AO25" s="451" t="str">
        <f>IFERROR(IF(M25="---","",IF(AC25="---","No Target Set",IF(BZ25=BO25,"On Target",IF(BZ25&gt;BO25,"Behind",IF(BZ25&lt;BO25,"On Target"))))),"")</f>
        <v/>
      </c>
      <c r="AP25" s="451" t="str">
        <f>IFERROR(IF(N25="---","",IF(AD25="---","No Target Set",IF(CA25=BP25,"On Target",IF(CA25&gt;BP25,"Behind",IF(CA25&lt;BP25,"On Target"))))),"")</f>
        <v/>
      </c>
      <c r="AQ25" s="451" t="str">
        <f>IFERROR(IF(O25="---","",IF(AE25="---","No Target Set",IF(CB25=BQ25,"On Target",IF(CB25&gt;BQ25,"Behind",IF(CB25&lt;BQ25,"On Target"))))),"")</f>
        <v/>
      </c>
      <c r="AR25" s="451" t="str">
        <f>IFERROR(IF(P25="---","",IF(AF25="---","No Target Set",IF(CC25=BR25,"On Target",IF(CC25&gt;BR25,"Behind",IF(CC25&lt;BR25,"On Target"))))),"")</f>
        <v/>
      </c>
      <c r="AS25" s="451" t="str">
        <f>IFERROR(IF(Q25="---","",IF(AG25="---","No Target Set",IF(CD25=BS25,"On Target",IF(CD25&gt;BS25,"Behind",IF(CD25&lt;BS25,"On Target"))))),"")</f>
        <v/>
      </c>
      <c r="AT25" s="451" t="str">
        <f>IFERROR(IF(R25="---","",IF(AH25="---","No Target Set",IF(CE25=BT25,"On Target",IF(CE25&gt;BT25,"Behind",IF(CE25&lt;BT25,"On Target"))))),"")</f>
        <v/>
      </c>
      <c r="AU25" s="407"/>
      <c r="AV25" s="452"/>
      <c r="AW25" s="649" t="s">
        <v>154</v>
      </c>
      <c r="AX25" s="649" t="str">
        <f>_xlfn.IFNA(LOOKUP(2,1/(H25:R25&lt;&gt;"---"),H25:R25),"---")</f>
        <v>60-79</v>
      </c>
      <c r="AY25" s="649">
        <f>VALUE(IF(AX25="---","",VLOOKUP(AX25,List1678345679102133[],2,FALSE)))</f>
        <v>0.5</v>
      </c>
      <c r="AZ25" s="649" t="str">
        <f>_xlfn.IFNA(LOOKUP(2,1/(H25:Q25&lt;&gt;"---"),X25:AF25),"---")</f>
        <v>60-79</v>
      </c>
      <c r="BA25" s="649">
        <f>VALUE(IF(AZ25="---","",VLOOKUP(AZ25,List1678345679102133[],2,FALSE)))</f>
        <v>0.5</v>
      </c>
      <c r="BB25" s="649" t="str">
        <f>_xlfn.IFNA(LOOKUP(2,1/(AK25:AT25&lt;&gt;""),AK25:AT25),"---")</f>
        <v>On Target</v>
      </c>
      <c r="BC25" s="649" t="str">
        <f>_xlfn.IFNA(LOOKUP(2,1/(H25:R25&lt;&gt;"---"),H$2:R$2),"---")</f>
        <v>Actual Year 3</v>
      </c>
      <c r="BD25" s="407"/>
      <c r="BE25" s="407"/>
      <c r="BF25" s="407"/>
      <c r="BG25" s="407"/>
      <c r="BH25" s="407"/>
      <c r="BI25" s="453" t="s">
        <v>154</v>
      </c>
      <c r="BJ25" s="649">
        <f>IF(H25="---","",IF(H25="","",VLOOKUP(H25,List1678345679102133[],2,FALSE)))</f>
        <v>0.5</v>
      </c>
      <c r="BK25" s="649">
        <f>IF(I25="---","",IF(I25="","",VLOOKUP(I25,List1678345679102133[],2,FALSE)))</f>
        <v>0.5</v>
      </c>
      <c r="BL25" s="649">
        <f>IF(J25="---","",IF(J25="","",VLOOKUP(J25,List1678345679102133[],2,FALSE)))</f>
        <v>0.5</v>
      </c>
      <c r="BM25" s="649">
        <f>IF(K25="---","",IF(K25="","",VLOOKUP(K25,List1678345679102133[],2,FALSE)))</f>
        <v>0.5</v>
      </c>
      <c r="BN25" s="649" t="str">
        <f>IF(L25="---","",IF(L25="","",VLOOKUP(L25,List1678345679102133[],2,FALSE)))</f>
        <v/>
      </c>
      <c r="BO25" s="649" t="str">
        <f>IF(M25="---","",IF(M25="","",VLOOKUP(M25,List1678345679102133[],2,FALSE)))</f>
        <v/>
      </c>
      <c r="BP25" s="649" t="str">
        <f>IF(N25="---","",IF(N25="","",VLOOKUP(N25,List1678345679102133[],2,FALSE)))</f>
        <v/>
      </c>
      <c r="BQ25" s="649" t="str">
        <f>IF(O25="---","",IF(O25="","",VLOOKUP(O25,List1678345679102133[],2,FALSE)))</f>
        <v/>
      </c>
      <c r="BR25" s="649" t="str">
        <f>IF(P25="---","",IF(P25="","",VLOOKUP(P25,List1678345679102133[],2,FALSE)))</f>
        <v/>
      </c>
      <c r="BS25" s="649" t="str">
        <f>IF(Q25="---","",IF(Q25="","",VLOOKUP(Q25,List1678345679102133[],2,FALSE)))</f>
        <v/>
      </c>
      <c r="BT25" s="649" t="str">
        <f>IF(R25="---","",IF(R25="","",VLOOKUP(R25,List1678345679102133[],2,FALSE)))</f>
        <v/>
      </c>
      <c r="BU25" s="453" t="s">
        <v>154</v>
      </c>
      <c r="BV25" s="649">
        <f>IF(Y25="---","",IF(Y25="","",VLOOKUP(Y25,List1678345679102133[],2,FALSE)))</f>
        <v>0.5</v>
      </c>
      <c r="BW25" s="649">
        <f>IF(Z25="---","",IF(Z25="","",VLOOKUP(Z25,List1678345679102133[],2,FALSE)))</f>
        <v>0.5</v>
      </c>
      <c r="BX25" s="649">
        <f>IF(AA25="---","",IF(AA25="","",VLOOKUP(AA25,List1678345679102133[],2,FALSE)))</f>
        <v>0.5</v>
      </c>
      <c r="BY25" s="649">
        <f>IF(AB25="---","",IF(AB25="","",VLOOKUP(AB25,List1678345679102133[],2,FALSE)))</f>
        <v>1</v>
      </c>
      <c r="BZ25" s="649">
        <f>IF(AC25="---","",IF(AC25="","",VLOOKUP(AC25,List1678345679102133[],2,FALSE)))</f>
        <v>1</v>
      </c>
      <c r="CA25" s="649" t="str">
        <f>IF(AD25="---","",IF(AD25="","",VLOOKUP(AD25,List1678345679102133[],2,FALSE)))</f>
        <v/>
      </c>
      <c r="CB25" s="649" t="str">
        <f>IF(AE25="---","",IF(AE25="","",VLOOKUP(AE25,List1678345679102133[],2,FALSE)))</f>
        <v/>
      </c>
      <c r="CC25" s="649" t="str">
        <f>IF(AF25="---","",IF(AF25="","",VLOOKUP(AF25,List1678345679102133[],2,FALSE)))</f>
        <v/>
      </c>
      <c r="CD25" s="649" t="str">
        <f>IF(AG25="---","",IF(AG25="","",VLOOKUP(AG25,List1678345679102133[],2,FALSE)))</f>
        <v/>
      </c>
      <c r="CE25" s="649" t="str">
        <f>IF(AH25="---","",IF(AH25="","",VLOOKUP(AH25,List1678345679102133[],2,FALSE)))</f>
        <v/>
      </c>
      <c r="CF25" s="453" t="s">
        <v>154</v>
      </c>
      <c r="CG25" s="649">
        <f>IFERROR(
    IF(H25="---", "NA",
        IF(Y25="---", "NA",
            IF(BJ25 &gt; BK25,
                IF(BV25 &gt; BJ25, 1.1, 0.1),
                IF(BV25 &gt; BJ25, 1, 0)
            )
        )
    ),
    -1
)</f>
        <v>0</v>
      </c>
      <c r="CH25" s="649">
        <f>IFERROR(
    IF(I25="---", "NA",
        IF(Z25="---", "NA",
        IF(J25="---", "NA",
            IF(BK25 &gt; BL25,
                IF(MIN(BV25, BK25) = BW25, 0.1,
                    IF(MIN(BV25, BK25) &lt; BW25, 1.1)
                ),
                IF(MIN(BV25, BK25) = BW25, 0,
                    IF(MIN(BV25, BK25) &lt; BW25, 1)
                ))
            )
        )
    ),
-5)</f>
        <v>0</v>
      </c>
      <c r="CI25" s="649">
        <f>IFERROR(
    IF(J25="---", "NA",
        IF(AA25="---", "NA",
        IF(K25="---", "NA",
            IF(BL25 &gt; BM25,
                IF(MIN(BW25, BL25) = BX25, 0.1,
                    IF(MIN(BW25, BL25) &lt; BX25, 1.1)
                ),
                IF(MIN(BW25, BL25) = BX25, 0,
                    IF(MIN(BW25, BL25) &lt; BX25, 1)
                ))
            )
        )
    ),
-5)</f>
        <v>0</v>
      </c>
      <c r="CJ25" s="649" t="str">
        <f>IFERROR(
    IF(K25="---", "NA",
        IF(AB25="---", "NA",
        IF(L25="---", "NA",
            IF(BM25 &gt; BN25,
                IF(MIN(BX25, BM25) = BY25, 0.1,
                    IF(MIN(BX25, BM25) &lt; BY25, 1.1)
                ),
                IF(MIN(BX25, BM25) = BY25, 0,
                    IF(MIN(BX25, BM25) &lt; BY25, 1)
                ))
            )
        )
    ),
-5)</f>
        <v>NA</v>
      </c>
      <c r="CK25" s="649" t="str">
        <f>IFERROR(
    IF(L25="---", "NA",
        IF(AC25="---", "NA",
        IF(M25="---", "NA",
            IF(BN25 &gt; BO25,
                IF(MIN(BY25, BN25) = BZ25, 0.1,
                    IF(MIN(BY25, BN25) &lt; BZ25, 1.1)
                ),
                IF(MIN(BY25, BN25) = BZ25, 0,
                    IF(MIN(BY25, BN25) &lt; BZ25, 1)
                ))
            )
        )
    ),
-5)</f>
        <v>NA</v>
      </c>
      <c r="CL25" s="649" t="str">
        <f>IFERROR(
    IF(M25="---", "NA",
        IF(AD25="---", "NA",
        IF(N25="---", "NA",
            IF(BO25 &gt; BP25,
                IF(MIN(BZ25, BO25) = CA25, 0.1,
                    IF(MIN(BZ25, BO25) &lt; CA25, 1.1)
                ),
                IF(MIN(BZ25, BO25) = CA25, 0,
                    IF(MIN(BZ25, BO25) &lt; CA25, 1)
                ))
            )
        )
    ),
-5)</f>
        <v>NA</v>
      </c>
      <c r="CM25" s="649" t="str">
        <f>IFERROR(
    IF(N25="---", "NA",
        IF(AE25="---", "NA",
        IF(O25="---", "NA",
            IF(BP25 &gt; BQ25,
                IF(MIN(CA25, BP25) = CB25, 0.1,
                    IF(MIN(CA25, BP25) &lt; CB25, 1.1)
                ),
                IF(MIN(CA25, BP25) = CB25, 0,
                    IF(MIN(CA25, BP25) &lt; CB25, 1)
                ))
            )
        )
    ),
-5)</f>
        <v>NA</v>
      </c>
      <c r="CN25" s="649" t="str">
        <f>IFERROR(
    IF(O25="---", "NA",
        IF(AF25="---", "NA",
        IF(P25="---", "NA",
            IF(BQ25 &gt; BR25,
                IF(MIN(CB25, BQ25) = CC25, 0.1,
                    IF(MIN(CB25, BQ25) &lt; CC25, 1.1)
                ),
                IF(MIN(CB25, BQ25) = CC25, 0,
                    IF(MIN(CB25, BQ25) &lt; CC25, 1)
                ))
            )
        )
    ),
-5)</f>
        <v>NA</v>
      </c>
      <c r="CO25" s="649" t="str">
        <f>IFERROR(
    IF(P25="---", "NA",
        IF(AG25="---", "NA",
        IF(Q25="---", "NA",
            IF(BR25 &gt; BS25,
                IF(MIN(CC25, BR25) = CD25, 0.1,
                    IF(MIN(CC25, BR25) &lt; CD25, 1.1)
                ),
                IF(MIN(CC25, BR25) = CD25, 0,
                    IF(MIN(CC25, BR25) &lt; CD25, 1)
                ))
            )
        )
    ),
-5)</f>
        <v>NA</v>
      </c>
      <c r="CP25" s="649" t="str">
        <f>IFERROR(
    IF(Q25="---", "NA",
        IF(AH25="---", "NA",
        IF(R25="---", "NA",
            IF(BS25 &gt; BT25,
                IF(MIN(CD25, BS25) = CE25, 0.1,
                    IF(MIN(CD25, BS25) &lt; CE25, 1.1)
                ),
                IF(MIN(CD25, BS25) = CE25, 0,
                    IF(MIN(CD25, BS25) &lt; CE25, 1)
                ))
            )
        )
    ),
-5)</f>
        <v>NA</v>
      </c>
      <c r="CQ25" s="453" t="s">
        <v>154</v>
      </c>
      <c r="CR25" s="649" t="str">
        <f>IF(AND(OR(CG25=1, CG25=1.1),BK25&gt;=BV25),"Achieved",IF(AND(OR(CG25=1, CG25=1.1),BK25&lt;BV25),"Not Achieved","NA"))</f>
        <v>NA</v>
      </c>
      <c r="CS25" s="649" t="str">
        <f>IF(AND(OR(CH25=1, CH25=1.1),BL25&gt;=BW25),"Achieved",IF(AND(OR(CH25=1, CH25=1.1),BL25&lt;BW25),"Not Achieved","NA"))</f>
        <v>NA</v>
      </c>
      <c r="CT25" s="649" t="str">
        <f>IF(AND(OR(CI25=1, CI25=1.1),BM25&gt;=BX25),"Achieved",IF(AND(OR(CI25=1, CI25=1.1),BM25&lt;BX25),"Not Achieved","NA"))</f>
        <v>NA</v>
      </c>
      <c r="CU25" s="649" t="str">
        <f>IF(AND(OR(CJ25=1, CJ25=1.1),BN25&gt;=BY25),"Achieved",IF(AND(OR(CJ25=1, CJ25=1.1),BN25&lt;BY25),"Not Achieved","NA"))</f>
        <v>NA</v>
      </c>
      <c r="CV25" s="649" t="str">
        <f>IF(AND(OR(CK25=1, CK25=1.1),BO25&gt;=BZ25),"Achieved",IF(AND(OR(CK25=1, CK25=1.1),BO25&lt;BZ25),"Not Achieved","NA"))</f>
        <v>NA</v>
      </c>
      <c r="CW25" s="649" t="str">
        <f>IF(AND(OR(CL25=1, CL25=1.1),BP25&gt;=CA25),"Achieved",IF(AND(OR(CL25=1, CL25=1.1),BP25&lt;CA25),"Not Achieved","NA"))</f>
        <v>NA</v>
      </c>
      <c r="CX25" s="649" t="str">
        <f>IF(AND(OR(CM25=1, CM25=1.1),BQ25&gt;=CB25),"Achieved",IF(AND(OR(CM25=1, CM25=1.1),BQ25&lt;CB25),"Not Achieved","NA"))</f>
        <v>NA</v>
      </c>
      <c r="CY25" s="649" t="str">
        <f>IF(AND(OR(CN25=1, CN25=1.1),BR25&gt;=CC25),"Achieved",IF(AND(OR(CN25=1, CN25=1.1),BR25&lt;CC25),"Not Achieved","NA"))</f>
        <v>NA</v>
      </c>
      <c r="CZ25" s="649" t="str">
        <f>IF(AND(OR(CO25=1, CO25=1.1),BS25&gt;=CD25),"Achieved",IF(AND(OR(CO25=1, CO25=1.1),BS25&lt;CD25),"Not Achieved","NA"))</f>
        <v>NA</v>
      </c>
      <c r="DA25" s="649" t="str">
        <f>IF(AND(OR(CP25=1, CP25=1.1),BT25&gt;=CE25),"Achieved",IF(AND(OR(CP25=1, CP25=1.1),BT25&lt;CE25),"Not Achieved","NA"))</f>
        <v>NA</v>
      </c>
    </row>
    <row r="26" spans="2:105" s="408" customFormat="1" ht="13.75" customHeight="1" thickBot="1" x14ac:dyDescent="0.4">
      <c r="B26" s="455"/>
      <c r="C26" s="403"/>
      <c r="D26" s="405"/>
      <c r="E26" s="445" t="s">
        <v>155</v>
      </c>
      <c r="F26" s="445"/>
      <c r="G26" s="447"/>
      <c r="H26" s="456" t="s">
        <v>99</v>
      </c>
      <c r="I26" s="456" t="s">
        <v>99</v>
      </c>
      <c r="J26" s="456" t="s">
        <v>99</v>
      </c>
      <c r="K26" s="456" t="s">
        <v>107</v>
      </c>
      <c r="L26" s="456" t="s">
        <v>100</v>
      </c>
      <c r="M26" s="456" t="s">
        <v>100</v>
      </c>
      <c r="N26" s="456" t="s">
        <v>100</v>
      </c>
      <c r="O26" s="456" t="s">
        <v>100</v>
      </c>
      <c r="P26" s="456" t="s">
        <v>100</v>
      </c>
      <c r="Q26" s="456" t="s">
        <v>100</v>
      </c>
      <c r="R26" s="457" t="s">
        <v>100</v>
      </c>
      <c r="S26" s="407"/>
      <c r="T26" s="407"/>
      <c r="U26" s="407"/>
      <c r="V26" s="407"/>
      <c r="W26" s="407"/>
      <c r="X26" s="407"/>
      <c r="Y26" s="456" t="s">
        <v>99</v>
      </c>
      <c r="Z26" s="456" t="s">
        <v>99</v>
      </c>
      <c r="AA26" s="450" t="s">
        <v>99</v>
      </c>
      <c r="AB26" s="450" t="s">
        <v>99</v>
      </c>
      <c r="AC26" s="450" t="s">
        <v>101</v>
      </c>
      <c r="AD26" s="450" t="s">
        <v>100</v>
      </c>
      <c r="AE26" s="450" t="s">
        <v>100</v>
      </c>
      <c r="AF26" s="450" t="s">
        <v>100</v>
      </c>
      <c r="AG26" s="450" t="s">
        <v>100</v>
      </c>
      <c r="AH26" s="450" t="s">
        <v>100</v>
      </c>
      <c r="AK26" s="451" t="str">
        <f>IFERROR(IF(I26="---","",IF(Y26="---","No Target Set",IF(BV26=BK26,"On Target",IF(BV26&gt;BK26,"Behind",IF(BV26&lt;BK26,"On Target"))))),"")</f>
        <v>On Target</v>
      </c>
      <c r="AL26" s="451" t="str">
        <f>IFERROR(IF(J26="---","",IF(Z26="---","No Target Set",IF(BW26=BL26,"On Target",IF(BW26&gt;BL26,"Behind",IF(BW26&lt;BL26,"On Target"))))),"")</f>
        <v>On Target</v>
      </c>
      <c r="AM26" s="451" t="str">
        <f>IFERROR(IF(K26="---","",IF(AA26="---","No Target Set",IF(BX26=BM26,"On Target",IF(BX26&gt;BM26,"Behind",IF(BX26&lt;BM26,"On Target"))))),"")</f>
        <v>Behind</v>
      </c>
      <c r="AN26" s="451" t="str">
        <f>IFERROR(IF(L26="---","",IF(AB26="---","No Target Set",IF(BY26=BN26,"On Target",IF(BY26&gt;BN26,"Behind",IF(BY26&lt;BN26,"On Target"))))),"")</f>
        <v/>
      </c>
      <c r="AO26" s="451" t="str">
        <f>IFERROR(IF(M26="---","",IF(AC26="---","No Target Set",IF(BZ26=BO26,"On Target",IF(BZ26&gt;BO26,"Behind",IF(BZ26&lt;BO26,"On Target"))))),"")</f>
        <v/>
      </c>
      <c r="AP26" s="451" t="str">
        <f>IFERROR(IF(N26="---","",IF(AD26="---","No Target Set",IF(CA26=BP26,"On Target",IF(CA26&gt;BP26,"Behind",IF(CA26&lt;BP26,"On Target"))))),"")</f>
        <v/>
      </c>
      <c r="AQ26" s="451" t="str">
        <f>IFERROR(IF(O26="---","",IF(AE26="---","No Target Set",IF(CB26=BQ26,"On Target",IF(CB26&gt;BQ26,"Behind",IF(CB26&lt;BQ26,"On Target"))))),"")</f>
        <v/>
      </c>
      <c r="AR26" s="451" t="str">
        <f>IFERROR(IF(P26="---","",IF(AF26="---","No Target Set",IF(CC26=BR26,"On Target",IF(CC26&gt;BR26,"Behind",IF(CC26&lt;BR26,"On Target"))))),"")</f>
        <v/>
      </c>
      <c r="AS26" s="451" t="str">
        <f>IFERROR(IF(Q26="---","",IF(AG26="---","No Target Set",IF(CD26=BS26,"On Target",IF(CD26&gt;BS26,"Behind",IF(CD26&lt;BS26,"On Target"))))),"")</f>
        <v/>
      </c>
      <c r="AT26" s="451" t="str">
        <f>IFERROR(IF(R26="---","",IF(AH26="---","No Target Set",IF(CE26=BT26,"On Target",IF(CE26&gt;BT26,"Behind",IF(CE26&lt;BT26,"On Target"))))),"")</f>
        <v/>
      </c>
      <c r="AU26" s="407"/>
      <c r="AV26" s="452"/>
      <c r="AW26" s="649" t="s">
        <v>156</v>
      </c>
      <c r="AX26" s="649" t="str">
        <f>_xlfn.IFNA(LOOKUP(2,1/(H26:R26&lt;&gt;"---"),H26:R26),"---")</f>
        <v>&lt;60</v>
      </c>
      <c r="AY26" s="649">
        <f>VALUE(IF(AX26="---","",VLOOKUP(AX26,List1678345679102133[],2,FALSE)))</f>
        <v>0</v>
      </c>
      <c r="AZ26" s="649" t="str">
        <f>_xlfn.IFNA(LOOKUP(2,1/(H26:Q26&lt;&gt;"---"),X26:AF26),"---")</f>
        <v>60-79</v>
      </c>
      <c r="BA26" s="649">
        <f>VALUE(IF(AZ26="---","",VLOOKUP(AZ26,List1678345679102133[],2,FALSE)))</f>
        <v>0.5</v>
      </c>
      <c r="BB26" s="649" t="str">
        <f>_xlfn.IFNA(LOOKUP(2,1/(AK26:AT26&lt;&gt;""),AK26:AT26),"---")</f>
        <v>Behind</v>
      </c>
      <c r="BC26" s="649" t="str">
        <f>_xlfn.IFNA(LOOKUP(2,1/(H26:R26&lt;&gt;"---"),H$2:R$2),"---")</f>
        <v>Actual Year 3</v>
      </c>
      <c r="BD26" s="407"/>
      <c r="BE26" s="407"/>
      <c r="BF26" s="407"/>
      <c r="BG26" s="407"/>
      <c r="BH26" s="407"/>
      <c r="BI26" s="453" t="s">
        <v>156</v>
      </c>
      <c r="BJ26" s="649">
        <f>IF(H26="---","",IF(H26="","",VLOOKUP(H26,List1678345679102133[],2,FALSE)))</f>
        <v>0.5</v>
      </c>
      <c r="BK26" s="649">
        <f>IF(I26="---","",IF(I26="","",VLOOKUP(I26,List1678345679102133[],2,FALSE)))</f>
        <v>0.5</v>
      </c>
      <c r="BL26" s="649">
        <f>IF(J26="---","",IF(J26="","",VLOOKUP(J26,List1678345679102133[],2,FALSE)))</f>
        <v>0.5</v>
      </c>
      <c r="BM26" s="649">
        <f>IF(K26="---","",IF(K26="","",VLOOKUP(K26,List1678345679102133[],2,FALSE)))</f>
        <v>0</v>
      </c>
      <c r="BN26" s="649" t="str">
        <f>IF(L26="---","",IF(L26="","",VLOOKUP(L26,List1678345679102133[],2,FALSE)))</f>
        <v/>
      </c>
      <c r="BO26" s="649" t="str">
        <f>IF(M26="---","",IF(M26="","",VLOOKUP(M26,List1678345679102133[],2,FALSE)))</f>
        <v/>
      </c>
      <c r="BP26" s="649" t="str">
        <f>IF(N26="---","",IF(N26="","",VLOOKUP(N26,List1678345679102133[],2,FALSE)))</f>
        <v/>
      </c>
      <c r="BQ26" s="649" t="str">
        <f>IF(O26="---","",IF(O26="","",VLOOKUP(O26,List1678345679102133[],2,FALSE)))</f>
        <v/>
      </c>
      <c r="BR26" s="649" t="str">
        <f>IF(P26="---","",IF(P26="","",VLOOKUP(P26,List1678345679102133[],2,FALSE)))</f>
        <v/>
      </c>
      <c r="BS26" s="649" t="str">
        <f>IF(Q26="---","",IF(Q26="","",VLOOKUP(Q26,List1678345679102133[],2,FALSE)))</f>
        <v/>
      </c>
      <c r="BT26" s="649" t="str">
        <f>IF(R26="---","",IF(R26="","",VLOOKUP(R26,List1678345679102133[],2,FALSE)))</f>
        <v/>
      </c>
      <c r="BU26" s="453" t="s">
        <v>156</v>
      </c>
      <c r="BV26" s="649">
        <f>IF(Y26="---","",IF(Y26="","",VLOOKUP(Y26,List1678345679102133[],2,FALSE)))</f>
        <v>0.5</v>
      </c>
      <c r="BW26" s="649">
        <f>IF(Z26="---","",IF(Z26="","",VLOOKUP(Z26,List1678345679102133[],2,FALSE)))</f>
        <v>0.5</v>
      </c>
      <c r="BX26" s="649">
        <f>IF(AA26="---","",IF(AA26="","",VLOOKUP(AA26,List1678345679102133[],2,FALSE)))</f>
        <v>0.5</v>
      </c>
      <c r="BY26" s="649">
        <f>IF(AB26="---","",IF(AB26="","",VLOOKUP(AB26,List1678345679102133[],2,FALSE)))</f>
        <v>0.5</v>
      </c>
      <c r="BZ26" s="649">
        <f>IF(AC26="---","",IF(AC26="","",VLOOKUP(AC26,List1678345679102133[],2,FALSE)))</f>
        <v>1</v>
      </c>
      <c r="CA26" s="649" t="str">
        <f>IF(AD26="---","",IF(AD26="","",VLOOKUP(AD26,List1678345679102133[],2,FALSE)))</f>
        <v/>
      </c>
      <c r="CB26" s="649" t="str">
        <f>IF(AE26="---","",IF(AE26="","",VLOOKUP(AE26,List1678345679102133[],2,FALSE)))</f>
        <v/>
      </c>
      <c r="CC26" s="649" t="str">
        <f>IF(AF26="---","",IF(AF26="","",VLOOKUP(AF26,List1678345679102133[],2,FALSE)))</f>
        <v/>
      </c>
      <c r="CD26" s="649" t="str">
        <f>IF(AG26="---","",IF(AG26="","",VLOOKUP(AG26,List1678345679102133[],2,FALSE)))</f>
        <v/>
      </c>
      <c r="CE26" s="649" t="str">
        <f>IF(AH26="---","",IF(AH26="","",VLOOKUP(AH26,List1678345679102133[],2,FALSE)))</f>
        <v/>
      </c>
      <c r="CF26" s="453" t="s">
        <v>156</v>
      </c>
      <c r="CG26" s="649">
        <f>IFERROR(
    IF(H26="---", "NA",
        IF(Y26="---", "NA",
            IF(BJ26 &gt; BK26,
                IF(BV26 &gt; BJ26, 1.1, 0.1),
                IF(BV26 &gt; BJ26, 1, 0)
            )
        )
    ),
    -1
)</f>
        <v>0</v>
      </c>
      <c r="CH26" s="649">
        <f>IFERROR(
    IF(I26="---", "NA",
        IF(Z26="---", "NA",
        IF(J26="---", "NA",
            IF(BK26 &gt; BL26,
                IF(MIN(BV26, BK26) = BW26, 0.1,
                    IF(MIN(BV26, BK26) &lt; BW26, 1.1)
                ),
                IF(MIN(BV26, BK26) = BW26, 0,
                    IF(MIN(BV26, BK26) &lt; BW26, 1)
                ))
            )
        )
    ),
-5)</f>
        <v>0</v>
      </c>
      <c r="CI26" s="649">
        <f>IFERROR(
    IF(J26="---", "NA",
        IF(AA26="---", "NA",
        IF(K26="---", "NA",
            IF(BL26 &gt; BM26,
                IF(MIN(BW26, BL26) = BX26, 0.1,
                    IF(MIN(BW26, BL26) &lt; BX26, 1.1)
                ),
                IF(MIN(BW26, BL26) = BX26, 0,
                    IF(MIN(BW26, BL26) &lt; BX26, 1)
                ))
            )
        )
    ),
-5)</f>
        <v>0.1</v>
      </c>
      <c r="CJ26" s="649" t="str">
        <f>IFERROR(
    IF(K26="---", "NA",
        IF(AB26="---", "NA",
        IF(L26="---", "NA",
            IF(BM26 &gt; BN26,
                IF(MIN(BX26, BM26) = BY26, 0.1,
                    IF(MIN(BX26, BM26) &lt; BY26, 1.1)
                ),
                IF(MIN(BX26, BM26) = BY26, 0,
                    IF(MIN(BX26, BM26) &lt; BY26, 1)
                ))
            )
        )
    ),
-5)</f>
        <v>NA</v>
      </c>
      <c r="CK26" s="649" t="str">
        <f>IFERROR(
    IF(L26="---", "NA",
        IF(AC26="---", "NA",
        IF(M26="---", "NA",
            IF(BN26 &gt; BO26,
                IF(MIN(BY26, BN26) = BZ26, 0.1,
                    IF(MIN(BY26, BN26) &lt; BZ26, 1.1)
                ),
                IF(MIN(BY26, BN26) = BZ26, 0,
                    IF(MIN(BY26, BN26) &lt; BZ26, 1)
                ))
            )
        )
    ),
-5)</f>
        <v>NA</v>
      </c>
      <c r="CL26" s="649" t="str">
        <f>IFERROR(
    IF(M26="---", "NA",
        IF(AD26="---", "NA",
        IF(N26="---", "NA",
            IF(BO26 &gt; BP26,
                IF(MIN(BZ26, BO26) = CA26, 0.1,
                    IF(MIN(BZ26, BO26) &lt; CA26, 1.1)
                ),
                IF(MIN(BZ26, BO26) = CA26, 0,
                    IF(MIN(BZ26, BO26) &lt; CA26, 1)
                ))
            )
        )
    ),
-5)</f>
        <v>NA</v>
      </c>
      <c r="CM26" s="649" t="str">
        <f>IFERROR(
    IF(N26="---", "NA",
        IF(AE26="---", "NA",
        IF(O26="---", "NA",
            IF(BP26 &gt; BQ26,
                IF(MIN(CA26, BP26) = CB26, 0.1,
                    IF(MIN(CA26, BP26) &lt; CB26, 1.1)
                ),
                IF(MIN(CA26, BP26) = CB26, 0,
                    IF(MIN(CA26, BP26) &lt; CB26, 1)
                ))
            )
        )
    ),
-5)</f>
        <v>NA</v>
      </c>
      <c r="CN26" s="649" t="str">
        <f>IFERROR(
    IF(O26="---", "NA",
        IF(AF26="---", "NA",
        IF(P26="---", "NA",
            IF(BQ26 &gt; BR26,
                IF(MIN(CB26, BQ26) = CC26, 0.1,
                    IF(MIN(CB26, BQ26) &lt; CC26, 1.1)
                ),
                IF(MIN(CB26, BQ26) = CC26, 0,
                    IF(MIN(CB26, BQ26) &lt; CC26, 1)
                ))
            )
        )
    ),
-5)</f>
        <v>NA</v>
      </c>
      <c r="CO26" s="649" t="str">
        <f>IFERROR(
    IF(P26="---", "NA",
        IF(AG26="---", "NA",
        IF(Q26="---", "NA",
            IF(BR26 &gt; BS26,
                IF(MIN(CC26, BR26) = CD26, 0.1,
                    IF(MIN(CC26, BR26) &lt; CD26, 1.1)
                ),
                IF(MIN(CC26, BR26) = CD26, 0,
                    IF(MIN(CC26, BR26) &lt; CD26, 1)
                ))
            )
        )
    ),
-5)</f>
        <v>NA</v>
      </c>
      <c r="CP26" s="649" t="str">
        <f>IFERROR(
    IF(Q26="---", "NA",
        IF(AH26="---", "NA",
        IF(R26="---", "NA",
            IF(BS26 &gt; BT26,
                IF(MIN(CD26, BS26) = CE26, 0.1,
                    IF(MIN(CD26, BS26) &lt; CE26, 1.1)
                ),
                IF(MIN(CD26, BS26) = CE26, 0,
                    IF(MIN(CD26, BS26) &lt; CE26, 1)
                ))
            )
        )
    ),
-5)</f>
        <v>NA</v>
      </c>
      <c r="CQ26" s="453" t="s">
        <v>156</v>
      </c>
      <c r="CR26" s="649" t="str">
        <f>IF(AND(OR(CG26=1, CG26=1.1),BK26&gt;=BV26),"Achieved",IF(AND(OR(CG26=1, CG26=1.1),BK26&lt;BV26),"Not Achieved","NA"))</f>
        <v>NA</v>
      </c>
      <c r="CS26" s="649" t="str">
        <f>IF(AND(OR(CH26=1, CH26=1.1),BL26&gt;=BW26),"Achieved",IF(AND(OR(CH26=1, CH26=1.1),BL26&lt;BW26),"Not Achieved","NA"))</f>
        <v>NA</v>
      </c>
      <c r="CT26" s="649" t="str">
        <f>IF(AND(OR(CI26=1, CI26=1.1),BM26&gt;=BX26),"Achieved",IF(AND(OR(CI26=1, CI26=1.1),BM26&lt;BX26),"Not Achieved","NA"))</f>
        <v>NA</v>
      </c>
      <c r="CU26" s="649" t="str">
        <f>IF(AND(OR(CJ26=1, CJ26=1.1),BN26&gt;=BY26),"Achieved",IF(AND(OR(CJ26=1, CJ26=1.1),BN26&lt;BY26),"Not Achieved","NA"))</f>
        <v>NA</v>
      </c>
      <c r="CV26" s="649" t="str">
        <f>IF(AND(OR(CK26=1, CK26=1.1),BO26&gt;=BZ26),"Achieved",IF(AND(OR(CK26=1, CK26=1.1),BO26&lt;BZ26),"Not Achieved","NA"))</f>
        <v>NA</v>
      </c>
      <c r="CW26" s="649" t="str">
        <f>IF(AND(OR(CL26=1, CL26=1.1),BP26&gt;=CA26),"Achieved",IF(AND(OR(CL26=1, CL26=1.1),BP26&lt;CA26),"Not Achieved","NA"))</f>
        <v>NA</v>
      </c>
      <c r="CX26" s="649" t="str">
        <f>IF(AND(OR(CM26=1, CM26=1.1),BQ26&gt;=CB26),"Achieved",IF(AND(OR(CM26=1, CM26=1.1),BQ26&lt;CB26),"Not Achieved","NA"))</f>
        <v>NA</v>
      </c>
      <c r="CY26" s="649" t="str">
        <f>IF(AND(OR(CN26=1, CN26=1.1),BR26&gt;=CC26),"Achieved",IF(AND(OR(CN26=1, CN26=1.1),BR26&lt;CC26),"Not Achieved","NA"))</f>
        <v>NA</v>
      </c>
      <c r="CZ26" s="649" t="str">
        <f>IF(AND(OR(CO26=1, CO26=1.1),BS26&gt;=CD26),"Achieved",IF(AND(OR(CO26=1, CO26=1.1),BS26&lt;CD26),"Not Achieved","NA"))</f>
        <v>NA</v>
      </c>
      <c r="DA26" s="649" t="str">
        <f>IF(AND(OR(CP26=1, CP26=1.1),BT26&gt;=CE26),"Achieved",IF(AND(OR(CP26=1, CP26=1.1),BT26&lt;CE26),"Not Achieved","NA"))</f>
        <v>NA</v>
      </c>
    </row>
    <row r="27" spans="2:105" s="408" customFormat="1" ht="13.75" customHeight="1" thickBot="1" x14ac:dyDescent="0.4">
      <c r="B27" s="461"/>
      <c r="C27" s="403"/>
      <c r="D27" s="405"/>
      <c r="E27" s="445" t="s">
        <v>226</v>
      </c>
      <c r="F27" s="445"/>
      <c r="G27" s="447"/>
      <c r="H27" s="462" t="s">
        <v>99</v>
      </c>
      <c r="I27" s="462" t="s">
        <v>99</v>
      </c>
      <c r="J27" s="462" t="s">
        <v>101</v>
      </c>
      <c r="K27" s="462" t="s">
        <v>101</v>
      </c>
      <c r="L27" s="462" t="s">
        <v>100</v>
      </c>
      <c r="M27" s="462" t="s">
        <v>100</v>
      </c>
      <c r="N27" s="462" t="s">
        <v>100</v>
      </c>
      <c r="O27" s="462" t="s">
        <v>100</v>
      </c>
      <c r="P27" s="462" t="s">
        <v>100</v>
      </c>
      <c r="Q27" s="462" t="s">
        <v>100</v>
      </c>
      <c r="R27" s="463" t="s">
        <v>100</v>
      </c>
      <c r="S27" s="407"/>
      <c r="T27" s="422"/>
      <c r="U27" s="407"/>
      <c r="V27" s="407"/>
      <c r="W27" s="407"/>
      <c r="X27" s="407"/>
      <c r="Y27" s="462" t="s">
        <v>99</v>
      </c>
      <c r="Z27" s="462" t="s">
        <v>101</v>
      </c>
      <c r="AA27" s="450" t="s">
        <v>101</v>
      </c>
      <c r="AB27" s="450" t="s">
        <v>101</v>
      </c>
      <c r="AC27" s="450" t="s">
        <v>101</v>
      </c>
      <c r="AD27" s="450" t="s">
        <v>100</v>
      </c>
      <c r="AE27" s="450" t="s">
        <v>100</v>
      </c>
      <c r="AF27" s="450" t="s">
        <v>100</v>
      </c>
      <c r="AG27" s="450" t="s">
        <v>100</v>
      </c>
      <c r="AH27" s="450" t="s">
        <v>100</v>
      </c>
      <c r="AK27" s="451" t="str">
        <f>IFERROR(IF(I27="---","",IF(Y27="---","No Target Set",IF(BV27=BK27,"On Target",IF(BV27&gt;BK27,"Behind",IF(BV27&lt;BK27,"On Target"))))),"")</f>
        <v>On Target</v>
      </c>
      <c r="AL27" s="451" t="str">
        <f>IFERROR(IF(J27="---","",IF(Z27="---","No Target Set",IF(BW27=BL27,"On Target",IF(BW27&gt;BL27,"Behind",IF(BW27&lt;BL27,"On Target"))))),"")</f>
        <v>On Target</v>
      </c>
      <c r="AM27" s="451" t="str">
        <f>IFERROR(IF(K27="---","",IF(AA27="---","No Target Set",IF(BX27=BM27,"On Target",IF(BX27&gt;BM27,"Behind",IF(BX27&lt;BM27,"On Target"))))),"")</f>
        <v>On Target</v>
      </c>
      <c r="AN27" s="451" t="str">
        <f>IFERROR(IF(L27="---","",IF(AB27="---","No Target Set",IF(BY27=BN27,"On Target",IF(BY27&gt;BN27,"Behind",IF(BY27&lt;BN27,"On Target"))))),"")</f>
        <v/>
      </c>
      <c r="AO27" s="451" t="str">
        <f>IFERROR(IF(M27="---","",IF(AC27="---","No Target Set",IF(BZ27=BO27,"On Target",IF(BZ27&gt;BO27,"Behind",IF(BZ27&lt;BO27,"On Target"))))),"")</f>
        <v/>
      </c>
      <c r="AP27" s="451" t="str">
        <f>IFERROR(IF(N27="---","",IF(AD27="---","No Target Set",IF(CA27=BP27,"On Target",IF(CA27&gt;BP27,"Behind",IF(CA27&lt;BP27,"On Target"))))),"")</f>
        <v/>
      </c>
      <c r="AQ27" s="451" t="str">
        <f>IFERROR(IF(O27="---","",IF(AE27="---","No Target Set",IF(CB27=BQ27,"On Target",IF(CB27&gt;BQ27,"Behind",IF(CB27&lt;BQ27,"On Target"))))),"")</f>
        <v/>
      </c>
      <c r="AR27" s="451" t="str">
        <f>IFERROR(IF(P27="---","",IF(AF27="---","No Target Set",IF(CC27=BR27,"On Target",IF(CC27&gt;BR27,"Behind",IF(CC27&lt;BR27,"On Target"))))),"")</f>
        <v/>
      </c>
      <c r="AS27" s="451" t="str">
        <f>IFERROR(IF(Q27="---","",IF(AG27="---","No Target Set",IF(CD27=BS27,"On Target",IF(CD27&gt;BS27,"Behind",IF(CD27&lt;BS27,"On Target"))))),"")</f>
        <v/>
      </c>
      <c r="AT27" s="451" t="str">
        <f>IFERROR(IF(R27="---","",IF(AH27="---","No Target Set",IF(CE27=BT27,"On Target",IF(CE27&gt;BT27,"Behind",IF(CE27&lt;BT27,"On Target"))))),"")</f>
        <v/>
      </c>
      <c r="AU27" s="407"/>
      <c r="AV27" s="452"/>
      <c r="AW27" s="649" t="s">
        <v>158</v>
      </c>
      <c r="AX27" s="649" t="str">
        <f>_xlfn.IFNA(LOOKUP(2,1/(H27:R27&lt;&gt;"---"),H27:R27),"---")</f>
        <v>≥80</v>
      </c>
      <c r="AY27" s="649">
        <f>VALUE(IF(AX27="---","",VLOOKUP(AX27,List1678345679102133[],2,FALSE)))</f>
        <v>1</v>
      </c>
      <c r="AZ27" s="649" t="str">
        <f>_xlfn.IFNA(LOOKUP(2,1/(H27:Q27&lt;&gt;"---"),X27:AF27),"---")</f>
        <v>≥80</v>
      </c>
      <c r="BA27" s="649">
        <f>VALUE(IF(AZ27="---","",VLOOKUP(AZ27,List1678345679102133[],2,FALSE)))</f>
        <v>1</v>
      </c>
      <c r="BB27" s="649" t="str">
        <f>_xlfn.IFNA(LOOKUP(2,1/(AK27:AT27&lt;&gt;""),AK27:AT27),"---")</f>
        <v>On Target</v>
      </c>
      <c r="BC27" s="649" t="str">
        <f>_xlfn.IFNA(LOOKUP(2,1/(H27:R27&lt;&gt;"---"),H$2:R$2),"---")</f>
        <v>Actual Year 3</v>
      </c>
      <c r="BD27" s="407"/>
      <c r="BE27" s="407"/>
      <c r="BF27" s="407"/>
      <c r="BG27" s="407"/>
      <c r="BH27" s="407"/>
      <c r="BI27" s="453" t="s">
        <v>158</v>
      </c>
      <c r="BJ27" s="649">
        <f>IF(H27="---","",IF(H27="","",VLOOKUP(H27,List1678345679102133[],2,FALSE)))</f>
        <v>0.5</v>
      </c>
      <c r="BK27" s="649">
        <f>IF(I27="---","",IF(I27="","",VLOOKUP(I27,List1678345679102133[],2,FALSE)))</f>
        <v>0.5</v>
      </c>
      <c r="BL27" s="649">
        <f>IF(J27="---","",IF(J27="","",VLOOKUP(J27,List1678345679102133[],2,FALSE)))</f>
        <v>1</v>
      </c>
      <c r="BM27" s="649">
        <f>IF(K27="---","",IF(K27="","",VLOOKUP(K27,List1678345679102133[],2,FALSE)))</f>
        <v>1</v>
      </c>
      <c r="BN27" s="649" t="str">
        <f>IF(L27="---","",IF(L27="","",VLOOKUP(L27,List1678345679102133[],2,FALSE)))</f>
        <v/>
      </c>
      <c r="BO27" s="649" t="str">
        <f>IF(M27="---","",IF(M27="","",VLOOKUP(M27,List1678345679102133[],2,FALSE)))</f>
        <v/>
      </c>
      <c r="BP27" s="649" t="str">
        <f>IF(N27="---","",IF(N27="","",VLOOKUP(N27,List1678345679102133[],2,FALSE)))</f>
        <v/>
      </c>
      <c r="BQ27" s="649" t="str">
        <f>IF(O27="---","",IF(O27="","",VLOOKUP(O27,List1678345679102133[],2,FALSE)))</f>
        <v/>
      </c>
      <c r="BR27" s="649" t="str">
        <f>IF(P27="---","",IF(P27="","",VLOOKUP(P27,List1678345679102133[],2,FALSE)))</f>
        <v/>
      </c>
      <c r="BS27" s="649" t="str">
        <f>IF(Q27="---","",IF(Q27="","",VLOOKUP(Q27,List1678345679102133[],2,FALSE)))</f>
        <v/>
      </c>
      <c r="BT27" s="649" t="str">
        <f>IF(R27="---","",IF(R27="","",VLOOKUP(R27,List1678345679102133[],2,FALSE)))</f>
        <v/>
      </c>
      <c r="BU27" s="453" t="s">
        <v>158</v>
      </c>
      <c r="BV27" s="649">
        <f>IF(Y27="---","",IF(Y27="","",VLOOKUP(Y27,List1678345679102133[],2,FALSE)))</f>
        <v>0.5</v>
      </c>
      <c r="BW27" s="649">
        <f>IF(Z27="---","",IF(Z27="","",VLOOKUP(Z27,List1678345679102133[],2,FALSE)))</f>
        <v>1</v>
      </c>
      <c r="BX27" s="649">
        <f>IF(AA27="---","",IF(AA27="","",VLOOKUP(AA27,List1678345679102133[],2,FALSE)))</f>
        <v>1</v>
      </c>
      <c r="BY27" s="649">
        <f>IF(AB27="---","",IF(AB27="","",VLOOKUP(AB27,List1678345679102133[],2,FALSE)))</f>
        <v>1</v>
      </c>
      <c r="BZ27" s="649">
        <f>IF(AC27="---","",IF(AC27="","",VLOOKUP(AC27,List1678345679102133[],2,FALSE)))</f>
        <v>1</v>
      </c>
      <c r="CA27" s="649" t="str">
        <f>IF(AD27="---","",IF(AD27="","",VLOOKUP(AD27,List1678345679102133[],2,FALSE)))</f>
        <v/>
      </c>
      <c r="CB27" s="649" t="str">
        <f>IF(AE27="---","",IF(AE27="","",VLOOKUP(AE27,List1678345679102133[],2,FALSE)))</f>
        <v/>
      </c>
      <c r="CC27" s="649" t="str">
        <f>IF(AF27="---","",IF(AF27="","",VLOOKUP(AF27,List1678345679102133[],2,FALSE)))</f>
        <v/>
      </c>
      <c r="CD27" s="649" t="str">
        <f>IF(AG27="---","",IF(AG27="","",VLOOKUP(AG27,List1678345679102133[],2,FALSE)))</f>
        <v/>
      </c>
      <c r="CE27" s="649" t="str">
        <f>IF(AH27="---","",IF(AH27="","",VLOOKUP(AH27,List1678345679102133[],2,FALSE)))</f>
        <v/>
      </c>
      <c r="CF27" s="453" t="s">
        <v>158</v>
      </c>
      <c r="CG27" s="649">
        <f>IFERROR(
    IF(H27="---", "NA",
        IF(Y27="---", "NA",
            IF(BJ27 &gt; BK27,
                IF(BV27 &gt; BJ27, 1.1, 0.1),
                IF(BV27 &gt; BJ27, 1, 0)
            )
        )
    ),
    -1
)</f>
        <v>0</v>
      </c>
      <c r="CH27" s="649">
        <f>IFERROR(
    IF(I27="---", "NA",
        IF(Z27="---", "NA",
        IF(J27="---", "NA",
            IF(BK27 &gt; BL27,
                IF(MIN(BV27, BK27) = BW27, 0.1,
                    IF(MIN(BV27, BK27) &lt; BW27, 1.1)
                ),
                IF(MIN(BV27, BK27) = BW27, 0,
                    IF(MIN(BV27, BK27) &lt; BW27, 1)
                ))
            )
        )
    ),
-5)</f>
        <v>1</v>
      </c>
      <c r="CI27" s="649">
        <f>IFERROR(
    IF(J27="---", "NA",
        IF(AA27="---", "NA",
        IF(K27="---", "NA",
            IF(BL27 &gt; BM27,
                IF(MIN(BW27, BL27) = BX27, 0.1,
                    IF(MIN(BW27, BL27) &lt; BX27, 1.1)
                ),
                IF(MIN(BW27, BL27) = BX27, 0,
                    IF(MIN(BW27, BL27) &lt; BX27, 1)
                ))
            )
        )
    ),
-5)</f>
        <v>0</v>
      </c>
      <c r="CJ27" s="649" t="str">
        <f>IFERROR(
    IF(K27="---", "NA",
        IF(AB27="---", "NA",
        IF(L27="---", "NA",
            IF(BM27 &gt; BN27,
                IF(MIN(BX27, BM27) = BY27, 0.1,
                    IF(MIN(BX27, BM27) &lt; BY27, 1.1)
                ),
                IF(MIN(BX27, BM27) = BY27, 0,
                    IF(MIN(BX27, BM27) &lt; BY27, 1)
                ))
            )
        )
    ),
-5)</f>
        <v>NA</v>
      </c>
      <c r="CK27" s="649" t="str">
        <f>IFERROR(
    IF(L27="---", "NA",
        IF(AC27="---", "NA",
        IF(M27="---", "NA",
            IF(BN27 &gt; BO27,
                IF(MIN(BY27, BN27) = BZ27, 0.1,
                    IF(MIN(BY27, BN27) &lt; BZ27, 1.1)
                ),
                IF(MIN(BY27, BN27) = BZ27, 0,
                    IF(MIN(BY27, BN27) &lt; BZ27, 1)
                ))
            )
        )
    ),
-5)</f>
        <v>NA</v>
      </c>
      <c r="CL27" s="649" t="str">
        <f>IFERROR(
    IF(M27="---", "NA",
        IF(AD27="---", "NA",
        IF(N27="---", "NA",
            IF(BO27 &gt; BP27,
                IF(MIN(BZ27, BO27) = CA27, 0.1,
                    IF(MIN(BZ27, BO27) &lt; CA27, 1.1)
                ),
                IF(MIN(BZ27, BO27) = CA27, 0,
                    IF(MIN(BZ27, BO27) &lt; CA27, 1)
                ))
            )
        )
    ),
-5)</f>
        <v>NA</v>
      </c>
      <c r="CM27" s="649" t="str">
        <f>IFERROR(
    IF(N27="---", "NA",
        IF(AE27="---", "NA",
        IF(O27="---", "NA",
            IF(BP27 &gt; BQ27,
                IF(MIN(CA27, BP27) = CB27, 0.1,
                    IF(MIN(CA27, BP27) &lt; CB27, 1.1)
                ),
                IF(MIN(CA27, BP27) = CB27, 0,
                    IF(MIN(CA27, BP27) &lt; CB27, 1)
                ))
            )
        )
    ),
-5)</f>
        <v>NA</v>
      </c>
      <c r="CN27" s="649" t="str">
        <f>IFERROR(
    IF(O27="---", "NA",
        IF(AF27="---", "NA",
        IF(P27="---", "NA",
            IF(BQ27 &gt; BR27,
                IF(MIN(CB27, BQ27) = CC27, 0.1,
                    IF(MIN(CB27, BQ27) &lt; CC27, 1.1)
                ),
                IF(MIN(CB27, BQ27) = CC27, 0,
                    IF(MIN(CB27, BQ27) &lt; CC27, 1)
                ))
            )
        )
    ),
-5)</f>
        <v>NA</v>
      </c>
      <c r="CO27" s="649" t="str">
        <f>IFERROR(
    IF(P27="---", "NA",
        IF(AG27="---", "NA",
        IF(Q27="---", "NA",
            IF(BR27 &gt; BS27,
                IF(MIN(CC27, BR27) = CD27, 0.1,
                    IF(MIN(CC27, BR27) &lt; CD27, 1.1)
                ),
                IF(MIN(CC27, BR27) = CD27, 0,
                    IF(MIN(CC27, BR27) &lt; CD27, 1)
                ))
            )
        )
    ),
-5)</f>
        <v>NA</v>
      </c>
      <c r="CP27" s="649" t="str">
        <f>IFERROR(
    IF(Q27="---", "NA",
        IF(AH27="---", "NA",
        IF(R27="---", "NA",
            IF(BS27 &gt; BT27,
                IF(MIN(CD27, BS27) = CE27, 0.1,
                    IF(MIN(CD27, BS27) &lt; CE27, 1.1)
                ),
                IF(MIN(CD27, BS27) = CE27, 0,
                    IF(MIN(CD27, BS27) &lt; CE27, 1)
                ))
            )
        )
    ),
-5)</f>
        <v>NA</v>
      </c>
      <c r="CQ27" s="453" t="s">
        <v>158</v>
      </c>
      <c r="CR27" s="649" t="str">
        <f>IF(AND(OR(CG27=1, CG27=1.1),BK27&gt;=BV27),"Achieved",IF(AND(OR(CG27=1, CG27=1.1),BK27&lt;BV27),"Not Achieved","NA"))</f>
        <v>NA</v>
      </c>
      <c r="CS27" s="649" t="str">
        <f>IF(AND(OR(CH27=1, CH27=1.1),BL27&gt;=BW27),"Achieved",IF(AND(OR(CH27=1, CH27=1.1),BL27&lt;BW27),"Not Achieved","NA"))</f>
        <v>Achieved</v>
      </c>
      <c r="CT27" s="649" t="str">
        <f>IF(AND(OR(CI27=1, CI27=1.1),BM27&gt;=BX27),"Achieved",IF(AND(OR(CI27=1, CI27=1.1),BM27&lt;BX27),"Not Achieved","NA"))</f>
        <v>NA</v>
      </c>
      <c r="CU27" s="649" t="str">
        <f>IF(AND(OR(CJ27=1, CJ27=1.1),BN27&gt;=BY27),"Achieved",IF(AND(OR(CJ27=1, CJ27=1.1),BN27&lt;BY27),"Not Achieved","NA"))</f>
        <v>NA</v>
      </c>
      <c r="CV27" s="649" t="str">
        <f>IF(AND(OR(CK27=1, CK27=1.1),BO27&gt;=BZ27),"Achieved",IF(AND(OR(CK27=1, CK27=1.1),BO27&lt;BZ27),"Not Achieved","NA"))</f>
        <v>NA</v>
      </c>
      <c r="CW27" s="649" t="str">
        <f>IF(AND(OR(CL27=1, CL27=1.1),BP27&gt;=CA27),"Achieved",IF(AND(OR(CL27=1, CL27=1.1),BP27&lt;CA27),"Not Achieved","NA"))</f>
        <v>NA</v>
      </c>
      <c r="CX27" s="649" t="str">
        <f>IF(AND(OR(CM27=1, CM27=1.1),BQ27&gt;=CB27),"Achieved",IF(AND(OR(CM27=1, CM27=1.1),BQ27&lt;CB27),"Not Achieved","NA"))</f>
        <v>NA</v>
      </c>
      <c r="CY27" s="649" t="str">
        <f>IF(AND(OR(CN27=1, CN27=1.1),BR27&gt;=CC27),"Achieved",IF(AND(OR(CN27=1, CN27=1.1),BR27&lt;CC27),"Not Achieved","NA"))</f>
        <v>NA</v>
      </c>
      <c r="CZ27" s="649" t="str">
        <f>IF(AND(OR(CO27=1, CO27=1.1),BS27&gt;=CD27),"Achieved",IF(AND(OR(CO27=1, CO27=1.1),BS27&lt;CD27),"Not Achieved","NA"))</f>
        <v>NA</v>
      </c>
      <c r="DA27" s="649" t="str">
        <f>IF(AND(OR(CP27=1, CP27=1.1),BT27&gt;=CE27),"Achieved",IF(AND(OR(CP27=1, CP27=1.1),BT27&lt;CE27),"Not Achieved","NA"))</f>
        <v>NA</v>
      </c>
    </row>
    <row r="28" spans="2:105" s="408" customFormat="1" ht="13.5" customHeight="1" thickBot="1" x14ac:dyDescent="0.4">
      <c r="B28" s="464" t="s">
        <v>159</v>
      </c>
      <c r="C28" s="465"/>
      <c r="D28" s="465"/>
      <c r="E28" s="465"/>
      <c r="F28" s="465"/>
      <c r="G28" s="466"/>
      <c r="H28" s="406">
        <f>IF(COUNTIF(Year0Range,BE5)+COUNTIF(Year0Range,BE4)+COUNTIF(Year0Range,"*60")&gt;0,COUNTIF(Year0Range,BE4),"")</f>
        <v>3</v>
      </c>
      <c r="I28" s="406">
        <f>IF(COUNTIF(Year1Range,BE5)+COUNTIF(Year1Range,BE4)+COUNTIF(Year1Range,"*60")&gt;0,COUNTIF(Year1Range,BE4),"")</f>
        <v>3</v>
      </c>
      <c r="J28" s="406">
        <f>IF(COUNTIF(Year2Range,BE5)+COUNTIF(Year2Range,BE4)+COUNTIF(Year2Range,"*60")&gt;0,COUNTIF(Year2Range,BE4),"")</f>
        <v>12</v>
      </c>
      <c r="K28" s="406">
        <f>IF(COUNTIF(Year3Range,BE5)+COUNTIF(Year3Range,BE4)+COUNTIF(Year3Range,"*60")&gt;0,COUNTIF(Year3Range,BE4),"")</f>
        <v>17</v>
      </c>
      <c r="L28" s="406" t="str">
        <f>IF(COUNTIF(Year4Range,BE4)+COUNTIF(Year4Range,BE5)+COUNTIF(Year4Range,"*60")&gt;0,COUNTIF(Year4Range,BE4),"")</f>
        <v/>
      </c>
      <c r="M28" s="406" t="str">
        <f>IF(COUNTIF(Year5Range,BE5)+COUNTIF(Year5Range,BE4)+COUNTIF(Year5Range,"*60")&gt;0,COUNTIF(Year5Range,BE4),"")</f>
        <v/>
      </c>
      <c r="N28" s="467" t="str">
        <f>IF(COUNTIF(Year6Range,BE5)+COUNTIF(Year6Range,BE4)+COUNTIF(Year6Range,"*60")&gt;0,COUNTIF(Year6Range,BE4),"")</f>
        <v/>
      </c>
      <c r="O28" s="467" t="str">
        <f>IF(COUNTIF(Year7Range,BE5)+COUNTIF(Year7Range,BE4)+COUNTIF(Year7Range,"*60")&gt;0,COUNTIF(Year7Range,BE4),"")</f>
        <v/>
      </c>
      <c r="P28" s="467" t="str">
        <f>IF(COUNTIF(Year8Range,BE5)+COUNTIF(Year8Range,BE4)+COUNTIF(Year8Range,"*60")&gt;0,COUNTIF(Year8Range,BE4),"")</f>
        <v/>
      </c>
      <c r="Q28" s="467" t="str">
        <f>IF(COUNTIF(Year9Range,BE5)+COUNTIF(Year9Range,BE4)+COUNTIF(Year9Range,"*60")&gt;0,COUNTIF(Year9Range,BE4),"")</f>
        <v/>
      </c>
      <c r="R28" s="467" t="str">
        <f>IF(COUNTIF(Year10Range,BE5)+COUNTIF(Year10Range,BE4)+COUNTIF(Year10Range,"*60")&gt;0,COUNTIF(Year10Range,BE4),"")</f>
        <v/>
      </c>
      <c r="S28" s="407"/>
      <c r="T28" s="407"/>
      <c r="U28" s="407"/>
      <c r="V28" s="407"/>
      <c r="W28" s="407"/>
      <c r="X28" s="407"/>
      <c r="Y28" s="406">
        <f>IF(COUNTIF(Year1Expected,$BE$5)+COUNTIF(Year1Expected,$BE$4)+COUNTIF(Year1Expected,"*60")&gt;0,COUNTIF(Year1Expected,$BE$4),"")</f>
        <v>3</v>
      </c>
      <c r="Z28" s="406">
        <f>IF(COUNTIF(Year2Expected,$BE$5)+COUNTIF(Year2Expected,$BE$4)+COUNTIF(Year2Expected,"*60")&gt;0,COUNTIF(Year2Expected,$BE$4),"")</f>
        <v>8</v>
      </c>
      <c r="AA28" s="406">
        <f>IF(COUNTIF(Year3Expected,$BE$5)+COUNTIF(Year3Expected,$BE$4)+COUNTIF(Year3Expected,"*60")&gt;0,COUNTIF(Year3Expected,$BE$4),"")</f>
        <v>16</v>
      </c>
      <c r="AB28" s="406">
        <f>IF(COUNTIF(Year4Expected,$BE$5)+COUNTIF(Year4Expected,$BE$4)+COUNTIF(Year4Expected,"*60")&gt;0,COUNTIF(Year4Expected,$BE$4),"")</f>
        <v>18</v>
      </c>
      <c r="AC28" s="406">
        <f>IF(COUNTIF(Year5Expected,$BE$5)+COUNTIF(Year5Expected,$BE$4)+COUNTIF(Year5Expected,"*60")&gt;0,COUNTIF(Year5Expected,$BE$4),"")</f>
        <v>23</v>
      </c>
      <c r="AD28" s="406" t="str">
        <f>IF(COUNTIF(Year6Expected,$BE$5)+COUNTIF(Year6Expected,$BE$4)+COUNTIF(Year6Expected,"*60")&gt;0,COUNTIF(Year6Expected,$BE$4),"")</f>
        <v/>
      </c>
      <c r="AE28" s="406" t="str">
        <f>IF(COUNTIF(Year7Expected,$BE$5)+COUNTIF(Year7Expected,$BE$4)+COUNTIF(Year7Expected,"*60")&gt;0,COUNTIF(Year7Expected,$BE$4),"")</f>
        <v/>
      </c>
      <c r="AF28" s="406" t="str">
        <f>IF(COUNTIF(Year8Expected,$BE$5)+COUNTIF(Year8Expected,$BE$4)+COUNTIF(Year8Expected,"*60")&gt;0,COUNTIF(Year8Expected,$BE$4),"")</f>
        <v/>
      </c>
      <c r="AG28" s="406" t="str">
        <f>IF(COUNTIF(Year9Expected,$BE$5)+COUNTIF(Year9Expected,$BE$4)+COUNTIF(Year9Expected,"*60")&gt;0,COUNTIF(Year9Expected,$BE$4),"")</f>
        <v/>
      </c>
      <c r="AH28" s="406" t="str">
        <f>IF(COUNTIF(Year10Expected,$BE$5)+COUNTIF(Year10Expected,$BE$4)+COUNTIF(Year10Expected,"*60")&gt;0,COUNTIF(Year10Expected,$BE$4),"")</f>
        <v/>
      </c>
      <c r="AK28" s="407"/>
      <c r="AL28" s="407"/>
      <c r="AM28" s="407"/>
      <c r="AN28" s="407"/>
      <c r="AO28" s="407"/>
      <c r="AP28" s="407"/>
      <c r="AQ28" s="407"/>
      <c r="AR28" s="407"/>
      <c r="AS28" s="407"/>
      <c r="AT28" s="407"/>
      <c r="AU28" s="407"/>
      <c r="AV28" s="407"/>
      <c r="AW28" s="407"/>
      <c r="AX28" s="407" t="str">
        <f>LOOKUP(2,1/(H31:R31&lt;&gt;""),H$2:R$2)</f>
        <v>Actual Year 3</v>
      </c>
      <c r="AY28" s="407"/>
      <c r="AZ28" s="407" t="str">
        <f>AX28</f>
        <v>Actual Year 3</v>
      </c>
      <c r="BA28" s="407"/>
      <c r="BB28" s="407"/>
      <c r="BC28" s="407"/>
      <c r="BD28" s="407"/>
      <c r="BE28" s="407"/>
      <c r="BF28" s="407"/>
      <c r="BG28" s="407"/>
      <c r="BH28" s="407"/>
      <c r="BI28" s="453" t="s">
        <v>160</v>
      </c>
      <c r="BJ28" s="658">
        <f>COUNTIF(BJ3:BJ27,1)</f>
        <v>3</v>
      </c>
      <c r="BK28" s="658">
        <f>COUNTIF(BK3:BK27,1)</f>
        <v>3</v>
      </c>
      <c r="BL28" s="658">
        <f>COUNTIF(BL3:BL27,1)</f>
        <v>12</v>
      </c>
      <c r="BM28" s="658">
        <f>COUNTIF(BM3:BM27,1)</f>
        <v>17</v>
      </c>
      <c r="BN28" s="658">
        <f>COUNTIF(BN3:BN27,1)</f>
        <v>0</v>
      </c>
      <c r="BO28" s="658">
        <f>COUNTIF(BO3:BO27,1)</f>
        <v>0</v>
      </c>
      <c r="BP28" s="658">
        <f>COUNTIF(BP3:BP27,1)</f>
        <v>0</v>
      </c>
      <c r="BQ28" s="658">
        <f>COUNTIF(BQ3:BQ27,1)</f>
        <v>0</v>
      </c>
      <c r="BR28" s="658">
        <f>COUNTIF(BR3:BR27,1)</f>
        <v>0</v>
      </c>
      <c r="BS28" s="658">
        <f>COUNTIF(BS3:BS27,1)</f>
        <v>0</v>
      </c>
      <c r="BT28" s="658">
        <f>COUNTIF(BT3:BT27,1)</f>
        <v>0</v>
      </c>
      <c r="BU28" s="453" t="s">
        <v>160</v>
      </c>
      <c r="BV28" s="659">
        <f>COUNTIF(BV3:BV27,1)</f>
        <v>3</v>
      </c>
      <c r="BW28" s="659">
        <f>COUNTIF(BW3:BW27,1)</f>
        <v>8</v>
      </c>
      <c r="BX28" s="659">
        <f>COUNTIF(BX3:BX27,1)</f>
        <v>16</v>
      </c>
      <c r="BY28" s="659">
        <f>COUNTIF(BY3:BY27,1)</f>
        <v>18</v>
      </c>
      <c r="BZ28" s="659">
        <f>COUNTIF(BZ3:BZ27,1)</f>
        <v>23</v>
      </c>
      <c r="CA28" s="659">
        <f>COUNTIF(CA3:CA27,1)</f>
        <v>0</v>
      </c>
      <c r="CB28" s="659">
        <f>COUNTIF(CB3:CB27,1)</f>
        <v>0</v>
      </c>
      <c r="CC28" s="659">
        <f>COUNTIF(CC3:CC27,1)</f>
        <v>0</v>
      </c>
      <c r="CD28" s="659">
        <f>COUNTIF(CD3:CD27,1)</f>
        <v>0</v>
      </c>
      <c r="CE28" s="659">
        <f>COUNTIF(CE3:CE27,1)</f>
        <v>0</v>
      </c>
      <c r="CF28" s="660" t="s">
        <v>279</v>
      </c>
      <c r="CG28" s="454">
        <f>COUNTIF(CG3:CG27,1.1)+COUNTIF(CG3:CG27,1)</f>
        <v>0</v>
      </c>
      <c r="CH28" s="454">
        <f>COUNTIF(CH3:CH27,1.1)+COUNTIF(CH3:CH27,1)</f>
        <v>8</v>
      </c>
      <c r="CI28" s="454">
        <f>COUNTIF(CI3:CI27,1.1)+COUNTIF(CI3:CI27,1)</f>
        <v>10</v>
      </c>
      <c r="CJ28" s="454">
        <f>COUNTIF(CJ3:CJ27,1.1)+COUNTIF(CJ3:CJ27,1)</f>
        <v>0</v>
      </c>
      <c r="CK28" s="454">
        <f>COUNTIF(CK3:CK27,1.1)+COUNTIF(CK3:CK27,1)</f>
        <v>0</v>
      </c>
      <c r="CL28" s="454">
        <f>COUNTIF(CL3:CL27,1.1)+COUNTIF(CL3:CL27,1)</f>
        <v>0</v>
      </c>
      <c r="CM28" s="454">
        <f>COUNTIF(CM3:CM27,1.1)+COUNTIF(CM3:CM27,1)</f>
        <v>0</v>
      </c>
      <c r="CN28" s="454">
        <f>COUNTIF(CN3:CN27,1.1)+COUNTIF(CN3:CN27,1)</f>
        <v>0</v>
      </c>
      <c r="CO28" s="454">
        <f>COUNTIF(CO3:CO27,1.1)+COUNTIF(CO3:CO27,1)</f>
        <v>0</v>
      </c>
      <c r="CP28" s="454">
        <f>COUNTIF(CP3:CP27,1.1)+COUNTIF(CP3:CP27,1)</f>
        <v>0</v>
      </c>
      <c r="CQ28" s="661" t="s">
        <v>267</v>
      </c>
      <c r="CR28" s="662">
        <f>COUNTIF(CR3:CR27,"Achieved")</f>
        <v>0</v>
      </c>
      <c r="CS28" s="662">
        <f>COUNTIF(CS3:CS27,"Achieved")</f>
        <v>7</v>
      </c>
      <c r="CT28" s="662">
        <f>COUNTIF(CT3:CT27,"Achieved")</f>
        <v>10</v>
      </c>
      <c r="CU28" s="662">
        <f>COUNTIF(CU3:CU27,"Achieved")</f>
        <v>0</v>
      </c>
      <c r="CV28" s="662">
        <f>COUNTIF(CV3:CV27,"Achieved")</f>
        <v>0</v>
      </c>
      <c r="CW28" s="662">
        <f>COUNTIF(CW3:CW27,"Achieved")</f>
        <v>0</v>
      </c>
      <c r="CX28" s="662">
        <f>COUNTIF(CX3:CX27,"Achieved")</f>
        <v>0</v>
      </c>
      <c r="CY28" s="662">
        <f>COUNTIF(CY3:CY27,"Achieved")</f>
        <v>0</v>
      </c>
      <c r="CZ28" s="662">
        <f>COUNTIF(CZ3:CZ27,"Achieved")</f>
        <v>0</v>
      </c>
      <c r="DA28" s="662">
        <f>COUNTIF(DA3:DA27,"Achieved")</f>
        <v>0</v>
      </c>
    </row>
    <row r="29" spans="2:105" s="408" customFormat="1" ht="13.5" customHeight="1" thickBot="1" x14ac:dyDescent="0.4">
      <c r="B29" s="464" t="s">
        <v>161</v>
      </c>
      <c r="C29" s="465"/>
      <c r="D29" s="465"/>
      <c r="E29" s="465"/>
      <c r="F29" s="465"/>
      <c r="G29" s="466"/>
      <c r="H29" s="406">
        <f>IF(COUNTIF(Year0Range,BE5)+COUNTIF(Year0Range,BE4)+COUNTIF(Year0Range,"*60")&gt;0,COUNTIF(Year0Range,BE5),"")</f>
        <v>17</v>
      </c>
      <c r="I29" s="401">
        <f>IF(COUNTIF(Year1Range,BE5)+COUNTIF(Year1Range,BE4)+COUNTIF(Year1Range,"*60")&gt;0,COUNTIF(Year1Range,BE5),"")</f>
        <v>17</v>
      </c>
      <c r="J29" s="401">
        <f>IF(COUNTIF(Year2Range,BE5)+COUNTIF(Year2Range,BE4)+COUNTIF(Year2Range,"*60")&gt;0,COUNTIF(Year2Range,BE5),"")</f>
        <v>12</v>
      </c>
      <c r="K29" s="401">
        <f>IF(COUNTIF(Year3Range,BE5)+COUNTIF(Year3Range,BE4)+COUNTIF(Year3Range,"*60")&gt;0,COUNTIF(Year3Range,BE5),"")</f>
        <v>6</v>
      </c>
      <c r="L29" s="401" t="str">
        <f>IF(COUNTIF(Year4Range,BE4)+COUNTIF(Year4Range,BE5)+COUNTIF(Year4Range,"*60")&gt;0,COUNTIF(Year4Range,BE5),"")</f>
        <v/>
      </c>
      <c r="M29" s="401" t="str">
        <f>IF(COUNTIF(Year5Range,BE5)+COUNTIF(Year5Range,BE4)+COUNTIF(Year5Range,"*60")&gt;0,COUNTIF(Year5Range,BE5),"")</f>
        <v/>
      </c>
      <c r="N29" s="227" t="str">
        <f>IF(COUNTIF(Year6Range,BE5)+COUNTIF(Year6Range,BE4)+COUNTIF(Year6Range,"*60")&gt;0,COUNTIF(Year6Range,BE5),"")</f>
        <v/>
      </c>
      <c r="O29" s="227" t="str">
        <f>IF(COUNTIF(Year7Range,BE5)+COUNTIF(Year7Range,BE4)+COUNTIF(Year7Range,"*60")&gt;0,COUNTIF(Year7Range,BE5),"")</f>
        <v/>
      </c>
      <c r="P29" s="227" t="str">
        <f>IF(COUNTIF(Year8Range,BE5)+COUNTIF(Year8Range,BE4)+COUNTIF(Year8Range,"*60")&gt;0,COUNTIF(Year8Range,BE5),"")</f>
        <v/>
      </c>
      <c r="Q29" s="227" t="str">
        <f>IF(COUNTIF(Year9Range,BE5)+COUNTIF(Year9Range,BE4)+COUNTIF(Year9Range,"*60")&gt;0,COUNTIF(Year9Range,BE5),"")</f>
        <v/>
      </c>
      <c r="R29" s="227" t="str">
        <f>IF(COUNTIF(Year10Range,BE5)+COUNTIF(Year10Range,BE4)+COUNTIF(Year10Range,"*60")&gt;0,COUNTIF(Year10Range,BE5),"")</f>
        <v/>
      </c>
      <c r="S29" s="407"/>
      <c r="T29" s="407"/>
      <c r="U29" s="407"/>
      <c r="V29" s="407"/>
      <c r="W29" s="407"/>
      <c r="X29" s="407"/>
      <c r="Y29" s="406">
        <f>IF(COUNTIF(Year1Expected,$BE$5)+COUNTIF(Year1Expected,$BE$4)+COUNTIF(Year1Expected,"*60")&gt;0,COUNTIF(Year1Expected,$BE$5),"")</f>
        <v>17</v>
      </c>
      <c r="Z29" s="406">
        <f>IF(COUNTIF(Year2Expected,$BE$5)+COUNTIF(Year2Expected,$BE$4)+COUNTIF(Year2Expected,"*60")&gt;0,COUNTIF(Year2Expected,$BE$5),"")</f>
        <v>16</v>
      </c>
      <c r="AA29" s="406">
        <f>IF(COUNTIF(Year3Expected,$BE$5)+COUNTIF(Year3Expected,$BE$4)+COUNTIF(Year3Expected,"*60")&gt;0,COUNTIF(Year3Expected,$BE$5),"")</f>
        <v>8</v>
      </c>
      <c r="AB29" s="406">
        <f>IF(COUNTIF(Year4Expected,$BE$5)+COUNTIF(Year4Expected,$BE$4)+COUNTIF(Year4Expected,"*60")&gt;0,COUNTIF(Year4Expected,$BE$5),"")</f>
        <v>6</v>
      </c>
      <c r="AC29" s="406">
        <f>IF(COUNTIF(Year5Expected,$BE$5)+COUNTIF(Year5Expected,$BE$4)+COUNTIF(Year5Expected,"*60")&gt;0,COUNTIF(Year5Expected,$BE$5),"")</f>
        <v>1</v>
      </c>
      <c r="AD29" s="406" t="str">
        <f>IF(COUNTIF(Year6Expected,$BE$5)+COUNTIF(Year6Expected,$BE$4)+COUNTIF(Year6Expected,"*60")&gt;0,COUNTIF(Year6Expected,$BE$5),"")</f>
        <v/>
      </c>
      <c r="AE29" s="406" t="str">
        <f>IF(COUNTIF(Year7Expected,$BE$5)+COUNTIF(Year7Expected,$BE$4)+COUNTIF(Year7Expected,"*60")&gt;0,COUNTIF(Year7Expected,$BE$5),"")</f>
        <v/>
      </c>
      <c r="AF29" s="406" t="str">
        <f>IF(COUNTIF(Year8Expected,$BE$5)+COUNTIF(Year8Expected,$BE$4)+COUNTIF(Year8Expected,"*60")&gt;0,COUNTIF(Year8Expected,$BE$5),"")</f>
        <v/>
      </c>
      <c r="AG29" s="406" t="str">
        <f>IF(COUNTIF(Year9Expected,$BE$5)+COUNTIF(Year9Expected,$BE$4)+COUNTIF(Year9Expected,"*60")&gt;0,COUNTIF(Year9Expected,$BE$5),"")</f>
        <v/>
      </c>
      <c r="AH29" s="406" t="str">
        <f>IF(COUNTIF(Year10Expected,$BE$5)+COUNTIF(Year10Expected,$BE$4)+COUNTIF(Year10Expected,"*60")&gt;0,COUNTIF(Year10Expected,$BE$5),"")</f>
        <v/>
      </c>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53" t="s">
        <v>162</v>
      </c>
      <c r="BJ29" s="658">
        <f>COUNTIF(BJ3:BJ27,0.5)</f>
        <v>17</v>
      </c>
      <c r="BK29" s="658">
        <f>COUNTIF(BK3:BK27,0.5)</f>
        <v>17</v>
      </c>
      <c r="BL29" s="658">
        <f>COUNTIF(BL3:BL27,0.5)</f>
        <v>12</v>
      </c>
      <c r="BM29" s="658">
        <f>COUNTIF(BM3:BM27,0.5)</f>
        <v>6</v>
      </c>
      <c r="BN29" s="658">
        <f>COUNTIF(BN3:BN27,0.5)</f>
        <v>0</v>
      </c>
      <c r="BO29" s="658">
        <f>COUNTIF(BO3:BO27,0.5)</f>
        <v>0</v>
      </c>
      <c r="BP29" s="658">
        <f>COUNTIF(BP3:BP27,0.5)</f>
        <v>0</v>
      </c>
      <c r="BQ29" s="658">
        <f>COUNTIF(BQ3:BQ27,0.5)</f>
        <v>0</v>
      </c>
      <c r="BR29" s="658">
        <f>COUNTIF(BR3:BR27,0.5)</f>
        <v>0</v>
      </c>
      <c r="BS29" s="658">
        <f>COUNTIF(BS3:BS27,0.5)</f>
        <v>0</v>
      </c>
      <c r="BT29" s="658">
        <f>COUNTIF(BT3:BT27,0.5)</f>
        <v>0</v>
      </c>
      <c r="BU29" s="453" t="s">
        <v>162</v>
      </c>
      <c r="BV29" s="659">
        <f>COUNTIF(BV3:BV27,0.5)</f>
        <v>17</v>
      </c>
      <c r="BW29" s="659">
        <f>COUNTIF(BW3:BW27,0.5)</f>
        <v>16</v>
      </c>
      <c r="BX29" s="659">
        <f>COUNTIF(BX3:BX27,0.5)</f>
        <v>8</v>
      </c>
      <c r="BY29" s="659">
        <f>COUNTIF(BY3:BY27,0.5)</f>
        <v>6</v>
      </c>
      <c r="BZ29" s="659">
        <f>COUNTIF(BZ3:BZ27,0.5)</f>
        <v>1</v>
      </c>
      <c r="CA29" s="659">
        <f>COUNTIF(CA3:CA27,0.5)</f>
        <v>0</v>
      </c>
      <c r="CB29" s="659">
        <f>COUNTIF(CB3:CB27,0.5)</f>
        <v>0</v>
      </c>
      <c r="CC29" s="659">
        <f>COUNTIF(CC3:CC27,0.5)</f>
        <v>0</v>
      </c>
      <c r="CD29" s="659">
        <f>COUNTIF(CD3:CD27,0.5)</f>
        <v>0</v>
      </c>
      <c r="CE29" s="659">
        <f>COUNTIF(CE3:CE27,0.5)</f>
        <v>0</v>
      </c>
      <c r="CF29" s="660" t="s">
        <v>280</v>
      </c>
      <c r="CG29" s="454" t="str" cm="1">
        <f t="array" ref="CG29">_xlfn.TEXTJOIN(", ", TRUE, IF((CG3:CG27=1.1) + (CG3:CG27=1), $CF$3:$CF$27, ""))</f>
        <v/>
      </c>
      <c r="CH29" s="454" t="str" cm="1">
        <f t="array" ref="CH29">_xlfn.TEXTJOIN(", ", TRUE, IF((CH3:CH27=1.1) + (CH3:CH27=1), $CF$3:$CF$27, ""))</f>
        <v>1.2.1, 1.2.3, 1.2.4, 2.1.1, 2.1.2, 2.1.3, 2.2.1, 3.2.4</v>
      </c>
      <c r="CI29" s="454" t="str" cm="1">
        <f t="array" ref="CI29">_xlfn.TEXTJOIN(", ", TRUE, IF((CI3:CI27=1.1) + (CI3:CI27=1), $CF$3:$CF$27, ""))</f>
        <v>1.1.1, 1.2.1, 1.2.2, 1.2.3, 2.2.2, 2.2.3, 2.3.1, 2.3.2, 2.3.3, 2.4.3</v>
      </c>
      <c r="CJ29" s="454" t="str" cm="1">
        <f t="array" ref="CJ29">_xlfn.TEXTJOIN(", ", TRUE, IF((CJ3:CJ27=1.1) + (CJ3:CJ27=1), $CF$3:$CF$27, ""))</f>
        <v/>
      </c>
      <c r="CK29" s="454" t="str" cm="1">
        <f t="array" ref="CK29">_xlfn.TEXTJOIN(", ", TRUE, IF((CK3:CK27=1.1) + (CK3:CK27=1), $CF$3:$CF$27, ""))</f>
        <v/>
      </c>
      <c r="CL29" s="454" t="str" cm="1">
        <f t="array" ref="CL29">_xlfn.TEXTJOIN(", ", TRUE, IF((CL3:CL27=1.1) + (CL3:CL27=1), $CF$3:$CF$27, ""))</f>
        <v/>
      </c>
      <c r="CM29" s="454" t="str" cm="1">
        <f t="array" ref="CM29">_xlfn.TEXTJOIN(", ", TRUE, IF((CM3:CM27=1.1) + (CM3:CM27=1), $CF$3:$CF$27, ""))</f>
        <v/>
      </c>
      <c r="CN29" s="454" t="str" cm="1">
        <f t="array" ref="CN29">_xlfn.TEXTJOIN(", ", TRUE, IF((CN3:CN27=1.1) + (CN3:CN27=1), $CF$3:$CF$27, ""))</f>
        <v/>
      </c>
      <c r="CO29" s="454" t="str" cm="1">
        <f t="array" ref="CO29">_xlfn.TEXTJOIN(", ", TRUE, IF((CO3:CO27=1.1) + (CO3:CO27=1), $CF$3:$CF$27, ""))</f>
        <v/>
      </c>
      <c r="CP29" s="454" t="str" cm="1">
        <f t="array" ref="CP29">_xlfn.TEXTJOIN(", ", TRUE, IF((CP3:CP27=1.1) + (CP3:CP27=1), $CF$3:$CF$27, ""))</f>
        <v/>
      </c>
      <c r="CQ29" s="661" t="s">
        <v>268</v>
      </c>
      <c r="CR29" s="662">
        <f>COUNTIF(CR3:CR27,"Not Achieved")</f>
        <v>0</v>
      </c>
      <c r="CS29" s="662">
        <f>COUNTIF(CS3:CS27,"Not Achieved")</f>
        <v>1</v>
      </c>
      <c r="CT29" s="662">
        <f>COUNTIF(CT3:CT27,"Not Achieved")</f>
        <v>0</v>
      </c>
      <c r="CU29" s="662">
        <f>COUNTIF(CU3:CU27,"Not Achieved")</f>
        <v>0</v>
      </c>
      <c r="CV29" s="662">
        <f>COUNTIF(CV3:CV27,"Not Achieved")</f>
        <v>0</v>
      </c>
      <c r="CW29" s="662">
        <f>COUNTIF(CW3:CW27,"Not Achieved")</f>
        <v>0</v>
      </c>
      <c r="CX29" s="662">
        <f>COUNTIF(CX3:CX27,"Not Achieved")</f>
        <v>0</v>
      </c>
      <c r="CY29" s="662">
        <f>COUNTIF(CY3:CY27,"Not Achieved")</f>
        <v>0</v>
      </c>
      <c r="CZ29" s="662">
        <f>COUNTIF(CZ3:CZ27,"Not Achieved")</f>
        <v>0</v>
      </c>
      <c r="DA29" s="662">
        <f>COUNTIF(DA3:DA27,"Not Achieved")</f>
        <v>0</v>
      </c>
    </row>
    <row r="30" spans="2:105" ht="13.5" customHeight="1" thickBot="1" x14ac:dyDescent="0.4">
      <c r="B30" s="464" t="s">
        <v>163</v>
      </c>
      <c r="C30" s="465"/>
      <c r="D30" s="465"/>
      <c r="E30" s="465"/>
      <c r="F30" s="465"/>
      <c r="G30" s="466"/>
      <c r="H30" s="406">
        <f>IF(COUNTIF(Year0Range,BE5)+COUNTIF(Year0Range,BE4)+COUNTIF(Year0Range,"*60")&gt;0,COUNTIF(Year0Range,"*60"),"")</f>
        <v>5</v>
      </c>
      <c r="I30" s="401">
        <f>IF(COUNTIF(Year1Range,BE5)+COUNTIF(Year1Range,BE4)+COUNTIF(Year1Range,"*60")&gt;0,COUNTIF(Year1Range,"*60"),"")</f>
        <v>5</v>
      </c>
      <c r="J30" s="401">
        <f>IF(COUNTIF(Year2Range,BE5)+COUNTIF(Year2Range,BE4)+COUNTIF(Year2Range,"*60")&gt;0,COUNTIF(Year2Range,"*60"),"")</f>
        <v>1</v>
      </c>
      <c r="K30" s="401">
        <f>IF(COUNTIF(Year3Range,BE5)+COUNTIF(Year3Range,BE4)+COUNTIF(Year3Range,"*60")&gt;0,COUNTIF(Year3Range,"*60"),"")</f>
        <v>1</v>
      </c>
      <c r="L30" s="401" t="str">
        <f>IF(COUNTIF(Year4Range,BE4)+COUNTIF(Year4Range,BE5)+COUNTIF(Year4Range,"*60")&gt;0,COUNTIF(Year4Range,"*60"),"")</f>
        <v/>
      </c>
      <c r="M30" s="401" t="str">
        <f>IF(COUNTIF(Year5Range,BE5)+COUNTIF(Year5Range,BE4)+COUNTIF(Year5Range,"*60")&gt;0,COUNTIF(Year5Range,"*60"),"")</f>
        <v/>
      </c>
      <c r="N30" s="227" t="str">
        <f>IF(COUNTIF(Year6Range,BE5)+COUNTIF(Year6Range,BE4)+COUNTIF(Year6Range,"*60")&gt;0,COUNTIF(Year6Range,"*60"),"")</f>
        <v/>
      </c>
      <c r="O30" s="227" t="str">
        <f>IF(COUNTIF(Year7Range,BE5)+COUNTIF(Year7Range,BE4)+COUNTIF(Year7Range,"*60")&gt;0,COUNTIF(Year7Range,"*60"),"")</f>
        <v/>
      </c>
      <c r="P30" s="227" t="str">
        <f>IF(COUNTIF(Year8Range,BE5)+COUNTIF(Year8Range,BE4)+COUNTIF(Year8Range,"*60")&gt;0,COUNTIF(Year8Range,"*60"),"")</f>
        <v/>
      </c>
      <c r="Q30" s="227" t="str">
        <f>IF(COUNTIF(Year9Range,BE5)+COUNTIF(Year9Range,BE4)+COUNTIF(Year9Range,"*60")&gt;0,COUNTIF(Year9Range,"*60"),"")</f>
        <v/>
      </c>
      <c r="R30" s="227" t="str">
        <f>IF(COUNTIF(Year10Range,BN5)+COUNTIF(Year10Range,BE4)+COUNTIF(Year10Range,"*60")&gt;0,COUNTIF(Year10Range,"*60"),"")</f>
        <v/>
      </c>
      <c r="Y30" s="406">
        <f>IF(COUNTIF(Year1Expected,BE5)+COUNTIF(Year1Expected,BE4)+COUNTIF(Year1Expected,"*60")&gt;0,COUNTIF(Year1Expected,"*60"),"")</f>
        <v>5</v>
      </c>
      <c r="Z30" s="406">
        <f>IF(COUNTIF(Year2Expected,BF5)+COUNTIF(Year2Expected,BF4)+COUNTIF(Year2Expected,"*60")&gt;0,COUNTIF(Year2Expected,"*60"),"")</f>
        <v>1</v>
      </c>
      <c r="AA30" s="406" t="str">
        <f>IF(COUNTIF(Year3Expected,BG5)+COUNTIF(Year3Expected,BG4)+COUNTIF(Year3Expected,"*60")&gt;0,COUNTIF(Year3Expected,"*60"),"")</f>
        <v/>
      </c>
      <c r="AB30" s="406" t="str">
        <f>IF(COUNTIF(Year4Expected,BH5)+COUNTIF(Year4Expected,BH4)+COUNTIF(Year4Expected,"*60")&gt;0,COUNTIF(Year4Expected,"*60"),"")</f>
        <v/>
      </c>
      <c r="AC30" s="406" t="str">
        <f>IF(COUNTIF(Year5Expected,BI5)+COUNTIF(Year5Expected,BI4)+COUNTIF(Year5Expected,"*60")&gt;0,COUNTIF(Year5Expected,"*60"),"")</f>
        <v/>
      </c>
      <c r="AD30" s="406" t="str">
        <f>IF(COUNTIF(Year6Expected,BJ5)+COUNTIF(Year6Expected,BJ4)+COUNTIF(Year6Expected,"*60")&gt;0,COUNTIF(Year6Expected,"*60"),"")</f>
        <v/>
      </c>
      <c r="AE30" s="406" t="str">
        <f>IF(COUNTIF(Year7Expected,BK5)+COUNTIF(Year7Expected,BK4)+COUNTIF(Year7Expected,"*60")&gt;0,COUNTIF(Year7Expected,"*60"),"")</f>
        <v/>
      </c>
      <c r="AF30" s="406" t="str">
        <f>IF(COUNTIF(Year8Expected,BL5)+COUNTIF(Year8Expected,BL4)+COUNTIF(Year8Expected,"*60")&gt;0,COUNTIF(Year8Expected,"*60"),"")</f>
        <v/>
      </c>
      <c r="AG30" s="406" t="str">
        <f>IF(COUNTIF(Year9Expected,BM5)+COUNTIF(Year9Expected,BM4)+COUNTIF(Year9Expected,"*60")&gt;0,COUNTIF(Year9Expected,"*60"),"")</f>
        <v/>
      </c>
      <c r="AH30" s="406" t="str">
        <f>IF(COUNTIF(Year10Expected,BN5)+COUNTIF(Year10Expected,BN4)+COUNTIF(Year10Expected,"*60")&gt;0,COUNTIF(Year10Expected,"*60"),"")</f>
        <v/>
      </c>
      <c r="BI30" s="453" t="s">
        <v>164</v>
      </c>
      <c r="BJ30" s="658">
        <f>COUNTIF(BJ3:BJ27,0)</f>
        <v>5</v>
      </c>
      <c r="BK30" s="658">
        <f>COUNTIF(BK3:BK27,0)</f>
        <v>5</v>
      </c>
      <c r="BL30" s="658">
        <f>COUNTIF(BL3:BL27,0)</f>
        <v>1</v>
      </c>
      <c r="BM30" s="658">
        <f>COUNTIF(BM3:BM27,0)</f>
        <v>1</v>
      </c>
      <c r="BN30" s="658">
        <f>COUNTIF(BN3:BN27,0)</f>
        <v>0</v>
      </c>
      <c r="BO30" s="658">
        <f>COUNTIF(BO3:BO27,0)</f>
        <v>0</v>
      </c>
      <c r="BP30" s="658">
        <f>COUNTIF(BP3:BP27,0)</f>
        <v>0</v>
      </c>
      <c r="BQ30" s="658">
        <f>COUNTIF(BQ3:BQ27,0)</f>
        <v>0</v>
      </c>
      <c r="BR30" s="658">
        <f>COUNTIF(BR3:BR27,0)</f>
        <v>0</v>
      </c>
      <c r="BS30" s="658">
        <f>COUNTIF(BS3:BS27,0)</f>
        <v>0</v>
      </c>
      <c r="BT30" s="658">
        <f>COUNTIF(BT3:BT27,0)</f>
        <v>0</v>
      </c>
      <c r="BU30" s="453" t="s">
        <v>164</v>
      </c>
      <c r="BV30" s="659">
        <f>COUNTIF(BV3:BV27,0)</f>
        <v>5</v>
      </c>
      <c r="BW30" s="659">
        <f>COUNTIF(BW3:BW27,0)</f>
        <v>1</v>
      </c>
      <c r="BX30" s="659">
        <f>COUNTIF(BX3:BX27,0)</f>
        <v>0</v>
      </c>
      <c r="BY30" s="659">
        <f>COUNTIF(BY3:BY27,0)</f>
        <v>0</v>
      </c>
      <c r="BZ30" s="659">
        <f>COUNTIF(BZ3:BZ27,0)</f>
        <v>0</v>
      </c>
      <c r="CA30" s="659">
        <f>COUNTIF(CA3:CA27,0)</f>
        <v>0</v>
      </c>
      <c r="CB30" s="659">
        <f>COUNTIF(CB3:CB27,0)</f>
        <v>0</v>
      </c>
      <c r="CC30" s="659">
        <f>COUNTIF(CC3:CC27,0)</f>
        <v>0</v>
      </c>
      <c r="CD30" s="659">
        <f>COUNTIF(CD3:CD27,0)</f>
        <v>0</v>
      </c>
      <c r="CE30" s="659">
        <f>COUNTIF(CE3:CE27,0)</f>
        <v>0</v>
      </c>
      <c r="CF30" s="660" t="s">
        <v>281</v>
      </c>
      <c r="CG30" s="454" t="str" cm="1">
        <f t="array" ref="CG30">_xlfn.TEXTJOIN(", ", TRUE, IF((CG3:CG27=1.1) + (CG3:CG27=0.1),  $CF$3:$CF$27, ""))</f>
        <v/>
      </c>
      <c r="CH30" s="454" t="str" cm="1">
        <f t="array" ref="CH30">_xlfn.TEXTJOIN(", ", TRUE, IF((CH3:CH27=1.1) + (CH3:CH27=0.1),  $CF$3:$CF$27, ""))</f>
        <v/>
      </c>
      <c r="CI30" s="454" t="str" cm="1">
        <f t="array" ref="CI30">_xlfn.TEXTJOIN(", ", TRUE, IF((CI3:CI27=1.1) + (CI3:CI27=0.1),  $CF$3:$CF$27, ""))</f>
        <v>3.2.3</v>
      </c>
      <c r="CJ30" s="454" t="str" cm="1">
        <f t="array" ref="CJ30">_xlfn.TEXTJOIN(", ", TRUE, IF((CJ3:CJ27=1.1) + (CJ3:CJ27=0.1),  $CF$3:$CF$27, ""))</f>
        <v/>
      </c>
      <c r="CK30" s="454" t="str" cm="1">
        <f t="array" ref="CK30">_xlfn.TEXTJOIN(", ", TRUE, IF((CK3:CK27=1.1) + (CK3:CK27=0.1),  $CF$3:$CF$27, ""))</f>
        <v/>
      </c>
      <c r="CL30" s="454" t="str" cm="1">
        <f t="array" ref="CL30">_xlfn.TEXTJOIN(", ", TRUE, IF((CL3:CL27=1.1) + (CL3:CL27=0.1),  $CF$3:$CF$27, ""))</f>
        <v/>
      </c>
      <c r="CM30" s="454" t="str" cm="1">
        <f t="array" ref="CM30">_xlfn.TEXTJOIN(", ", TRUE, IF((CM3:CM27=1.1) + (CM3:CM27=0.1),  $CF$3:$CF$27, ""))</f>
        <v/>
      </c>
      <c r="CN30" s="454" t="str" cm="1">
        <f t="array" ref="CN30">_xlfn.TEXTJOIN(", ", TRUE, IF((CN3:CN27=1.1) + (CN3:CN27=0.1),  $CF$3:$CF$27, ""))</f>
        <v/>
      </c>
      <c r="CO30" s="454" t="str" cm="1">
        <f t="array" ref="CO30">_xlfn.TEXTJOIN(", ", TRUE, IF((CO3:CO27=1.1) + (CO3:CO27=0.1),  $CF$3:$CF$27, ""))</f>
        <v/>
      </c>
      <c r="CP30" s="454" t="str" cm="1">
        <f t="array" ref="CP30">_xlfn.TEXTJOIN(", ", TRUE, IF((CP3:CP27=1.1) + (CP3:CP27=0.1),  $CF$3:$CF$27, ""))</f>
        <v/>
      </c>
      <c r="CQ30" s="454" t="s">
        <v>275</v>
      </c>
      <c r="CR30" s="662">
        <f>COUNTIF(CG3:CG27,1.1)+COUNTIF(CG3:CG27,0.1)</f>
        <v>0</v>
      </c>
      <c r="CS30" s="662">
        <f>COUNTIF(CH3:CH27,1.1)+COUNTIF(CH3:CH27,0.1)</f>
        <v>0</v>
      </c>
      <c r="CT30" s="662">
        <f>COUNTIF(CI3:CI27,1.1)+COUNTIF(CI3:CI27,0.1)</f>
        <v>1</v>
      </c>
      <c r="CU30" s="662">
        <f>COUNTIF(CJ3:CJ27,1.1)+COUNTIF(CJ3:CJ27,0.1)</f>
        <v>0</v>
      </c>
      <c r="CV30" s="662">
        <f>COUNTIF(CK3:CK27,1.1)+COUNTIF(CK3:CK27,0.1)</f>
        <v>0</v>
      </c>
      <c r="CW30" s="662">
        <f>COUNTIF(CL3:CL27,1.1)+COUNTIF(CL3:CL27,0.1)</f>
        <v>0</v>
      </c>
      <c r="CX30" s="662">
        <f>COUNTIF(CM3:CM27,1.1)+COUNTIF(CM3:CM27,0.1)</f>
        <v>0</v>
      </c>
      <c r="CY30" s="662">
        <f>COUNTIF(CN3:CN27,1.1)+COUNTIF(CN3:CN27,0.1)</f>
        <v>0</v>
      </c>
      <c r="CZ30" s="662">
        <f>COUNTIF(CO3:CO27,1.1)+COUNTIF(CO3:CO27,0.1)</f>
        <v>0</v>
      </c>
      <c r="DA30" s="662">
        <f>COUNTIF(CP3:CP27,1.1)+COUNTIF(CP3:CP27,0.1)</f>
        <v>0</v>
      </c>
    </row>
    <row r="31" spans="2:105" ht="13.5" customHeight="1" thickBot="1" x14ac:dyDescent="0.4">
      <c r="B31" s="359" t="s">
        <v>165</v>
      </c>
      <c r="C31" s="360"/>
      <c r="D31" s="360"/>
      <c r="E31" s="360"/>
      <c r="F31" s="360"/>
      <c r="G31" s="361"/>
      <c r="H31" s="468">
        <f>IF(ISERROR(AVERAGE(BJ21:BJ27,BJ9:BJ20, BJ3:BJ8)),"",AVERAGE(BJ21:BJ27,BJ9:BJ20, BJ3:BJ8))</f>
        <v>0.46</v>
      </c>
      <c r="I31" s="468">
        <f>IF(ISERROR(AVERAGE(BK21:BK27,BK9:BK20, BK3:BK8)),"",AVERAGE(BK21:BK27,BK9:BK20, BK3:BK8))</f>
        <v>0.46</v>
      </c>
      <c r="J31" s="468">
        <f>IF(ISERROR(AVERAGE(BL21:BL27,BL9:BL20, BL3:BL8)),"",AVERAGE(BL21:BL27,BL9:BL20, BL3:BL8))</f>
        <v>0.72</v>
      </c>
      <c r="K31" s="468">
        <f>IF(ISERROR(AVERAGE(BM21:BM27,BM9:BM20, BM3:BM8)),"",AVERAGE(BM21:BM27,BM9:BM20, BM3:BM8))</f>
        <v>0.83333333333333337</v>
      </c>
      <c r="L31" s="468" t="str">
        <f>IF(ISERROR(AVERAGE(BN21:BN27,BN9:BN20, BN3:BN8)),"",AVERAGE(BN21:BN27,BN9:BN20, BN3:BN8))</f>
        <v/>
      </c>
      <c r="M31" s="468" t="str">
        <f>IF(ISERROR(AVERAGE(BO21:BO27,BO9:BO20, BO3:BO8)),"",AVERAGE(BO21:BO27,BO9:BO20, BO3:BO8))</f>
        <v/>
      </c>
      <c r="N31" s="468" t="str">
        <f>IF(ISERROR(AVERAGE(BP21:BP27,BP9:BP20, BP3:BP8)),"",AVERAGE(BP21:BP27,BP9:BP20, BP3:BP8))</f>
        <v/>
      </c>
      <c r="O31" s="468" t="str">
        <f>IF(ISERROR(AVERAGE(BQ21:BQ27,BQ9:BQ20, BQ3:BQ8)),"",AVERAGE(BQ21:BQ27,BQ9:BQ20, BQ3:BQ8))</f>
        <v/>
      </c>
      <c r="P31" s="468" t="str">
        <f>IF(ISERROR(AVERAGE(BR21:BR27,BR9:BR20, BR3:BR8)),"",AVERAGE(BR21:BR27,BR9:BR20, BR3:BR8))</f>
        <v/>
      </c>
      <c r="Q31" s="468" t="str">
        <f>IF(ISERROR(AVERAGE(BS21:BS27,BS9:BS20, BS3:BS8)),"",AVERAGE(BS21:BS27,BS9:BS20, BS3:BS8))</f>
        <v/>
      </c>
      <c r="R31" s="468" t="str">
        <f>IF(ISERROR(AVERAGE(BT21:BT27,BT9:BT20, BT3:BT8)),"",AVERAGE(BT21:BT27,BT9:BT20, BT3:BT8))</f>
        <v/>
      </c>
      <c r="Y31" s="468">
        <f>IF(ISERROR(AVERAGE(BV21:BV27,BV9:BV20, BV3:BV8)),"",AVERAGE(BV21:BV27,BV9:BV20, BV3:BV8))</f>
        <v>0.46</v>
      </c>
      <c r="Z31" s="468">
        <f>IF(ISERROR(AVERAGE(BW21:BW27,BW9:BW20, BW3:BW8)),"",AVERAGE(BW21:BW27,BW9:BW20, BW3:BW8))</f>
        <v>0.64</v>
      </c>
      <c r="AA31" s="468">
        <f>IF(ISERROR(AVERAGE(BX21:BX27,BX9:BX20, BX3:BX8)),"",AVERAGE(BX21:BX27,BX9:BX20, BX3:BX8))</f>
        <v>0.83333333333333337</v>
      </c>
      <c r="AB31" s="468">
        <f>IF(ISERROR(AVERAGE(BY21:BY27,BY9:BY20, BY3:BY8)),"",AVERAGE(BY21:BY27,BY9:BY20, BY3:BY8))</f>
        <v>0.875</v>
      </c>
      <c r="AC31" s="468">
        <f>IF(ISERROR(AVERAGE(BZ21:BZ27,BZ9:BZ20, BZ3:BZ8)),"",AVERAGE(BZ21:BZ27,BZ9:BZ20, BZ3:BZ8))</f>
        <v>0.97916666666666663</v>
      </c>
      <c r="AD31" s="468" t="str">
        <f>IF(ISERROR(AVERAGE(CA21:CA27,CA9:CA20, CA3:CA8)),"",AVERAGE(CA21:CA27,CA9:CA20, CA3:CA8))</f>
        <v/>
      </c>
      <c r="AE31" s="468" t="str">
        <f>IF(ISERROR(AVERAGE(CB21:CB27,CB9:CB20, CB3:CB8)),"",AVERAGE(CB21:CB27,CB9:CB20, CB3:CB8))</f>
        <v/>
      </c>
      <c r="AF31" s="468" t="str">
        <f>IF(ISERROR(AVERAGE(CC21:CC27,CC9:CC20, CC3:CC8)),"",AVERAGE(CC21:CC27,CC9:CC20, CC3:CC8))</f>
        <v/>
      </c>
      <c r="AG31" s="468" t="str">
        <f>IF(ISERROR(AVERAGE(CD21:CD27,CD9:CD20, CD3:CD8)),"",AVERAGE(CD21:CD27,CD9:CD20, CD3:CD8))</f>
        <v/>
      </c>
      <c r="AH31" s="468" t="str">
        <f>IF(ISERROR(AVERAGE(CE21:CE27,CE9:CE20, CE3:CE8)),"",AVERAGE(CE21:CE27,CE9:CE20, CE3:CE8))</f>
        <v/>
      </c>
      <c r="AX31" s="458" t="s">
        <v>101</v>
      </c>
      <c r="AY31" s="459" t="s">
        <v>99</v>
      </c>
      <c r="AZ31" s="663" t="s">
        <v>107</v>
      </c>
      <c r="BA31" s="407" t="s">
        <v>166</v>
      </c>
      <c r="BI31" s="453"/>
      <c r="BJ31" s="658"/>
      <c r="BK31" s="658"/>
      <c r="BL31" s="658"/>
      <c r="BM31" s="658"/>
      <c r="BN31" s="658"/>
      <c r="BO31" s="658"/>
      <c r="BP31" s="658"/>
      <c r="BQ31" s="658"/>
      <c r="BR31" s="658"/>
      <c r="BS31" s="658"/>
      <c r="BT31" s="658"/>
      <c r="BU31" s="453"/>
      <c r="BV31" s="659"/>
      <c r="BW31" s="659"/>
      <c r="BX31" s="659"/>
      <c r="BY31" s="659"/>
      <c r="BZ31" s="659"/>
      <c r="CA31" s="659"/>
      <c r="CB31" s="659"/>
      <c r="CC31" s="659"/>
      <c r="CD31" s="659"/>
      <c r="CE31" s="659"/>
      <c r="CF31" s="660" t="s">
        <v>267</v>
      </c>
      <c r="CG31" s="454" t="str" cm="1">
        <f t="array" ref="CG31">_xlfn.TEXTJOIN(", ", TRUE, IF(CR3:CR27="Achieved", $CF$3:$CF$27, ""))</f>
        <v/>
      </c>
      <c r="CH31" s="454" t="str" cm="1">
        <f t="array" ref="CH31">_xlfn.TEXTJOIN(", ", TRUE, IF(CS3:CS27="Achieved", $CF$3:$CF$27, ""))</f>
        <v>1.2.1, 1.2.4, 2.1.1, 2.1.2, 2.1.3, 2.2.1, 3.2.4</v>
      </c>
      <c r="CI31" s="454" t="str" cm="1">
        <f t="array" ref="CI31">_xlfn.TEXTJOIN(", ", TRUE, IF(CT3:CT27="Achieved", $CF$3:$CF$27, ""))</f>
        <v>1.1.1, 1.2.1, 1.2.2, 1.2.3, 2.2.2, 2.2.3, 2.3.1, 2.3.2, 2.3.3, 2.4.3</v>
      </c>
      <c r="CJ31" s="454" t="str" cm="1">
        <f t="array" ref="CJ31">_xlfn.TEXTJOIN(", ", TRUE, IF(CU3:CU27="Achieved", $CF$3:$CF$27, ""))</f>
        <v/>
      </c>
      <c r="CK31" s="454" t="str" cm="1">
        <f t="array" ref="CK31">_xlfn.TEXTJOIN(", ", TRUE, IF(CV3:CV27="Achieved", $CF$3:$CF$27, ""))</f>
        <v/>
      </c>
      <c r="CL31" s="454" t="str" cm="1">
        <f t="array" ref="CL31">_xlfn.TEXTJOIN(", ", TRUE, IF(CW3:CW27="Achieved", $CF$3:$CF$27, ""))</f>
        <v/>
      </c>
      <c r="CM31" s="454" t="str" cm="1">
        <f t="array" ref="CM31">_xlfn.TEXTJOIN(", ", TRUE, IF(CX3:CX27="Achieved", $CF$3:$CF$27, ""))</f>
        <v/>
      </c>
      <c r="CN31" s="454" t="str" cm="1">
        <f t="array" ref="CN31">_xlfn.TEXTJOIN(", ", TRUE, IF(CY3:CY27="Achieved", $CF$3:$CF$27, ""))</f>
        <v/>
      </c>
      <c r="CO31" s="454" t="str" cm="1">
        <f t="array" ref="CO31">_xlfn.TEXTJOIN(", ", TRUE, IF(CZ3:CZ27="Achieved", $CF$3:$CF$27, ""))</f>
        <v/>
      </c>
      <c r="CP31" s="454" t="str" cm="1">
        <f t="array" ref="CP31">_xlfn.TEXTJOIN(", ", TRUE, IF(DA3:DA27="Achieved", $CF$3:$CF$27, ""))</f>
        <v/>
      </c>
      <c r="CQ31" s="454" t="s">
        <v>269</v>
      </c>
      <c r="CR31" s="664" t="str">
        <f>IF(SUM(CR28:CR29)=0,"",CR28/SUM(CR28:CR29))</f>
        <v/>
      </c>
      <c r="CS31" s="664">
        <f>IF(SUM(CS28:CS29)=0,"",CS28/SUM(CS28:CS29))</f>
        <v>0.875</v>
      </c>
      <c r="CT31" s="664">
        <f>IF(SUM(CT28:CT29)=0,"",CT28/SUM(CT28:CT29))</f>
        <v>1</v>
      </c>
      <c r="CU31" s="664" t="str">
        <f>IF(SUM(CU28:CU29)=0,"",CU28/SUM(CU28:CU29))</f>
        <v/>
      </c>
      <c r="CV31" s="664" t="str">
        <f>IF(SUM(CV28:CV29)=0,"",CV28/SUM(CV28:CV29))</f>
        <v/>
      </c>
      <c r="CW31" s="664" t="str">
        <f>IF(SUM(CW28:CW29)=0,"",CW28/SUM(CW28:CW29))</f>
        <v/>
      </c>
      <c r="CX31" s="664" t="str">
        <f>IF(SUM(CX28:CX29)=0,"",CX28/SUM(CX28:CX29))</f>
        <v/>
      </c>
      <c r="CY31" s="664" t="str">
        <f>IF(SUM(CY28:CY29)=0,"",CY28/SUM(CY28:CY29))</f>
        <v/>
      </c>
      <c r="CZ31" s="664" t="str">
        <f>IF(SUM(CZ28:CZ29)=0,"",CZ28/SUM(CZ28:CZ29))</f>
        <v/>
      </c>
      <c r="DA31" s="664" t="str">
        <f>IF(SUM(DA28:DA29)=0,"",DA28/SUM(DA28:DA29))</f>
        <v/>
      </c>
    </row>
    <row r="32" spans="2:105" ht="13.5" customHeight="1" thickBot="1" x14ac:dyDescent="0.4">
      <c r="B32" s="403" t="s">
        <v>285</v>
      </c>
      <c r="C32" s="404"/>
      <c r="D32" s="404"/>
      <c r="E32" s="404"/>
      <c r="F32" s="404"/>
      <c r="G32" s="405"/>
      <c r="H32" s="406"/>
      <c r="I32" s="406" t="str">
        <f>IF(I31="","",_xlfn.CONCAT(CG28," / ",CR28))</f>
        <v>0 / 0</v>
      </c>
      <c r="J32" s="406" t="str">
        <f>IF(J31="","",_xlfn.CONCAT(CH28," / ",CS28))</f>
        <v>8 / 7</v>
      </c>
      <c r="K32" s="406" t="str">
        <f>IF(K31="","",_xlfn.CONCAT(CI28," / ",CT28))</f>
        <v>10 / 10</v>
      </c>
      <c r="L32" s="406" t="str">
        <f>IF(L31="","",_xlfn.CONCAT(CJ28," / ",CU28))</f>
        <v/>
      </c>
      <c r="M32" s="406" t="str">
        <f>IF(M31="","",_xlfn.CONCAT(CK28," / ",CV28))</f>
        <v/>
      </c>
      <c r="N32" s="467" t="str">
        <f>IF(N31="","",_xlfn.CONCAT(CL28," / ",CW28))</f>
        <v/>
      </c>
      <c r="O32" s="467" t="str">
        <f>IF(O31="","",_xlfn.CONCAT(CM28," / ",CX28))</f>
        <v/>
      </c>
      <c r="P32" s="467" t="str">
        <f>IF(P31="","",_xlfn.CONCAT(CN28," / ",CY28))</f>
        <v/>
      </c>
      <c r="Q32" s="467" t="str">
        <f>IF(Q31="","",_xlfn.CONCAT(CO28," / ",CZ28))</f>
        <v/>
      </c>
      <c r="R32" s="467" t="str">
        <f>IF(R31="","",_xlfn.CONCAT(CP28," / ",DA28))</f>
        <v/>
      </c>
      <c r="AI32" s="407"/>
      <c r="AJ32" s="407"/>
      <c r="AW32" s="214" t="s">
        <v>169</v>
      </c>
      <c r="AX32" s="422">
        <f>COUNTIF(AY3:AY8,BF4)</f>
        <v>3</v>
      </c>
      <c r="AY32" s="422">
        <f>VALUE(COUNTIF(AY3:AY8,BF5))</f>
        <v>3</v>
      </c>
      <c r="AZ32" s="422">
        <f>VALUE(COUNTIF(AY3:AY8,0))</f>
        <v>0</v>
      </c>
      <c r="BA32" s="422">
        <f>AVERAGEIF(AY3:AY8,"&gt;=0")</f>
        <v>0.75</v>
      </c>
      <c r="BB32" s="469"/>
      <c r="BC32" s="469"/>
      <c r="BD32" s="469"/>
      <c r="BE32" s="469"/>
      <c r="BG32" s="408"/>
      <c r="BH32" s="408"/>
      <c r="BI32" s="453" t="s">
        <v>165</v>
      </c>
      <c r="BJ32" s="665">
        <f>IF(ISERROR(AVERAGE(BJ21:BJ27,BJ9:BJ20,BJ3:BJ8)),"",(AVERAGE(BJ21:BJ27,BJ9:BJ20,BJ3:BJ8)))</f>
        <v>0.46</v>
      </c>
      <c r="BK32" s="665">
        <f>IF(ISERROR(AVERAGE(BK21:BK27,BK9:BK20,BK3:BK8)),"",(AVERAGE(BK21:BK27,BK9:BK20,BK3:BK8)))</f>
        <v>0.46</v>
      </c>
      <c r="BL32" s="665">
        <f>IF(ISERROR(AVERAGE(BL21:BL27,BL9:BL20,BL3:BL8)),"",(AVERAGE(BL21:BL27,BL9:BL20,BL3:BL8)))</f>
        <v>0.72</v>
      </c>
      <c r="BM32" s="665">
        <f>IF(ISERROR(AVERAGE(BM21:BM27,BM9:BM20,BM3:BM8)),"",(AVERAGE(BM21:BM27,BM9:BM20,BM3:BM8)))</f>
        <v>0.83333333333333337</v>
      </c>
      <c r="BN32" s="665" t="str">
        <f>IF(ISERROR(AVERAGE(BN21:BN27,BN9:BN20,BN3:BN8)),"",(AVERAGE(BN21:BN27,BN9:BN20,BN3:BN8)))</f>
        <v/>
      </c>
      <c r="BO32" s="665" t="str">
        <f>IF(ISERROR(AVERAGE(BO21:BO27,BO9:BO20,BO3:BO8)),"",(AVERAGE(BO21:BO27,BO9:BO20,BO3:BO8)))</f>
        <v/>
      </c>
      <c r="BP32" s="665" t="str">
        <f>IF(ISERROR(AVERAGE(BP21:BP27,BP9:BP20,BP3:BP8)),"",(AVERAGE(BP21:BP27,BP9:BP20,BP3:BP8)))</f>
        <v/>
      </c>
      <c r="BQ32" s="665" t="str">
        <f>IF(ISERROR(AVERAGE(BQ21:BQ27,BQ9:BQ20,BQ3:BQ8)),"",(AVERAGE(BQ21:BQ27,BQ9:BQ20,BQ3:BQ8)))</f>
        <v/>
      </c>
      <c r="BR32" s="665" t="str">
        <f>IF(ISERROR(AVERAGE(BR21:BR27,BR9:BR20,BR3:BR8)),"",(AVERAGE(BR21:BR27,BR9:BR20,BR3:BR8)))</f>
        <v/>
      </c>
      <c r="BS32" s="665" t="str">
        <f>IF(ISERROR(AVERAGE(BS21:BS27,BS9:BS20,BS3:BS8)),"",(AVERAGE(BS21:BS27,BS9:BS20,BS3:BS8)))</f>
        <v/>
      </c>
      <c r="BT32" s="665" t="str">
        <f>IF(ISERROR(AVERAGE(BT21:BT27,BT9:BT20,BT3:BT8)),"",(AVERAGE(BT21:BT27,BT9:BT20,BT3:BT8)))</f>
        <v/>
      </c>
      <c r="BU32" s="453" t="s">
        <v>165</v>
      </c>
      <c r="BV32" s="665">
        <f>IF(ISERROR(AVERAGE(BV21:BV27,BV9:BV20,BV3:BV8)),"",(AVERAGE(BV21:BV27,BV9:BV20,BV3:BV8)))</f>
        <v>0.46</v>
      </c>
      <c r="BW32" s="665">
        <f>IF(ISERROR(AVERAGE(BW21:BW27,BW9:BW20,BW3:BW8)),"",(AVERAGE(BW21:BW27,BW9:BW20,BW3:BW8)))</f>
        <v>0.64</v>
      </c>
      <c r="BX32" s="665">
        <f>IF(ISERROR(AVERAGE(BX21:BX27,BX9:BX20,BX3:BX8)),"",(AVERAGE(BX21:BX27,BX9:BX20,BX3:BX8)))</f>
        <v>0.83333333333333337</v>
      </c>
      <c r="BY32" s="665">
        <f>IF(ISERROR(AVERAGE(BY21:BY27,BY9:BY20,BY3:BY8)),"",(AVERAGE(BY21:BY27,BY9:BY20,BY3:BY8)))</f>
        <v>0.875</v>
      </c>
      <c r="BZ32" s="665">
        <f>IF(ISERROR(AVERAGE(BZ21:BZ27,BZ9:BZ20,BZ3:BZ8)),"",(AVERAGE(BZ21:BZ27,BZ9:BZ20,BZ3:BZ8)))</f>
        <v>0.97916666666666663</v>
      </c>
      <c r="CA32" s="665" t="str">
        <f>IF(ISERROR(AVERAGE(CA21:CA27,CA9:CA20,CA3:CA8)),"",(AVERAGE(CA21:CA27,CA9:CA20,CA3:CA8)))</f>
        <v/>
      </c>
      <c r="CB32" s="665" t="str">
        <f>IF(ISERROR(AVERAGE(CB21:CB27,CB9:CB20,CB3:CB8)),"",(AVERAGE(CB21:CB27,CB9:CB20,CB3:CB8)))</f>
        <v/>
      </c>
      <c r="CC32" s="665" t="str">
        <f>IF(ISERROR(AVERAGE(CC21:CC27,CC9:CC20,CC3:CC8)),"",(AVERAGE(CC21:CC27,CC9:CC20,CC3:CC8)))</f>
        <v/>
      </c>
      <c r="CD32" s="665" t="str">
        <f>IF(ISERROR(AVERAGE(CD21:CD27,CD9:CD20,CD3:CD8)),"",(AVERAGE(CD21:CD27,CD9:CD20,CD3:CD8)))</f>
        <v/>
      </c>
      <c r="CE32" s="665" t="str">
        <f>IF(ISERROR(AVERAGE(CE21:CE27,CE9:CE20,CE3:CE8)),"",(AVERAGE(CE21:CE27,CE9:CE20,CE3:CE8)))</f>
        <v/>
      </c>
      <c r="CF32" s="453"/>
      <c r="CG32"/>
      <c r="CJ32" s="407"/>
      <c r="CL32" s="407"/>
      <c r="CN32" s="407"/>
      <c r="CQ32" s="454" t="s">
        <v>270</v>
      </c>
      <c r="CR32" s="454" t="str">
        <f>IF(CR31="","ADEQUATE",IF(CR31&gt;0.5,"ADEQUATE",IF(BK32&gt;=BV32,"ADEQUATE","INADEQUATE")))</f>
        <v>ADEQUATE</v>
      </c>
      <c r="CS32" s="454" t="str">
        <f>IF(CS31="","ADEQUATE",IF(CS31&gt;0.5,"ADEQUATE",IF(BL32&gt;=BW32,"ADEQUATE","INADEQUATE")))</f>
        <v>ADEQUATE</v>
      </c>
      <c r="CT32" s="454" t="str">
        <f>IF(CT31="","ADEQUATE",IF(CT31&gt;0.5,"ADEQUATE",IF(BM32&gt;=BX32,"ADEQUATE","INADEQUATE")))</f>
        <v>ADEQUATE</v>
      </c>
      <c r="CU32" s="454" t="str">
        <f>IF(CU31="","ADEQUATE",IF(CU31&gt;0.5,"ADEQUATE",IF(BN32&gt;=BY32,"ADEQUATE","INADEQUATE")))</f>
        <v>ADEQUATE</v>
      </c>
      <c r="CV32" s="454" t="str">
        <f>IF(CV31="","ADEQUATE",IF(CV31&gt;0.5,"ADEQUATE",IF(BO32&gt;=BZ32,"ADEQUATE","INADEQUATE")))</f>
        <v>ADEQUATE</v>
      </c>
      <c r="CW32" s="454" t="str">
        <f>IF(CW31="","ADEQUATE",IF(CW31&gt;0.5,"ADEQUATE",IF(BP32&gt;=CA32,"ADEQUATE","INADEQUATE")))</f>
        <v>ADEQUATE</v>
      </c>
      <c r="CX32" s="454" t="str">
        <f>IF(CX31="","ADEQUATE",IF(CX31&gt;0.5,"ADEQUATE",IF(BQ32&gt;=CB32,"ADEQUATE","INADEQUATE")))</f>
        <v>ADEQUATE</v>
      </c>
      <c r="CY32" s="454" t="str">
        <f>IF(CY31="","ADEQUATE",IF(CY31&gt;0.5,"ADEQUATE",IF(BR32&gt;=CC32,"ADEQUATE","INADEQUATE")))</f>
        <v>ADEQUATE</v>
      </c>
      <c r="CZ32" s="454" t="str">
        <f>IF(CZ31="","ADEQUATE",IF(CZ31&gt;0.5,"ADEQUATE",IF(BS32&gt;=CD32,"ADEQUATE","INADEQUATE")))</f>
        <v>ADEQUATE</v>
      </c>
      <c r="DA32" s="454" t="str">
        <f>IF(DA31="","ADEQUATE",IF(DA31&gt;0.5,"ADEQUATE",IF(BT32&gt;=CE32,"ADEQUATE","INADEQUATE")))</f>
        <v>ADEQUATE</v>
      </c>
    </row>
    <row r="33" spans="2:105" ht="13.5" customHeight="1" thickBot="1" x14ac:dyDescent="0.4">
      <c r="B33" s="359" t="s">
        <v>271</v>
      </c>
      <c r="C33" s="360"/>
      <c r="D33" s="360"/>
      <c r="E33" s="360"/>
      <c r="F33" s="360"/>
      <c r="G33" s="361"/>
      <c r="H33" s="470"/>
      <c r="I33" s="470" t="str">
        <f>IF(I31="","",IF(I34="Yes",CR32,"N/A"))</f>
        <v>N/A</v>
      </c>
      <c r="J33" s="470" t="str">
        <f>IF(J31="","",IF(J34="Yes",CS32,"N/A"))</f>
        <v>ADEQUATE</v>
      </c>
      <c r="K33" s="470" t="str">
        <f>IF(K31="","",IF(K34="Yes",CT32,"N/A"))</f>
        <v>ADEQUATE</v>
      </c>
      <c r="L33" s="470" t="str">
        <f>IF(L31="","",IF(L34="Yes",CU32,"N/A"))</f>
        <v/>
      </c>
      <c r="M33" s="470" t="str">
        <f>IF(M31="","",IF(M34="Yes",CV32,"N/A"))</f>
        <v/>
      </c>
      <c r="N33" s="470" t="str">
        <f>IF(N31="","",IF(N34="Yes",CW32,"N/A"))</f>
        <v/>
      </c>
      <c r="O33" s="470" t="str">
        <f>IF(O31="","",IF(O34="Yes",CX32,"N/A"))</f>
        <v/>
      </c>
      <c r="P33" s="470" t="str">
        <f>IF(P31="","",IF(P34="Yes",CY32,"N/A"))</f>
        <v/>
      </c>
      <c r="Q33" s="470" t="str">
        <f>IF(Q31="","",IF(Q34="Yes",CZ32,"N/A"))</f>
        <v/>
      </c>
      <c r="R33" s="470" t="str">
        <f>IF(R31="","",IF(R34="Yes",DA32,"N/A"))</f>
        <v/>
      </c>
      <c r="W33" s="471"/>
      <c r="X33" s="471"/>
      <c r="Y33" s="471"/>
      <c r="Z33" s="471"/>
      <c r="AA33" s="471"/>
      <c r="AB33" s="471"/>
      <c r="AC33" s="471"/>
      <c r="AD33" s="471"/>
      <c r="AE33" s="471"/>
      <c r="AF33" s="471"/>
      <c r="AG33" s="471"/>
      <c r="AH33" s="471"/>
      <c r="AI33" s="471"/>
      <c r="AJ33" s="471"/>
      <c r="AW33" s="214" t="s">
        <v>171</v>
      </c>
      <c r="AX33" s="422">
        <f>COUNTIF(AY9:AY20,BF4)</f>
        <v>9</v>
      </c>
      <c r="AY33" s="422">
        <f>VALUE(COUNTIF(AY9:AY20,BF5))</f>
        <v>3</v>
      </c>
      <c r="AZ33" s="422">
        <f>VALUE(COUNTIF(AY9:AY20,0))</f>
        <v>0</v>
      </c>
      <c r="BA33" s="422">
        <f>AVERAGEIF(AY9:AY20,"&gt;=0")</f>
        <v>0.875</v>
      </c>
      <c r="BI33" s="453" t="s">
        <v>167</v>
      </c>
      <c r="BJ33" s="648">
        <f>IF(ISERROR(AVERAGE(BJ3:BJ8)),"",(AVERAGE(BJ3:BJ8)))</f>
        <v>0.16666666666666666</v>
      </c>
      <c r="BK33" s="648">
        <f>IF(ISERROR(AVERAGE(BK3:BK8)),"",(AVERAGE(BK3:BK8)))</f>
        <v>0.16666666666666666</v>
      </c>
      <c r="BL33" s="648">
        <f>IF(ISERROR(AVERAGE(BL3:BL8)),"",(AVERAGE(BL3:BL8)))</f>
        <v>0.41666666666666669</v>
      </c>
      <c r="BM33" s="648">
        <f>IF(ISERROR(AVERAGE(BM3:BM8)),"",(AVERAGE(BM3:BM8)))</f>
        <v>0.8</v>
      </c>
      <c r="BN33" s="648" t="str">
        <f>IF(ISERROR(AVERAGE(BN3:BN8)),"",(AVERAGE(BN3:BN8)))</f>
        <v/>
      </c>
      <c r="BO33" s="648" t="str">
        <f>IF(ISERROR(AVERAGE(BO3:BO8)),"",(AVERAGE(BO3:BO8)))</f>
        <v/>
      </c>
      <c r="BP33" s="648" t="str">
        <f>IF(ISERROR(AVERAGE(BP3:BP8)),"",(AVERAGE(BP3:BP8)))</f>
        <v/>
      </c>
      <c r="BQ33" s="648" t="str">
        <f>IF(ISERROR(AVERAGE(BQ3:BQ8)),"",(AVERAGE(BQ3:BQ8)))</f>
        <v/>
      </c>
      <c r="BR33" s="648" t="str">
        <f>IF(ISERROR(AVERAGE(BR3:BR8)),"",(AVERAGE(BR3:BR8)))</f>
        <v/>
      </c>
      <c r="BS33" s="648" t="str">
        <f>IF(ISERROR(AVERAGE(BS3:BS8)),"",(AVERAGE(BS3:BS8)))</f>
        <v/>
      </c>
      <c r="BT33" s="648" t="str">
        <f>IF(ISERROR(AVERAGE(BT3:BT8)),"",(AVERAGE(BT3:BT8)))</f>
        <v/>
      </c>
      <c r="BU33" s="453" t="s">
        <v>167</v>
      </c>
      <c r="BV33" s="648">
        <f>IF(ISERROR(AVERAGE(BV3:BV8)),"",(AVERAGE(BV3:BV8)))</f>
        <v>0.16666666666666666</v>
      </c>
      <c r="BW33" s="648">
        <f>IF(ISERROR(AVERAGE(BW3:BW8)),"",(AVERAGE(BW3:BW8)))</f>
        <v>0.5</v>
      </c>
      <c r="BX33" s="648">
        <f>IF(ISERROR(AVERAGE(BX3:BX8)),"",(AVERAGE(BX3:BX8)))</f>
        <v>0.8</v>
      </c>
      <c r="BY33" s="648">
        <f>IF(ISERROR(AVERAGE(BY3:BY8)),"",(AVERAGE(BY3:BY8)))</f>
        <v>0.8</v>
      </c>
      <c r="BZ33" s="648">
        <f>IF(ISERROR(AVERAGE(BZ3:BZ8)),"",(AVERAGE(BZ3:BZ8)))</f>
        <v>1</v>
      </c>
      <c r="CA33" s="648" t="str">
        <f>IF(ISERROR(AVERAGE(CA3:CA8)),"",(AVERAGE(CA3:CA8)))</f>
        <v/>
      </c>
      <c r="CB33" s="648" t="str">
        <f>IF(ISERROR(AVERAGE(CB3:CB8)),"",(AVERAGE(CB3:CB8)))</f>
        <v/>
      </c>
      <c r="CC33" s="648" t="str">
        <f>IF(ISERROR(AVERAGE(CC3:CC8)),"",(AVERAGE(CC3:CC8)))</f>
        <v/>
      </c>
      <c r="CD33" s="648" t="str">
        <f>IF(ISERROR(AVERAGE(CD3:CD8)),"",(AVERAGE(CD3:CD8)))</f>
        <v/>
      </c>
      <c r="CE33" s="648" t="str">
        <f>IF(ISERROR(AVERAGE(CE3:CE8)),"",(AVERAGE(CE3:CE8)))</f>
        <v/>
      </c>
      <c r="CF33" s="453"/>
      <c r="CJ33" s="407"/>
      <c r="CL33" s="407"/>
      <c r="CN33" s="407"/>
      <c r="CQ33" s="454" t="s">
        <v>274</v>
      </c>
      <c r="CR33" s="454" t="str">
        <f>IF(CR30&gt;0,"New IAP","No")</f>
        <v>No</v>
      </c>
      <c r="CS33" s="454" t="str">
        <f>IF(CS30&gt;0,"New IAP","No")</f>
        <v>No</v>
      </c>
      <c r="CT33" s="454" t="str">
        <f>IF(CT30&gt;0,"New IAP","No")</f>
        <v>New IAP</v>
      </c>
      <c r="CU33" s="454" t="str">
        <f>IF(CU30&gt;0,"New IAP","No")</f>
        <v>No</v>
      </c>
      <c r="CV33" s="454" t="str">
        <f>IF(CV30&gt;0,"New IAP","No")</f>
        <v>No</v>
      </c>
      <c r="CW33" s="454" t="str">
        <f>IF(CW30&gt;0,"New IAP","No")</f>
        <v>No</v>
      </c>
      <c r="CX33" s="454" t="str">
        <f>IF(CX30&gt;0,"New IAP","No")</f>
        <v>No</v>
      </c>
      <c r="CY33" s="454" t="str">
        <f>IF(CY30&gt;0,"New IAP","No")</f>
        <v>No</v>
      </c>
      <c r="CZ33" s="454" t="str">
        <f>IF(CZ30&gt;0,"New IAP","No")</f>
        <v>No</v>
      </c>
      <c r="DA33" s="454" t="str">
        <f>IF(DA30&gt;0,"New IAP","No")</f>
        <v>No</v>
      </c>
    </row>
    <row r="34" spans="2:105" ht="13.5" customHeight="1" thickBot="1" x14ac:dyDescent="0.4">
      <c r="B34" s="403" t="s">
        <v>277</v>
      </c>
      <c r="C34" s="404"/>
      <c r="D34" s="404"/>
      <c r="E34" s="404"/>
      <c r="F34" s="404"/>
      <c r="G34" s="405"/>
      <c r="H34" s="401"/>
      <c r="I34" s="217" t="s">
        <v>273</v>
      </c>
      <c r="J34" s="217" t="s">
        <v>272</v>
      </c>
      <c r="K34" s="217" t="s">
        <v>272</v>
      </c>
      <c r="L34" s="217" t="s">
        <v>100</v>
      </c>
      <c r="M34" s="217" t="s">
        <v>100</v>
      </c>
      <c r="N34" s="217" t="s">
        <v>100</v>
      </c>
      <c r="O34" s="217" t="s">
        <v>100</v>
      </c>
      <c r="P34" s="217" t="s">
        <v>100</v>
      </c>
      <c r="Q34" s="217" t="s">
        <v>100</v>
      </c>
      <c r="R34" s="217" t="s">
        <v>100</v>
      </c>
      <c r="W34" s="471"/>
      <c r="X34" s="471"/>
      <c r="Y34" s="471"/>
      <c r="Z34" s="471"/>
      <c r="AA34" s="471"/>
      <c r="AB34" s="471"/>
      <c r="AC34" s="471"/>
      <c r="AD34" s="471"/>
      <c r="AE34" s="471"/>
      <c r="AF34" s="471"/>
      <c r="AG34" s="471"/>
      <c r="AH34" s="471"/>
      <c r="AI34" s="471"/>
      <c r="AJ34" s="471"/>
      <c r="AW34" s="214" t="s">
        <v>174</v>
      </c>
      <c r="AX34" s="422">
        <f>COUNTIF(AY21:AY27,BF4)</f>
        <v>5</v>
      </c>
      <c r="AY34" s="422">
        <f>COUNTIF(AY21:AY27,BF5)</f>
        <v>1</v>
      </c>
      <c r="AZ34" s="422">
        <f>VALUE(COUNTIF(AY21:AY27,0))</f>
        <v>1</v>
      </c>
      <c r="BA34" s="422">
        <f>AVERAGEIF(AY21:AY27,"&gt;=0")</f>
        <v>0.7857142857142857</v>
      </c>
      <c r="BI34" s="453" t="s">
        <v>170</v>
      </c>
      <c r="BJ34" s="666">
        <f>IF(ISERROR(AVERAGE(BJ9:BJ20)),"",(AVERAGE(BJ9:BJ20)))</f>
        <v>0.45833333333333331</v>
      </c>
      <c r="BK34" s="666">
        <f>IF(ISERROR(AVERAGE(BK9:BK20)),"",(AVERAGE(BK9:BK20)))</f>
        <v>0.45833333333333331</v>
      </c>
      <c r="BL34" s="666">
        <f>IF(ISERROR(AVERAGE(BL9:BL20)),"",(AVERAGE(BL9:BL20)))</f>
        <v>0.79166666666666663</v>
      </c>
      <c r="BM34" s="666">
        <f>IF(ISERROR(AVERAGE(BM9:BM20)),"",(AVERAGE(BM9:BM20)))</f>
        <v>0.875</v>
      </c>
      <c r="BN34" s="666" t="str">
        <f>IF(ISERROR(AVERAGE(BN9:BN20)),"",(AVERAGE(BN9:BN20)))</f>
        <v/>
      </c>
      <c r="BO34" s="666" t="str">
        <f>IF(ISERROR(AVERAGE(BO9:BO20)),"",(AVERAGE(BO9:BO20)))</f>
        <v/>
      </c>
      <c r="BP34" s="666" t="str">
        <f>IF(ISERROR(AVERAGE(BP9:BP20)),"",(AVERAGE(BP9:BP20)))</f>
        <v/>
      </c>
      <c r="BQ34" s="666" t="str">
        <f>IF(ISERROR(AVERAGE(BQ9:BQ20)),"",(AVERAGE(BQ9:BQ20)))</f>
        <v/>
      </c>
      <c r="BR34" s="666" t="str">
        <f>IF(ISERROR(AVERAGE(BR9:BR20)),"",(AVERAGE(BR9:BR20)))</f>
        <v/>
      </c>
      <c r="BS34" s="666" t="str">
        <f>IF(ISERROR(AVERAGE(BS9:BS20)),"",(AVERAGE(BS9:BS20)))</f>
        <v/>
      </c>
      <c r="BT34" s="666" t="str">
        <f>IF(ISERROR(AVERAGE(BT9:BT20)),"",(AVERAGE(BT9:BT20)))</f>
        <v/>
      </c>
      <c r="BU34" s="453" t="s">
        <v>170</v>
      </c>
      <c r="BV34" s="666">
        <f>IF(ISERROR(AVERAGE(BV9:BV20)),"",(AVERAGE(BV9:BV20)))</f>
        <v>0.45833333333333331</v>
      </c>
      <c r="BW34" s="666">
        <f>IF(ISERROR(AVERAGE(BW9:BW20)),"",(AVERAGE(BW9:BW20)))</f>
        <v>0.625</v>
      </c>
      <c r="BX34" s="666">
        <f>IF(ISERROR(AVERAGE(BX9:BX20)),"",(AVERAGE(BX9:BX20)))</f>
        <v>0.875</v>
      </c>
      <c r="BY34" s="666">
        <f>IF(ISERROR(AVERAGE(BY9:BY20)),"",(AVERAGE(BY9:BY20)))</f>
        <v>0.91666666666666663</v>
      </c>
      <c r="BZ34" s="666">
        <f>IF(ISERROR(AVERAGE(BZ9:BZ20)),"",(AVERAGE(BZ9:BZ20)))</f>
        <v>1</v>
      </c>
      <c r="CA34" s="666" t="str">
        <f>IF(ISERROR(AVERAGE(CA9:CA20)),"",(AVERAGE(CA9:CA20)))</f>
        <v/>
      </c>
      <c r="CB34" s="666" t="str">
        <f>IF(ISERROR(AVERAGE(CB9:CB20)),"",(AVERAGE(CB9:CB20)))</f>
        <v/>
      </c>
      <c r="CC34" s="666" t="str">
        <f>IF(ISERROR(AVERAGE(CC9:CC20)),"",(AVERAGE(CC9:CC20)))</f>
        <v/>
      </c>
      <c r="CD34" s="666" t="str">
        <f>IF(ISERROR(AVERAGE(CD9:CD20)),"",(AVERAGE(CD9:CD20)))</f>
        <v/>
      </c>
      <c r="CE34" s="666" t="str">
        <f>IF(ISERROR(AVERAGE(CE9:CE20)),"",(AVERAGE(CE9:CE20)))</f>
        <v/>
      </c>
      <c r="CF34" s="453"/>
      <c r="CJ34" s="407"/>
      <c r="CL34" s="407"/>
      <c r="CN34" s="407"/>
    </row>
    <row r="35" spans="2:105" ht="13.5" customHeight="1" thickBot="1" x14ac:dyDescent="0.4">
      <c r="B35" s="403" t="s">
        <v>278</v>
      </c>
      <c r="C35" s="404"/>
      <c r="D35" s="404"/>
      <c r="E35" s="404"/>
      <c r="F35" s="404"/>
      <c r="G35" s="405"/>
      <c r="H35" s="401"/>
      <c r="I35" s="402" t="str">
        <f>IF(COUNTIF(Year1Range,$BE$5)+COUNTIF(Year1Range,$BE$4)+COUNTIF(Year1Range,"*60")&gt;0,CR33,"")</f>
        <v>No</v>
      </c>
      <c r="J35" s="402" t="str">
        <f>IF(COUNTIF(Year2Range,$BE$5)+COUNTIF(Year2Range,$BE$4)+COUNTIF(Year2Range,"*60")&gt;0,CS33,"")</f>
        <v>No</v>
      </c>
      <c r="K35" s="402" t="str">
        <f>IF(COUNTIF(Year3Range,$BE$5)+COUNTIF(Year3Range,$BE$4)+COUNTIF(Year3Range,"*60")&gt;0,CT33,"")</f>
        <v>New IAP</v>
      </c>
      <c r="L35" s="402" t="str">
        <f>IF(COUNTIF(Year4Range,$BE$5)+COUNTIF(Year4Range,$BE$4)+COUNTIF(Year4Range,"*60")&gt;0,CU33,"")</f>
        <v/>
      </c>
      <c r="M35" s="402" t="str">
        <f>IF(COUNTIF(Year5Range,$BE$5)+COUNTIF(Year5Range,$BE$4)+COUNTIF(Year5Range,"*60")&gt;0,CV33,"")</f>
        <v/>
      </c>
      <c r="N35" s="228" t="str">
        <f>IF(COUNTIF(Year6Range,$BE$5)+COUNTIF(Year6Range,$BE$4)+COUNTIF(Year6Range,"*60")&gt;0,CW33,"")</f>
        <v/>
      </c>
      <c r="O35" s="228" t="str">
        <f>IF(COUNTIF(Year7Range,$BE$5)+COUNTIF(Year7Range,$BE$4)+COUNTIF(Year7Range,"*60")&gt;0,CX33,"")</f>
        <v/>
      </c>
      <c r="P35" s="228" t="str">
        <f>IF(COUNTIF(Year8Range,$BE$5)+COUNTIF(Year8Range,$BE$4)+COUNTIF(Year8Range,"*60")&gt;0,CY33,"")</f>
        <v/>
      </c>
      <c r="Q35" s="228" t="str">
        <f>IF(COUNTIF(Year9Range,$BE$5)+COUNTIF(Year9Range,$BE$4)+COUNTIF(Year9Range,"*60")&gt;0,CZ33,"")</f>
        <v/>
      </c>
      <c r="R35" s="228" t="str">
        <f>IF(COUNTIF(Year10Range,$BE$5)+COUNTIF(Year10Range,$BE$4)+COUNTIF(Year10Range,"*60")&gt;0,DA33,"")</f>
        <v/>
      </c>
      <c r="W35" s="471"/>
      <c r="X35" s="471"/>
      <c r="Y35" s="471"/>
      <c r="Z35" s="471"/>
      <c r="AA35" s="471"/>
      <c r="AB35" s="471"/>
      <c r="AC35" s="471"/>
      <c r="AD35" s="471"/>
      <c r="AE35" s="471"/>
      <c r="AF35" s="471"/>
      <c r="AG35" s="471"/>
      <c r="AH35" s="471"/>
      <c r="AI35" s="471"/>
      <c r="AJ35" s="471"/>
      <c r="AW35" s="407" t="s">
        <v>175</v>
      </c>
      <c r="AX35" s="422">
        <f>VALUE(SUM(AX32:AX34))</f>
        <v>17</v>
      </c>
      <c r="AY35" s="422">
        <f>VALUE(SUM(AY32:AY34))</f>
        <v>7</v>
      </c>
      <c r="AZ35" s="422">
        <f>VALUE(SUM(AZ32:AZ34))</f>
        <v>1</v>
      </c>
      <c r="BA35" s="422">
        <f>AVERAGEIF(AY3:AY27,"&gt;=0")</f>
        <v>0.82</v>
      </c>
      <c r="BI35" s="453" t="s">
        <v>172</v>
      </c>
      <c r="BJ35" s="667">
        <f>IF(ISERROR(AVERAGE(BJ21:BJ27)),"",(AVERAGE(BJ21:BJ27)))</f>
        <v>0.7142857142857143</v>
      </c>
      <c r="BK35" s="667">
        <f>IF(ISERROR(AVERAGE(BK21:BK27)),"",(AVERAGE(BK21:BK27)))</f>
        <v>0.7142857142857143</v>
      </c>
      <c r="BL35" s="667">
        <f>IF(ISERROR(AVERAGE(BL21:BL27)),"",(AVERAGE(BL21:BL27)))</f>
        <v>0.8571428571428571</v>
      </c>
      <c r="BM35" s="667">
        <f>IF(ISERROR(AVERAGE(BM21:BM27)),"",(AVERAGE(BM21:BM27)))</f>
        <v>0.7857142857142857</v>
      </c>
      <c r="BN35" s="667" t="str">
        <f>IF(ISERROR(AVERAGE(BN21:BN27)),"",(AVERAGE(BN21:BN27)))</f>
        <v/>
      </c>
      <c r="BO35" s="667" t="str">
        <f>IF(ISERROR(AVERAGE(BO21:BO27)),"",(AVERAGE(BO21:BO27)))</f>
        <v/>
      </c>
      <c r="BP35" s="667" t="str">
        <f>IF(ISERROR(AVERAGE(BP21:BP27)),"",(AVERAGE(BP21:BP27)))</f>
        <v/>
      </c>
      <c r="BQ35" s="667" t="str">
        <f>IF(ISERROR(AVERAGE(BQ21:BQ27)),"",(AVERAGE(BQ21:BQ27)))</f>
        <v/>
      </c>
      <c r="BR35" s="667" t="str">
        <f>IF(ISERROR(AVERAGE(BR21:BR27)),"",(AVERAGE(BR21:BR27)))</f>
        <v/>
      </c>
      <c r="BS35" s="667" t="str">
        <f>IF(ISERROR(AVERAGE(BS21:BS27)),"",(AVERAGE(BS21:BS27)))</f>
        <v/>
      </c>
      <c r="BT35" s="667" t="str">
        <f>IF(ISERROR(AVERAGE(BT21:BT27)),"",(AVERAGE(BT21:BT27)))</f>
        <v/>
      </c>
      <c r="BU35" s="453" t="s">
        <v>172</v>
      </c>
      <c r="BV35" s="667">
        <f>IF(ISERROR(AVERAGE(BV21:BV27)),"",(AVERAGE(BV21:BV27)))</f>
        <v>0.7142857142857143</v>
      </c>
      <c r="BW35" s="667">
        <f>IF(ISERROR(AVERAGE(BW21:BW27)),"",(AVERAGE(BW21:BW27)))</f>
        <v>0.7857142857142857</v>
      </c>
      <c r="BX35" s="667">
        <f>IF(ISERROR(AVERAGE(BX21:BX27)),"",(AVERAGE(BX21:BX27)))</f>
        <v>0.7857142857142857</v>
      </c>
      <c r="BY35" s="667">
        <f>IF(ISERROR(AVERAGE(BY21:BY27)),"",(AVERAGE(BY21:BY27)))</f>
        <v>0.8571428571428571</v>
      </c>
      <c r="BZ35" s="667">
        <f>IF(ISERROR(AVERAGE(BZ21:BZ27)),"",(AVERAGE(BZ21:BZ27)))</f>
        <v>0.9285714285714286</v>
      </c>
      <c r="CA35" s="667" t="str">
        <f>IF(ISERROR(AVERAGE(CA21:CA27)),"",(AVERAGE(CA21:CA27)))</f>
        <v/>
      </c>
      <c r="CB35" s="667" t="str">
        <f>IF(ISERROR(AVERAGE(CB21:CB27)),"",(AVERAGE(CB21:CB27)))</f>
        <v/>
      </c>
      <c r="CC35" s="667" t="str">
        <f>IF(ISERROR(AVERAGE(CC21:CC27)),"",(AVERAGE(CC21:CC27)))</f>
        <v/>
      </c>
      <c r="CD35" s="667" t="str">
        <f>IF(ISERROR(AVERAGE(CD21:CD27)),"",(AVERAGE(CD21:CD27)))</f>
        <v/>
      </c>
      <c r="CE35" s="667" t="str">
        <f>IF(ISERROR(AVERAGE(CE21:CE27)),"",(AVERAGE(CE21:CE27)))</f>
        <v/>
      </c>
      <c r="CF35" s="453"/>
      <c r="CJ35" s="407"/>
      <c r="CL35" s="407"/>
      <c r="CN35" s="407"/>
    </row>
    <row r="36" spans="2:105" ht="13.5" customHeight="1" thickBot="1" x14ac:dyDescent="0.4">
      <c r="W36" s="471"/>
      <c r="X36" s="471"/>
      <c r="Y36" s="471"/>
      <c r="Z36" s="471"/>
      <c r="AA36" s="471"/>
      <c r="AB36" s="471"/>
      <c r="AC36" s="471"/>
      <c r="AD36" s="471"/>
      <c r="AE36" s="471"/>
      <c r="AF36" s="471"/>
      <c r="AG36" s="471"/>
      <c r="AH36" s="471"/>
      <c r="AI36" s="471"/>
      <c r="AJ36" s="471"/>
      <c r="AW36" s="214" t="s">
        <v>176</v>
      </c>
      <c r="BA36" s="422">
        <f>IF(ISERROR(AVERAGE(AY21:AY27,AY9:AY20,AY3:AY8)),"",(AVERAGE(AY21:AY27,AY9:AY20,AY3:AY8)))</f>
        <v>0.82</v>
      </c>
      <c r="BL36" s="407"/>
      <c r="BM36" s="407"/>
      <c r="BN36" s="407"/>
      <c r="BO36" s="407"/>
      <c r="BP36" s="407"/>
      <c r="BQ36" s="407"/>
      <c r="BR36" s="407"/>
      <c r="BS36" s="407"/>
      <c r="BT36" s="407"/>
      <c r="BU36" s="407"/>
      <c r="BV36" s="407"/>
      <c r="BW36" s="407"/>
      <c r="BX36" s="407"/>
      <c r="BY36" s="407"/>
      <c r="BZ36" s="407"/>
      <c r="CA36" s="407"/>
      <c r="CB36" s="407"/>
      <c r="CC36" s="407"/>
      <c r="CD36" s="407"/>
      <c r="CE36" s="407"/>
      <c r="CF36" s="407"/>
      <c r="CJ36" s="407"/>
      <c r="CL36" s="407"/>
      <c r="CN36" s="407"/>
    </row>
    <row r="37" spans="2:105" ht="13.5" customHeight="1" thickBot="1" x14ac:dyDescent="0.4">
      <c r="B37" s="223"/>
      <c r="C37" s="360" t="s">
        <v>288</v>
      </c>
      <c r="D37" s="360"/>
      <c r="E37" s="360"/>
      <c r="F37" s="361"/>
      <c r="G37" s="359" t="s">
        <v>289</v>
      </c>
      <c r="H37" s="360"/>
      <c r="I37" s="360"/>
      <c r="J37" s="361"/>
      <c r="K37" s="359" t="s">
        <v>290</v>
      </c>
      <c r="L37" s="360"/>
      <c r="M37" s="361"/>
      <c r="N37" s="407"/>
      <c r="O37" s="407"/>
      <c r="P37" s="407"/>
      <c r="W37" s="471"/>
      <c r="X37" s="471"/>
      <c r="Y37" s="471"/>
      <c r="Z37" s="471"/>
      <c r="AA37" s="471"/>
      <c r="AB37" s="471"/>
      <c r="AC37" s="471"/>
      <c r="AD37" s="471"/>
      <c r="AE37" s="471"/>
      <c r="AF37" s="471"/>
      <c r="AG37" s="471"/>
      <c r="AH37" s="471"/>
      <c r="AI37" s="471"/>
      <c r="AJ37" s="471"/>
      <c r="AX37" s="458" t="s">
        <v>101</v>
      </c>
      <c r="AY37" s="459" t="s">
        <v>99</v>
      </c>
      <c r="AZ37" s="663" t="s">
        <v>107</v>
      </c>
      <c r="BA37" s="407" t="s">
        <v>166</v>
      </c>
      <c r="BL37" s="407"/>
      <c r="BM37" s="407"/>
      <c r="BN37" s="407"/>
      <c r="BO37" s="407"/>
      <c r="BP37" s="407"/>
      <c r="BQ37" s="407"/>
      <c r="BR37" s="407"/>
      <c r="BS37" s="407"/>
      <c r="BT37" s="407"/>
      <c r="BU37" s="407"/>
      <c r="BV37" s="407"/>
      <c r="BW37" s="407"/>
      <c r="BX37" s="407"/>
      <c r="BY37" s="407"/>
      <c r="BZ37" s="407"/>
      <c r="CA37" s="407"/>
      <c r="CB37" s="407"/>
      <c r="CC37" s="407"/>
      <c r="CD37" s="407"/>
      <c r="CE37" s="407"/>
      <c r="CF37" s="407"/>
      <c r="CJ37" s="407"/>
      <c r="CL37" s="407"/>
      <c r="CN37" s="407"/>
    </row>
    <row r="38" spans="2:105" ht="28" customHeight="1" thickBot="1" x14ac:dyDescent="0.4">
      <c r="B38" s="224" t="s">
        <v>77</v>
      </c>
      <c r="C38" s="604" t="str">
        <f>CG29</f>
        <v/>
      </c>
      <c r="D38" s="605"/>
      <c r="E38" s="605"/>
      <c r="F38" s="605"/>
      <c r="G38" s="605" t="str">
        <f>CG31</f>
        <v/>
      </c>
      <c r="H38" s="605"/>
      <c r="I38" s="605"/>
      <c r="J38" s="605"/>
      <c r="K38" s="605" t="str">
        <f>CG30</f>
        <v/>
      </c>
      <c r="L38" s="605"/>
      <c r="M38" s="605"/>
      <c r="N38" s="407"/>
      <c r="O38" s="407"/>
      <c r="P38" s="407"/>
      <c r="W38" s="471"/>
      <c r="X38" s="471"/>
      <c r="Y38" s="471"/>
      <c r="Z38" s="471"/>
      <c r="AA38" s="471"/>
      <c r="AB38" s="471"/>
      <c r="AC38" s="471"/>
      <c r="AD38" s="471"/>
      <c r="AE38" s="471"/>
      <c r="AF38" s="471"/>
      <c r="AG38" s="471"/>
      <c r="AH38" s="471"/>
      <c r="AI38" s="471"/>
      <c r="AJ38" s="471"/>
      <c r="AW38" s="214" t="s">
        <v>178</v>
      </c>
      <c r="AX38" s="422">
        <f>COUNTIF(BA3:BA8,BF4)</f>
        <v>3</v>
      </c>
      <c r="AY38" s="422">
        <f>COUNTIF(BA3:BA8,BF5)</f>
        <v>3</v>
      </c>
      <c r="AZ38" s="422">
        <f>COUNTIF(BA3:BA8,0)</f>
        <v>0</v>
      </c>
      <c r="BA38" s="422">
        <f>AVERAGEIF(BA3:BA8,"&gt;=0")</f>
        <v>0.75</v>
      </c>
      <c r="BL38" s="407"/>
      <c r="BM38" s="407"/>
      <c r="BN38" s="407"/>
      <c r="BO38" s="407"/>
      <c r="BP38" s="407"/>
      <c r="BQ38" s="407"/>
      <c r="BR38" s="407"/>
      <c r="BS38" s="407"/>
      <c r="BT38" s="407"/>
      <c r="BU38" s="407"/>
      <c r="BV38" s="407"/>
      <c r="BW38" s="407"/>
      <c r="BX38" s="407"/>
      <c r="BY38" s="407"/>
      <c r="BZ38" s="407"/>
      <c r="CA38" s="407"/>
      <c r="CB38" s="407"/>
      <c r="CC38" s="407"/>
      <c r="CD38" s="407"/>
      <c r="CE38" s="407"/>
      <c r="CF38" s="407"/>
      <c r="CJ38" s="407"/>
      <c r="CL38" s="407"/>
      <c r="CN38" s="407"/>
    </row>
    <row r="39" spans="2:105" ht="28" customHeight="1" thickBot="1" x14ac:dyDescent="0.4">
      <c r="B39" s="223" t="s">
        <v>78</v>
      </c>
      <c r="C39" s="606" t="str">
        <f>CH29</f>
        <v>1.2.1, 1.2.3, 1.2.4, 2.1.1, 2.1.2, 2.1.3, 2.2.1, 3.2.4</v>
      </c>
      <c r="D39" s="607"/>
      <c r="E39" s="607"/>
      <c r="F39" s="607"/>
      <c r="G39" s="607" t="str">
        <f>CH31</f>
        <v>1.2.1, 1.2.4, 2.1.1, 2.1.2, 2.1.3, 2.2.1, 3.2.4</v>
      </c>
      <c r="H39" s="607"/>
      <c r="I39" s="607"/>
      <c r="J39" s="607"/>
      <c r="K39" s="607" t="str">
        <f>CH30</f>
        <v/>
      </c>
      <c r="L39" s="607"/>
      <c r="M39" s="607"/>
      <c r="N39" s="407"/>
      <c r="O39" s="407"/>
      <c r="P39" s="407"/>
      <c r="W39" s="471"/>
      <c r="X39" s="471"/>
      <c r="Y39" s="471"/>
      <c r="Z39" s="471"/>
      <c r="AA39" s="471"/>
      <c r="AB39" s="471"/>
      <c r="AC39" s="471"/>
      <c r="AD39" s="471"/>
      <c r="AE39" s="471"/>
      <c r="AF39" s="471"/>
      <c r="AG39" s="471"/>
      <c r="AH39" s="471"/>
      <c r="AI39" s="471"/>
      <c r="AJ39" s="471"/>
      <c r="AW39" s="214" t="s">
        <v>180</v>
      </c>
      <c r="AX39" s="422">
        <f>COUNTIF(BA9:BA20,BF4)</f>
        <v>9</v>
      </c>
      <c r="AY39" s="422">
        <f>COUNTIF(BA9:BA20,BF5)</f>
        <v>3</v>
      </c>
      <c r="AZ39" s="422">
        <f>COUNTIF(BA9:BA20,0)</f>
        <v>0</v>
      </c>
      <c r="BA39" s="422">
        <f>AVERAGEIF(BA9:BA20,"&gt;=0")</f>
        <v>0.875</v>
      </c>
      <c r="BL39" s="407"/>
      <c r="BM39" s="407"/>
      <c r="BN39" s="407"/>
      <c r="BO39" s="407"/>
      <c r="BP39" s="407"/>
      <c r="BQ39" s="407"/>
      <c r="BR39" s="407"/>
      <c r="BS39" s="407"/>
      <c r="BT39" s="407"/>
      <c r="BU39" s="407"/>
      <c r="BV39" s="407"/>
      <c r="BW39" s="407"/>
      <c r="BX39" s="407"/>
      <c r="BY39" s="407"/>
      <c r="BZ39" s="407"/>
      <c r="CA39" s="407"/>
      <c r="CB39" s="407"/>
      <c r="CC39" s="407"/>
      <c r="CD39" s="407"/>
      <c r="CE39" s="407"/>
      <c r="CF39" s="407"/>
      <c r="CJ39" s="407"/>
      <c r="CL39" s="407"/>
      <c r="CN39" s="407"/>
    </row>
    <row r="40" spans="2:105" ht="28" customHeight="1" thickBot="1" x14ac:dyDescent="0.4">
      <c r="B40" s="223" t="s">
        <v>79</v>
      </c>
      <c r="C40" s="606" t="str">
        <f>CI29</f>
        <v>1.1.1, 1.2.1, 1.2.2, 1.2.3, 2.2.2, 2.2.3, 2.3.1, 2.3.2, 2.3.3, 2.4.3</v>
      </c>
      <c r="D40" s="607"/>
      <c r="E40" s="607"/>
      <c r="F40" s="607"/>
      <c r="G40" s="607" t="str">
        <f>CI31</f>
        <v>1.1.1, 1.2.1, 1.2.2, 1.2.3, 2.2.2, 2.2.3, 2.3.1, 2.3.2, 2.3.3, 2.4.3</v>
      </c>
      <c r="H40" s="607"/>
      <c r="I40" s="607"/>
      <c r="J40" s="607"/>
      <c r="K40" s="607" t="str">
        <f>CI30</f>
        <v>3.2.3</v>
      </c>
      <c r="L40" s="607"/>
      <c r="M40" s="607"/>
      <c r="N40" s="407"/>
      <c r="O40" s="407"/>
      <c r="P40" s="407"/>
      <c r="W40" s="471"/>
      <c r="X40" s="471"/>
      <c r="Y40" s="471"/>
      <c r="Z40" s="471"/>
      <c r="AA40" s="471"/>
      <c r="AB40" s="471"/>
      <c r="AC40" s="471"/>
      <c r="AD40" s="471"/>
      <c r="AE40" s="471"/>
      <c r="AF40" s="471"/>
      <c r="AG40" s="471"/>
      <c r="AH40" s="471"/>
      <c r="AI40" s="471"/>
      <c r="AJ40" s="471"/>
      <c r="AW40" s="214" t="s">
        <v>185</v>
      </c>
      <c r="AX40" s="422">
        <f>COUNTIF(BA21:BA27,BF4)</f>
        <v>4</v>
      </c>
      <c r="AY40" s="422">
        <f>COUNTIF(BA21:BA27,BF5)</f>
        <v>3</v>
      </c>
      <c r="AZ40" s="422">
        <f>COUNTIF(BA21:BA27,0)</f>
        <v>0</v>
      </c>
      <c r="BA40" s="422">
        <f>AVERAGEIF(BA21:BA27,"&gt;=0")</f>
        <v>0.7857142857142857</v>
      </c>
      <c r="BL40" s="407"/>
      <c r="BM40" s="407"/>
      <c r="BN40" s="407"/>
      <c r="BO40" s="407"/>
      <c r="BP40" s="407"/>
      <c r="BQ40" s="407"/>
      <c r="BR40" s="407"/>
      <c r="BS40" s="407"/>
      <c r="BT40" s="407"/>
      <c r="BU40" s="407"/>
      <c r="BV40" s="407"/>
      <c r="BW40" s="407"/>
      <c r="BX40" s="407"/>
      <c r="BY40" s="407"/>
      <c r="BZ40" s="407"/>
      <c r="CA40" s="407"/>
      <c r="CB40" s="407"/>
      <c r="CC40" s="407"/>
      <c r="CD40" s="407"/>
      <c r="CE40" s="407"/>
      <c r="CF40" s="407"/>
      <c r="CJ40" s="407"/>
      <c r="CL40" s="407"/>
      <c r="CN40" s="407"/>
    </row>
    <row r="41" spans="2:105" ht="28" customHeight="1" thickBot="1" x14ac:dyDescent="0.4">
      <c r="B41" s="223" t="s">
        <v>80</v>
      </c>
      <c r="C41" s="606" t="str">
        <f>CJ29</f>
        <v/>
      </c>
      <c r="D41" s="607"/>
      <c r="E41" s="607"/>
      <c r="F41" s="607"/>
      <c r="G41" s="607" t="str">
        <f>CJ31</f>
        <v/>
      </c>
      <c r="H41" s="607"/>
      <c r="I41" s="607"/>
      <c r="J41" s="607"/>
      <c r="K41" s="607" t="str">
        <f>CJ30</f>
        <v/>
      </c>
      <c r="L41" s="607"/>
      <c r="M41" s="607"/>
      <c r="N41" s="407"/>
      <c r="O41" s="407"/>
      <c r="P41" s="407"/>
      <c r="W41" s="471"/>
      <c r="X41" s="471"/>
      <c r="Y41" s="471"/>
      <c r="Z41" s="471"/>
      <c r="AA41" s="471"/>
      <c r="AB41" s="471"/>
      <c r="AC41" s="471"/>
      <c r="AD41" s="471"/>
      <c r="AE41" s="471"/>
      <c r="AF41" s="471"/>
      <c r="AG41" s="471"/>
      <c r="AH41" s="471"/>
      <c r="AI41" s="471"/>
      <c r="AJ41" s="471"/>
      <c r="AW41" s="407" t="s">
        <v>188</v>
      </c>
      <c r="AX41" s="422">
        <f>SUM(AX38:AX40)</f>
        <v>16</v>
      </c>
      <c r="AY41" s="422">
        <f>SUM(AY38:AY40)</f>
        <v>9</v>
      </c>
      <c r="AZ41" s="422">
        <f>SUM(AZ38:AZ40)</f>
        <v>0</v>
      </c>
      <c r="BA41" s="422"/>
      <c r="BL41" s="407"/>
      <c r="BM41" s="407"/>
      <c r="BN41" s="407"/>
      <c r="BO41" s="407"/>
      <c r="BP41" s="407"/>
      <c r="BQ41" s="407"/>
      <c r="BR41" s="407"/>
      <c r="BS41" s="407"/>
      <c r="BT41" s="407"/>
      <c r="BU41" s="407"/>
      <c r="BV41" s="407"/>
      <c r="BW41" s="407"/>
      <c r="BX41" s="407"/>
      <c r="BY41" s="407"/>
      <c r="BZ41" s="407"/>
      <c r="CA41" s="407"/>
      <c r="CB41" s="407"/>
      <c r="CC41" s="407"/>
      <c r="CD41" s="407"/>
      <c r="CE41" s="407"/>
      <c r="CF41" s="407"/>
      <c r="CJ41" s="407"/>
      <c r="CL41" s="407"/>
      <c r="CN41" s="407"/>
    </row>
    <row r="42" spans="2:105" ht="28" customHeight="1" thickBot="1" x14ac:dyDescent="0.4">
      <c r="B42" s="223" t="s">
        <v>81</v>
      </c>
      <c r="C42" s="606" t="str">
        <f>CK29</f>
        <v/>
      </c>
      <c r="D42" s="607"/>
      <c r="E42" s="607"/>
      <c r="F42" s="607"/>
      <c r="G42" s="607" t="str">
        <f>CK31</f>
        <v/>
      </c>
      <c r="H42" s="607"/>
      <c r="I42" s="607"/>
      <c r="J42" s="607"/>
      <c r="K42" s="607" t="str">
        <f>CK30</f>
        <v/>
      </c>
      <c r="L42" s="607"/>
      <c r="M42" s="607"/>
      <c r="N42" s="407"/>
      <c r="O42" s="407"/>
      <c r="P42" s="407"/>
      <c r="W42" s="471"/>
      <c r="X42" s="471"/>
      <c r="Y42" s="471"/>
      <c r="Z42" s="471"/>
      <c r="AA42" s="471"/>
      <c r="AB42" s="471"/>
      <c r="AC42" s="471"/>
      <c r="AD42" s="471"/>
      <c r="AE42" s="471"/>
      <c r="AF42" s="471"/>
      <c r="AG42" s="471"/>
      <c r="AH42" s="471"/>
      <c r="AI42" s="471"/>
      <c r="AJ42" s="471"/>
      <c r="AW42" s="214" t="s">
        <v>189</v>
      </c>
      <c r="AX42" s="422"/>
      <c r="AY42" s="422"/>
      <c r="AZ42" s="422"/>
      <c r="BA42" s="422">
        <f>IF(ISERROR(AVERAGE(BA21:BA27,BA9:BA20,BA3:BA8)),"",(AVERAGE(BA21:BA27,BA9:BA20,BA3:BA8)))</f>
        <v>0.82</v>
      </c>
      <c r="BL42" s="407"/>
      <c r="BM42" s="407"/>
      <c r="BN42" s="407"/>
      <c r="BO42" s="407"/>
      <c r="BP42" s="407"/>
      <c r="BQ42" s="407"/>
      <c r="BR42" s="407"/>
      <c r="BS42" s="407"/>
      <c r="BT42" s="407"/>
      <c r="BU42" s="407"/>
      <c r="BV42" s="407"/>
      <c r="BW42" s="407"/>
      <c r="BX42" s="407"/>
      <c r="BY42" s="407"/>
      <c r="BZ42" s="407"/>
      <c r="CA42" s="407"/>
      <c r="CB42" s="407"/>
      <c r="CC42" s="407"/>
      <c r="CD42" s="407"/>
      <c r="CE42" s="407"/>
      <c r="CF42" s="407"/>
      <c r="CJ42" s="407"/>
      <c r="CL42" s="407"/>
      <c r="CN42" s="407"/>
    </row>
    <row r="43" spans="2:105" ht="28" hidden="1" customHeight="1" thickBot="1" x14ac:dyDescent="0.4">
      <c r="B43" s="223" t="s">
        <v>82</v>
      </c>
      <c r="C43" s="606" t="str">
        <f>CL29</f>
        <v/>
      </c>
      <c r="D43" s="607"/>
      <c r="E43" s="607"/>
      <c r="F43" s="607"/>
      <c r="G43" s="607" t="str">
        <f>CL31</f>
        <v/>
      </c>
      <c r="H43" s="607"/>
      <c r="I43" s="607"/>
      <c r="J43" s="607"/>
      <c r="K43" s="607" t="str">
        <f>CL30</f>
        <v/>
      </c>
      <c r="L43" s="607"/>
      <c r="M43" s="607"/>
      <c r="N43" s="407"/>
      <c r="O43" s="407"/>
      <c r="P43" s="407"/>
      <c r="W43" s="471"/>
      <c r="X43" s="471"/>
      <c r="Y43" s="471"/>
      <c r="Z43" s="471"/>
      <c r="AA43" s="471"/>
      <c r="AB43" s="471"/>
      <c r="AC43" s="471"/>
      <c r="AD43" s="471"/>
      <c r="AE43" s="471"/>
      <c r="AF43" s="471"/>
      <c r="AG43" s="471"/>
      <c r="AH43" s="471"/>
      <c r="AI43" s="471"/>
      <c r="AJ43" s="471"/>
      <c r="BL43" s="407"/>
      <c r="BM43" s="407"/>
      <c r="BN43" s="407"/>
      <c r="BO43" s="407"/>
      <c r="BP43" s="407"/>
      <c r="BQ43" s="407"/>
      <c r="BR43" s="407"/>
      <c r="BS43" s="407"/>
      <c r="BT43" s="407"/>
      <c r="BU43" s="407"/>
      <c r="BV43" s="407"/>
      <c r="BW43" s="407"/>
      <c r="BX43" s="407"/>
      <c r="BY43" s="407"/>
      <c r="BZ43" s="407"/>
      <c r="CA43" s="407"/>
      <c r="CB43" s="407"/>
      <c r="CC43" s="407"/>
      <c r="CD43" s="407"/>
      <c r="CE43" s="407"/>
      <c r="CF43" s="407"/>
      <c r="CJ43" s="407"/>
      <c r="CL43" s="407"/>
      <c r="CN43" s="407"/>
    </row>
    <row r="44" spans="2:105" ht="28" hidden="1" customHeight="1" thickBot="1" x14ac:dyDescent="0.4">
      <c r="B44" s="223" t="s">
        <v>83</v>
      </c>
      <c r="C44" s="606" t="str">
        <f>CM29</f>
        <v/>
      </c>
      <c r="D44" s="607"/>
      <c r="E44" s="607"/>
      <c r="F44" s="607"/>
      <c r="G44" s="607" t="str">
        <f>CM31</f>
        <v/>
      </c>
      <c r="H44" s="607"/>
      <c r="I44" s="607"/>
      <c r="J44" s="607"/>
      <c r="K44" s="607" t="str">
        <f>CM30</f>
        <v/>
      </c>
      <c r="L44" s="607"/>
      <c r="M44" s="607"/>
      <c r="N44" s="407"/>
      <c r="O44" s="407"/>
      <c r="P44" s="407"/>
      <c r="W44" s="471"/>
      <c r="X44" s="471"/>
      <c r="Y44" s="471"/>
      <c r="Z44" s="471"/>
      <c r="AA44" s="471"/>
      <c r="AB44" s="471"/>
      <c r="AC44" s="471"/>
      <c r="AD44" s="471"/>
      <c r="AE44" s="471"/>
      <c r="AF44" s="471"/>
      <c r="AG44" s="471"/>
      <c r="AH44" s="471"/>
      <c r="AI44" s="471"/>
      <c r="AJ44" s="471"/>
      <c r="BL44" s="407"/>
      <c r="BM44" s="407"/>
      <c r="BN44" s="407"/>
      <c r="BO44" s="407"/>
      <c r="BP44" s="407"/>
      <c r="BQ44" s="407"/>
      <c r="BR44" s="407"/>
      <c r="BS44" s="407"/>
      <c r="BT44" s="407"/>
      <c r="BU44" s="407"/>
      <c r="BV44" s="407"/>
      <c r="BW44" s="407"/>
      <c r="BX44" s="407"/>
      <c r="BY44" s="407"/>
      <c r="BZ44" s="407"/>
      <c r="CA44" s="407"/>
      <c r="CB44" s="407"/>
      <c r="CC44" s="407"/>
      <c r="CD44" s="407"/>
      <c r="CE44" s="407"/>
      <c r="CF44" s="407"/>
      <c r="CJ44" s="407"/>
      <c r="CL44" s="407"/>
      <c r="CN44" s="407"/>
    </row>
    <row r="45" spans="2:105" ht="28" hidden="1" customHeight="1" thickBot="1" x14ac:dyDescent="0.4">
      <c r="B45" s="223" t="s">
        <v>84</v>
      </c>
      <c r="C45" s="606" t="str">
        <f>CN29</f>
        <v/>
      </c>
      <c r="D45" s="607"/>
      <c r="E45" s="607"/>
      <c r="F45" s="607"/>
      <c r="G45" s="607" t="str">
        <f>CN31</f>
        <v/>
      </c>
      <c r="H45" s="607"/>
      <c r="I45" s="607"/>
      <c r="J45" s="607"/>
      <c r="K45" s="607" t="str">
        <f>CN30</f>
        <v/>
      </c>
      <c r="L45" s="607"/>
      <c r="M45" s="607"/>
      <c r="N45" s="407"/>
      <c r="O45" s="407"/>
      <c r="P45" s="407"/>
      <c r="W45" s="471"/>
      <c r="X45" s="471"/>
      <c r="Y45" s="471"/>
      <c r="Z45" s="471"/>
      <c r="AA45" s="471"/>
      <c r="AB45" s="471"/>
      <c r="AC45" s="471"/>
      <c r="AD45" s="471"/>
      <c r="AE45" s="471"/>
      <c r="AF45" s="471"/>
      <c r="AG45" s="471"/>
      <c r="AH45" s="471"/>
      <c r="AI45" s="471"/>
      <c r="AJ45" s="471"/>
      <c r="BL45" s="407"/>
      <c r="BM45" s="407"/>
      <c r="BN45" s="407"/>
      <c r="BO45" s="407"/>
      <c r="BP45" s="407"/>
      <c r="BQ45" s="407"/>
      <c r="BR45" s="407"/>
      <c r="BS45" s="407"/>
      <c r="BT45" s="407"/>
      <c r="BU45" s="407"/>
      <c r="BV45" s="407"/>
      <c r="BW45" s="407"/>
      <c r="BX45" s="407"/>
      <c r="BY45" s="407"/>
      <c r="BZ45" s="407"/>
      <c r="CA45" s="407"/>
      <c r="CB45" s="407"/>
      <c r="CC45" s="407"/>
      <c r="CD45" s="407"/>
      <c r="CE45" s="407"/>
      <c r="CF45" s="407"/>
      <c r="CJ45" s="407"/>
      <c r="CL45" s="407"/>
      <c r="CN45" s="407"/>
    </row>
    <row r="46" spans="2:105" ht="28" hidden="1" customHeight="1" thickBot="1" x14ac:dyDescent="0.4">
      <c r="B46" s="223" t="s">
        <v>85</v>
      </c>
      <c r="C46" s="606" t="str">
        <f>CO29</f>
        <v/>
      </c>
      <c r="D46" s="607"/>
      <c r="E46" s="607"/>
      <c r="F46" s="607"/>
      <c r="G46" s="607" t="str">
        <f>CO31</f>
        <v/>
      </c>
      <c r="H46" s="607"/>
      <c r="I46" s="607"/>
      <c r="J46" s="607"/>
      <c r="K46" s="607" t="str">
        <f>CO30</f>
        <v/>
      </c>
      <c r="L46" s="607"/>
      <c r="M46" s="607"/>
      <c r="N46" s="407"/>
      <c r="O46" s="407"/>
      <c r="P46" s="407"/>
      <c r="W46" s="471"/>
      <c r="X46" s="471"/>
      <c r="Y46" s="471"/>
      <c r="Z46" s="471"/>
      <c r="AA46" s="471"/>
      <c r="AB46" s="471"/>
      <c r="AC46" s="471"/>
      <c r="AD46" s="471"/>
      <c r="AE46" s="471"/>
      <c r="AF46" s="471"/>
      <c r="AG46" s="471"/>
      <c r="AH46" s="471"/>
      <c r="AI46" s="471"/>
      <c r="AJ46" s="471"/>
      <c r="BL46" s="407"/>
      <c r="BM46" s="407"/>
      <c r="BN46" s="407"/>
      <c r="BO46" s="407"/>
      <c r="BP46" s="407"/>
      <c r="BQ46" s="407"/>
      <c r="BR46" s="407"/>
      <c r="BS46" s="407"/>
      <c r="BT46" s="407"/>
      <c r="BU46" s="407"/>
      <c r="BV46" s="407"/>
      <c r="BW46" s="407"/>
      <c r="BX46" s="407"/>
      <c r="BY46" s="407"/>
      <c r="BZ46" s="407"/>
      <c r="CA46" s="407"/>
      <c r="CB46" s="407"/>
      <c r="CC46" s="407"/>
      <c r="CD46" s="407"/>
      <c r="CE46" s="407"/>
      <c r="CF46" s="407"/>
      <c r="CJ46" s="407"/>
      <c r="CL46" s="407"/>
      <c r="CN46" s="407"/>
    </row>
    <row r="47" spans="2:105" ht="28" hidden="1" customHeight="1" thickBot="1" x14ac:dyDescent="0.4">
      <c r="B47" s="223" t="s">
        <v>86</v>
      </c>
      <c r="C47" s="606" t="str">
        <f>CP29</f>
        <v/>
      </c>
      <c r="D47" s="607"/>
      <c r="E47" s="607"/>
      <c r="F47" s="607"/>
      <c r="G47" s="607" t="str">
        <f>CP31</f>
        <v/>
      </c>
      <c r="H47" s="607"/>
      <c r="I47" s="607"/>
      <c r="J47" s="607"/>
      <c r="K47" s="607" t="str">
        <f>CP30</f>
        <v/>
      </c>
      <c r="L47" s="607"/>
      <c r="M47" s="607"/>
      <c r="N47" s="407"/>
      <c r="O47" s="407"/>
      <c r="P47" s="407"/>
      <c r="W47" s="471"/>
      <c r="X47" s="471"/>
      <c r="Y47" s="471"/>
      <c r="Z47" s="471"/>
      <c r="AA47" s="471"/>
      <c r="AB47" s="471"/>
      <c r="AC47" s="471"/>
      <c r="AD47" s="471"/>
      <c r="AE47" s="471"/>
      <c r="AF47" s="471"/>
      <c r="AG47" s="471"/>
      <c r="AH47" s="471"/>
      <c r="AI47" s="471"/>
      <c r="AJ47" s="471"/>
      <c r="BL47" s="407"/>
      <c r="BM47" s="407"/>
      <c r="BN47" s="407"/>
      <c r="BO47" s="407"/>
      <c r="BP47" s="407"/>
      <c r="BQ47" s="407"/>
      <c r="BR47" s="407"/>
      <c r="BS47" s="407"/>
      <c r="BT47" s="407"/>
      <c r="BU47" s="407"/>
      <c r="BV47" s="407"/>
      <c r="BW47" s="407"/>
      <c r="BX47" s="407"/>
      <c r="BY47" s="407"/>
      <c r="BZ47" s="407"/>
      <c r="CA47" s="407"/>
      <c r="CB47" s="407"/>
      <c r="CC47" s="407"/>
      <c r="CD47" s="407"/>
      <c r="CE47" s="407"/>
      <c r="CF47" s="407"/>
      <c r="CJ47" s="407"/>
      <c r="CL47" s="407"/>
      <c r="CN47" s="407"/>
    </row>
    <row r="48" spans="2:105" ht="13.5" customHeight="1" x14ac:dyDescent="0.35">
      <c r="N48" s="407"/>
      <c r="O48" s="407"/>
      <c r="P48" s="407"/>
      <c r="W48" s="471"/>
      <c r="X48" s="471"/>
      <c r="Y48" s="471"/>
      <c r="Z48" s="471"/>
      <c r="AA48" s="471"/>
      <c r="AB48" s="471"/>
      <c r="AC48" s="471"/>
      <c r="AD48" s="471"/>
      <c r="AE48" s="471"/>
      <c r="AF48" s="471"/>
      <c r="AG48" s="471"/>
      <c r="AH48" s="471"/>
      <c r="AI48" s="471"/>
      <c r="AJ48" s="471"/>
      <c r="BL48" s="407"/>
      <c r="BM48" s="407"/>
      <c r="BN48" s="407"/>
      <c r="BO48" s="407"/>
      <c r="BP48" s="407"/>
      <c r="BQ48" s="407"/>
      <c r="BR48" s="407"/>
      <c r="BS48" s="407"/>
      <c r="BT48" s="407"/>
      <c r="BU48" s="407"/>
      <c r="BV48" s="407"/>
      <c r="BW48" s="407"/>
      <c r="BX48" s="407"/>
      <c r="BY48" s="407"/>
      <c r="BZ48" s="407"/>
      <c r="CA48" s="407"/>
      <c r="CB48" s="407"/>
      <c r="CC48" s="407"/>
      <c r="CD48" s="407"/>
      <c r="CE48" s="407"/>
      <c r="CF48" s="407"/>
      <c r="CJ48" s="407"/>
      <c r="CL48" s="407"/>
      <c r="CN48" s="407"/>
    </row>
    <row r="49" spans="1:92" x14ac:dyDescent="0.35">
      <c r="B49" s="472" t="s">
        <v>168</v>
      </c>
      <c r="C49" s="472"/>
      <c r="M49" s="471"/>
      <c r="N49" s="471"/>
      <c r="O49" s="471"/>
      <c r="P49" s="471"/>
      <c r="W49" s="471"/>
      <c r="X49" s="471"/>
      <c r="Y49" s="471"/>
      <c r="Z49" s="471"/>
      <c r="AA49" s="471"/>
      <c r="AB49" s="471"/>
      <c r="AC49" s="471"/>
      <c r="AD49" s="471"/>
      <c r="AE49" s="471"/>
      <c r="AF49" s="471"/>
      <c r="AG49" s="471"/>
      <c r="AH49" s="471"/>
      <c r="AI49" s="471"/>
      <c r="AJ49" s="471"/>
      <c r="BL49" s="407"/>
      <c r="BM49" s="407"/>
      <c r="BN49" s="407"/>
      <c r="BO49" s="407"/>
      <c r="BP49" s="407"/>
      <c r="BQ49" s="407"/>
      <c r="BR49" s="407"/>
      <c r="BS49" s="407"/>
      <c r="BT49" s="407"/>
      <c r="BU49" s="407"/>
      <c r="BV49" s="407"/>
      <c r="BW49" s="407"/>
      <c r="BX49" s="407"/>
      <c r="BY49" s="407"/>
      <c r="BZ49" s="407"/>
      <c r="CA49" s="407"/>
      <c r="CB49" s="407"/>
      <c r="CC49" s="407"/>
      <c r="CD49" s="407"/>
      <c r="CE49" s="407"/>
      <c r="CF49" s="407"/>
      <c r="CJ49" s="407"/>
      <c r="CL49" s="407"/>
      <c r="CN49" s="407"/>
    </row>
    <row r="50" spans="1:92" ht="13.5" customHeight="1" thickBot="1" x14ac:dyDescent="0.4">
      <c r="B50" s="472"/>
      <c r="C50" s="472"/>
      <c r="D50" s="473"/>
      <c r="E50" s="473"/>
      <c r="F50" s="408"/>
      <c r="G50" s="408"/>
      <c r="BL50" s="407"/>
      <c r="BM50" s="407"/>
      <c r="BN50" s="407"/>
      <c r="BO50" s="407"/>
      <c r="BP50" s="407"/>
      <c r="BQ50" s="407"/>
      <c r="BR50" s="407"/>
      <c r="BS50" s="407"/>
      <c r="BT50" s="407"/>
      <c r="BU50" s="407"/>
      <c r="BV50" s="407"/>
      <c r="BW50" s="407"/>
      <c r="BX50" s="407"/>
      <c r="BY50" s="407"/>
      <c r="BZ50" s="407"/>
      <c r="CA50" s="407"/>
      <c r="CB50" s="407"/>
      <c r="CC50" s="407"/>
      <c r="CD50" s="407"/>
      <c r="CE50" s="407"/>
      <c r="CF50" s="407"/>
      <c r="CJ50" s="407"/>
      <c r="CL50" s="407"/>
      <c r="CN50" s="407"/>
    </row>
    <row r="51" spans="1:92" ht="23" customHeight="1" x14ac:dyDescent="0.35">
      <c r="B51" s="216" t="s">
        <v>173</v>
      </c>
      <c r="C51" s="216"/>
      <c r="D51" s="216"/>
      <c r="E51" s="216"/>
      <c r="F51" s="216"/>
      <c r="G51" s="216"/>
      <c r="H51" s="216"/>
      <c r="I51" s="216"/>
      <c r="J51" s="216"/>
      <c r="K51" s="216"/>
      <c r="BG51" s="408"/>
      <c r="BH51" s="408"/>
      <c r="BI51" s="408"/>
      <c r="BJ51" s="408"/>
      <c r="BK51" s="408"/>
      <c r="BO51" s="407"/>
      <c r="BP51" s="407"/>
      <c r="BQ51" s="407"/>
      <c r="BR51" s="407"/>
      <c r="BS51" s="407"/>
      <c r="BT51" s="407"/>
      <c r="CB51" s="407"/>
      <c r="CJ51" s="407"/>
      <c r="CL51" s="407"/>
      <c r="CN51" s="407"/>
    </row>
    <row r="52" spans="1:92" ht="21" customHeight="1" x14ac:dyDescent="0.35">
      <c r="A52" s="408"/>
      <c r="B52" s="474" t="s">
        <v>7</v>
      </c>
      <c r="C52" s="475"/>
      <c r="D52" s="476"/>
      <c r="E52" s="477" t="s">
        <v>8</v>
      </c>
      <c r="F52" s="478"/>
      <c r="G52" s="478"/>
      <c r="H52" s="479"/>
      <c r="I52" s="477" t="s">
        <v>9</v>
      </c>
      <c r="J52" s="478"/>
      <c r="K52" s="479"/>
      <c r="CJ52" s="407"/>
      <c r="CL52" s="407"/>
      <c r="CN52" s="407"/>
    </row>
    <row r="53" spans="1:92" ht="22.25" customHeight="1" x14ac:dyDescent="0.35">
      <c r="A53" s="408"/>
      <c r="B53" s="480"/>
      <c r="C53" s="481"/>
      <c r="D53" s="482"/>
      <c r="E53" s="483"/>
      <c r="F53" s="484"/>
      <c r="G53" s="484"/>
      <c r="H53" s="485"/>
      <c r="I53" s="486"/>
      <c r="J53" s="484"/>
      <c r="K53" s="485"/>
      <c r="BK53" s="408"/>
      <c r="CB53" s="407"/>
      <c r="CJ53" s="407"/>
      <c r="CL53" s="407"/>
      <c r="CN53" s="407"/>
    </row>
    <row r="54" spans="1:92" x14ac:dyDescent="0.35">
      <c r="A54" s="408"/>
      <c r="B54" s="408"/>
      <c r="C54" s="408"/>
      <c r="D54" s="408"/>
      <c r="E54" s="408"/>
      <c r="F54" s="408"/>
      <c r="G54" s="408"/>
      <c r="AK54" s="214"/>
      <c r="BK54" s="408"/>
      <c r="CB54" s="407"/>
      <c r="CJ54" s="407"/>
      <c r="CL54" s="407"/>
      <c r="CN54" s="407"/>
    </row>
    <row r="55" spans="1:92" ht="19.25" customHeight="1" x14ac:dyDescent="0.35">
      <c r="B55" s="487" t="s">
        <v>177</v>
      </c>
      <c r="C55" s="488"/>
      <c r="D55" s="489"/>
      <c r="E55" s="489"/>
      <c r="F55" s="489"/>
      <c r="G55" s="489"/>
      <c r="H55" s="489"/>
      <c r="BK55" s="408"/>
      <c r="CB55" s="407"/>
      <c r="CJ55" s="407"/>
      <c r="CL55" s="407"/>
      <c r="CN55" s="407"/>
    </row>
    <row r="56" spans="1:92" ht="16.5" thickBot="1" x14ac:dyDescent="0.4">
      <c r="B56" s="490" t="s">
        <v>179</v>
      </c>
      <c r="C56" s="490"/>
      <c r="D56" s="491" t="str">
        <f>_xlfn.IFNA(AX28,"")</f>
        <v>Actual Year 3</v>
      </c>
      <c r="E56" s="491"/>
      <c r="F56" s="489"/>
      <c r="G56" s="492"/>
      <c r="H56" s="492"/>
      <c r="BK56" s="408"/>
      <c r="CB56" s="407"/>
      <c r="CJ56" s="407"/>
      <c r="CL56" s="407"/>
      <c r="CN56" s="407"/>
    </row>
    <row r="57" spans="1:92" ht="16" x14ac:dyDescent="0.35">
      <c r="B57" s="493"/>
      <c r="C57" s="494"/>
      <c r="D57" s="495" t="s">
        <v>181</v>
      </c>
      <c r="E57" s="496"/>
      <c r="F57" s="497" t="s">
        <v>182</v>
      </c>
      <c r="G57" s="498"/>
      <c r="H57" s="497" t="s">
        <v>183</v>
      </c>
      <c r="I57" s="498"/>
      <c r="J57" s="497" t="s">
        <v>184</v>
      </c>
      <c r="K57" s="499"/>
      <c r="BK57" s="408"/>
      <c r="CB57" s="407"/>
    </row>
    <row r="58" spans="1:92" ht="16" x14ac:dyDescent="0.35">
      <c r="B58" s="500" t="s">
        <v>186</v>
      </c>
      <c r="C58" s="501"/>
      <c r="D58" s="502"/>
      <c r="E58" s="503"/>
      <c r="F58" s="504" t="s">
        <v>187</v>
      </c>
      <c r="G58" s="505"/>
      <c r="H58" s="504" t="s">
        <v>187</v>
      </c>
      <c r="I58" s="505"/>
      <c r="J58" s="504" t="s">
        <v>187</v>
      </c>
      <c r="K58" s="506"/>
      <c r="BK58" s="408"/>
      <c r="CB58" s="407"/>
    </row>
    <row r="59" spans="1:92" ht="16" x14ac:dyDescent="0.35">
      <c r="B59" s="507" t="str">
        <f>BE4</f>
        <v>≥80</v>
      </c>
      <c r="C59" s="508"/>
      <c r="D59" s="509">
        <f>IF(AX35=0,NA(),AX35)</f>
        <v>17</v>
      </c>
      <c r="E59" s="509"/>
      <c r="F59" s="509">
        <f>IF(AX32=0,NA(),AX32)</f>
        <v>3</v>
      </c>
      <c r="G59" s="509"/>
      <c r="H59" s="509">
        <f>IF(AX33=0,NA(),AX33)</f>
        <v>9</v>
      </c>
      <c r="I59" s="509"/>
      <c r="J59" s="509">
        <f>IF(AX34=0,NA(),AX34)</f>
        <v>5</v>
      </c>
      <c r="K59" s="509"/>
      <c r="BK59" s="408"/>
      <c r="CB59" s="407"/>
    </row>
    <row r="60" spans="1:92" ht="16" x14ac:dyDescent="0.35">
      <c r="B60" s="510" t="str">
        <f>BE5</f>
        <v>60-79</v>
      </c>
      <c r="C60" s="511"/>
      <c r="D60" s="509">
        <f>IF(AY35=0,NA(),AY35)</f>
        <v>7</v>
      </c>
      <c r="E60" s="509"/>
      <c r="F60" s="509">
        <f>IF(AY32=0,NA(),AY32)</f>
        <v>3</v>
      </c>
      <c r="G60" s="509"/>
      <c r="H60" s="509">
        <f>IF(AY33=0,NA(),AY33)</f>
        <v>3</v>
      </c>
      <c r="I60" s="509"/>
      <c r="J60" s="509">
        <f>IF(AY34=0,NA(),AY34)</f>
        <v>1</v>
      </c>
      <c r="K60" s="509"/>
      <c r="AQ60" s="408"/>
      <c r="BK60" s="408"/>
      <c r="CB60" s="407"/>
    </row>
    <row r="61" spans="1:92" ht="16" x14ac:dyDescent="0.35">
      <c r="B61" s="512" t="str">
        <f>BE6</f>
        <v>&lt;60</v>
      </c>
      <c r="C61" s="513"/>
      <c r="D61" s="509">
        <f>IF(AZ35=0,NA(),AZ35)</f>
        <v>1</v>
      </c>
      <c r="E61" s="509"/>
      <c r="F61" s="509" t="e">
        <f>IF(AZ32=0,NA(),AZ32)</f>
        <v>#N/A</v>
      </c>
      <c r="G61" s="509"/>
      <c r="H61" s="509" t="e">
        <f>IF(AZ33=0,NA(),AZ33)</f>
        <v>#N/A</v>
      </c>
      <c r="I61" s="509"/>
      <c r="J61" s="509">
        <f>IF(AZ34=0,NA(),AZ34)</f>
        <v>1</v>
      </c>
      <c r="K61" s="509"/>
      <c r="AQ61" s="408"/>
      <c r="BK61" s="408"/>
      <c r="CB61" s="407"/>
    </row>
    <row r="62" spans="1:92" s="408" customFormat="1" ht="16.5" thickBot="1" x14ac:dyDescent="0.4">
      <c r="B62" s="514" t="s">
        <v>190</v>
      </c>
      <c r="C62" s="515"/>
      <c r="D62" s="516">
        <f>IFERROR(BA35,"n/a")</f>
        <v>0.82</v>
      </c>
      <c r="E62" s="517"/>
      <c r="F62" s="516">
        <f>IFERROR(BA32,"n/a")</f>
        <v>0.75</v>
      </c>
      <c r="G62" s="517"/>
      <c r="H62" s="516">
        <f>IFERROR(BA33,"n/a")</f>
        <v>0.875</v>
      </c>
      <c r="I62" s="517"/>
      <c r="J62" s="516">
        <f>IFERROR(BA34,"n/a")</f>
        <v>0.7857142857142857</v>
      </c>
      <c r="K62" s="518"/>
      <c r="Q62" s="407"/>
      <c r="R62" s="407"/>
      <c r="S62" s="407"/>
      <c r="T62" s="407"/>
      <c r="U62" s="407"/>
      <c r="V62" s="407"/>
      <c r="W62" s="407"/>
      <c r="X62" s="407"/>
      <c r="Y62" s="407"/>
      <c r="Z62" s="407"/>
      <c r="AB62" s="407"/>
      <c r="AC62" s="407"/>
      <c r="AK62" s="407"/>
      <c r="AL62" s="407"/>
      <c r="AM62" s="407"/>
      <c r="AN62" s="407"/>
      <c r="AO62" s="407"/>
      <c r="AP62" s="407"/>
      <c r="AR62" s="407"/>
      <c r="AS62" s="407"/>
      <c r="AT62" s="407"/>
      <c r="AU62" s="407"/>
      <c r="AV62" s="407"/>
      <c r="BB62" s="407"/>
      <c r="BC62" s="407"/>
      <c r="BD62" s="407"/>
      <c r="BE62" s="407"/>
      <c r="BF62" s="407"/>
      <c r="BG62" s="407"/>
      <c r="BH62" s="407"/>
      <c r="BI62" s="407"/>
      <c r="BJ62" s="407"/>
      <c r="CB62" s="407"/>
      <c r="CG62" s="407"/>
      <c r="CI62" s="407"/>
      <c r="CK62" s="407"/>
      <c r="CM62" s="407"/>
    </row>
    <row r="63" spans="1:92" s="408" customFormat="1" x14ac:dyDescent="0.35">
      <c r="B63" s="471"/>
      <c r="C63" s="471"/>
      <c r="D63" s="407"/>
      <c r="E63" s="407"/>
      <c r="F63" s="407"/>
      <c r="G63" s="407"/>
      <c r="L63" s="471"/>
      <c r="Q63" s="407"/>
      <c r="R63" s="407"/>
      <c r="S63" s="407"/>
      <c r="T63" s="407"/>
      <c r="U63" s="407"/>
      <c r="V63" s="407"/>
      <c r="W63" s="407"/>
      <c r="X63" s="407"/>
      <c r="Y63" s="407"/>
      <c r="Z63" s="407"/>
      <c r="AB63" s="407"/>
      <c r="AC63" s="407"/>
      <c r="AK63" s="407"/>
      <c r="AL63" s="407"/>
      <c r="AM63" s="407"/>
      <c r="AN63" s="407"/>
      <c r="AO63" s="407"/>
      <c r="AP63" s="407"/>
      <c r="AR63" s="407"/>
      <c r="AS63" s="407"/>
      <c r="AT63" s="407"/>
      <c r="AU63" s="407"/>
      <c r="AV63" s="407"/>
      <c r="BB63" s="407"/>
      <c r="BC63" s="407"/>
      <c r="BD63" s="407"/>
      <c r="BE63" s="407"/>
      <c r="BF63" s="407"/>
      <c r="BG63" s="407"/>
      <c r="BH63" s="407"/>
      <c r="BI63" s="407"/>
      <c r="BJ63" s="407"/>
      <c r="CB63" s="407"/>
      <c r="CG63" s="407"/>
      <c r="CI63" s="407"/>
      <c r="CK63" s="407"/>
      <c r="CM63" s="407"/>
    </row>
    <row r="64" spans="1:92" s="408" customFormat="1" x14ac:dyDescent="0.35">
      <c r="B64" s="407"/>
      <c r="C64" s="407"/>
      <c r="D64" s="407"/>
      <c r="E64" s="407"/>
      <c r="F64" s="407"/>
      <c r="G64" s="407"/>
      <c r="Q64" s="407"/>
      <c r="R64" s="407"/>
      <c r="S64" s="407"/>
      <c r="T64" s="407"/>
      <c r="U64" s="407"/>
      <c r="V64" s="407"/>
      <c r="W64" s="407"/>
      <c r="X64" s="407"/>
      <c r="Y64" s="407"/>
      <c r="Z64" s="407"/>
      <c r="AB64" s="407"/>
      <c r="AC64" s="407"/>
      <c r="AK64" s="407"/>
      <c r="AL64" s="407"/>
      <c r="AM64" s="407"/>
      <c r="AN64" s="407"/>
      <c r="AO64" s="407"/>
      <c r="AP64" s="407"/>
      <c r="AQ64" s="407"/>
      <c r="AR64" s="407"/>
      <c r="AS64" s="407"/>
      <c r="AT64" s="407"/>
      <c r="AU64" s="407"/>
      <c r="AV64" s="407"/>
      <c r="BB64" s="407"/>
      <c r="BC64" s="407"/>
      <c r="BD64" s="407"/>
      <c r="BE64" s="407"/>
      <c r="BF64" s="407"/>
      <c r="BG64" s="407"/>
      <c r="BH64" s="407"/>
      <c r="BI64" s="407"/>
      <c r="BJ64" s="407"/>
      <c r="CB64" s="407"/>
      <c r="CG64" s="407"/>
      <c r="CI64" s="407"/>
      <c r="CK64" s="407"/>
      <c r="CM64" s="407"/>
    </row>
    <row r="65" spans="2:91" s="408" customFormat="1" x14ac:dyDescent="0.35">
      <c r="B65" s="407"/>
      <c r="C65" s="407"/>
      <c r="D65" s="407"/>
      <c r="E65" s="407"/>
      <c r="F65" s="407"/>
      <c r="G65" s="407"/>
      <c r="Q65" s="407"/>
      <c r="R65" s="407"/>
      <c r="S65" s="407"/>
      <c r="T65" s="407"/>
      <c r="U65" s="407"/>
      <c r="V65" s="407"/>
      <c r="W65" s="407"/>
      <c r="X65" s="407"/>
      <c r="Y65" s="407"/>
      <c r="Z65" s="407"/>
      <c r="AB65" s="407"/>
      <c r="AC65" s="407"/>
      <c r="AK65" s="407"/>
      <c r="AL65" s="407"/>
      <c r="AM65" s="407"/>
      <c r="AN65" s="407"/>
      <c r="AO65" s="407"/>
      <c r="AP65" s="407"/>
      <c r="AQ65" s="407"/>
      <c r="AR65" s="407"/>
      <c r="AS65" s="407"/>
      <c r="AT65" s="407"/>
      <c r="AU65" s="407"/>
      <c r="AV65" s="407"/>
      <c r="BB65" s="407"/>
      <c r="BC65" s="407"/>
      <c r="BD65" s="407"/>
      <c r="BE65" s="407"/>
      <c r="BF65" s="407"/>
      <c r="BG65" s="407"/>
      <c r="BH65" s="407"/>
      <c r="BI65" s="407"/>
      <c r="BJ65" s="407"/>
      <c r="CB65" s="407"/>
      <c r="CG65" s="407"/>
      <c r="CI65" s="407"/>
      <c r="CK65" s="407"/>
      <c r="CM65" s="407"/>
    </row>
    <row r="66" spans="2:91" s="408" customFormat="1" x14ac:dyDescent="0.35">
      <c r="B66" s="407"/>
      <c r="C66" s="407"/>
      <c r="D66" s="407"/>
      <c r="E66" s="407"/>
      <c r="F66" s="407"/>
      <c r="G66" s="407"/>
      <c r="Q66" s="407"/>
      <c r="R66" s="407"/>
      <c r="S66" s="407"/>
      <c r="T66" s="407"/>
      <c r="U66" s="407"/>
      <c r="V66" s="407"/>
      <c r="W66" s="407"/>
      <c r="X66" s="407"/>
      <c r="Y66" s="407"/>
      <c r="Z66" s="407"/>
      <c r="AB66" s="407"/>
      <c r="AC66" s="407"/>
      <c r="AK66" s="407"/>
      <c r="AL66" s="407"/>
      <c r="AM66" s="407"/>
      <c r="AN66" s="407"/>
      <c r="AO66" s="407"/>
      <c r="AP66" s="407"/>
      <c r="AQ66" s="407"/>
      <c r="AR66" s="407"/>
      <c r="AS66" s="407"/>
      <c r="AT66" s="407"/>
      <c r="AU66" s="407"/>
      <c r="AV66" s="407"/>
      <c r="BB66" s="407"/>
      <c r="BC66" s="407"/>
      <c r="BD66" s="407"/>
      <c r="BE66" s="407"/>
      <c r="BF66" s="407"/>
      <c r="BG66" s="407"/>
      <c r="BH66" s="407"/>
      <c r="BI66" s="407"/>
      <c r="BJ66" s="407"/>
      <c r="CB66" s="407"/>
      <c r="CG66" s="407"/>
      <c r="CI66" s="407"/>
      <c r="CK66" s="407"/>
      <c r="CM66" s="407"/>
    </row>
    <row r="67" spans="2:91" s="408" customFormat="1" x14ac:dyDescent="0.35">
      <c r="B67" s="407"/>
      <c r="C67" s="407"/>
      <c r="D67" s="407"/>
      <c r="E67" s="407"/>
      <c r="F67" s="407"/>
      <c r="G67" s="407"/>
      <c r="Q67" s="407"/>
      <c r="R67" s="407"/>
      <c r="S67" s="407"/>
      <c r="T67" s="407"/>
      <c r="U67" s="407"/>
      <c r="V67" s="407"/>
      <c r="W67" s="407"/>
      <c r="X67" s="407"/>
      <c r="Y67" s="407"/>
      <c r="Z67" s="407"/>
      <c r="AB67" s="407"/>
      <c r="AC67" s="407"/>
      <c r="AK67" s="407"/>
      <c r="AL67" s="407"/>
      <c r="AM67" s="407"/>
      <c r="AN67" s="407"/>
      <c r="AO67" s="407"/>
      <c r="AP67" s="407"/>
      <c r="AQ67" s="407"/>
      <c r="AR67" s="407"/>
      <c r="AS67" s="407"/>
      <c r="AT67" s="407"/>
      <c r="AU67" s="407"/>
      <c r="AV67" s="407"/>
      <c r="BB67" s="407"/>
      <c r="BC67" s="407"/>
      <c r="BD67" s="407"/>
      <c r="BE67" s="407"/>
      <c r="BF67" s="407"/>
      <c r="BG67" s="407"/>
      <c r="BH67" s="407"/>
      <c r="BI67" s="407"/>
      <c r="BJ67" s="407"/>
      <c r="CB67" s="407"/>
      <c r="CG67" s="407"/>
      <c r="CI67" s="407"/>
      <c r="CK67" s="407"/>
      <c r="CM67" s="407"/>
    </row>
    <row r="68" spans="2:91" s="408" customFormat="1" x14ac:dyDescent="0.35">
      <c r="B68" s="407"/>
      <c r="C68" s="407"/>
      <c r="D68" s="407"/>
      <c r="E68" s="407"/>
      <c r="F68" s="407"/>
      <c r="G68" s="407"/>
      <c r="Q68" s="407"/>
      <c r="R68" s="407"/>
      <c r="S68" s="407"/>
      <c r="T68" s="407"/>
      <c r="U68" s="407"/>
      <c r="V68" s="407"/>
      <c r="W68" s="407"/>
      <c r="X68" s="407"/>
      <c r="Y68" s="214"/>
      <c r="Z68" s="407"/>
      <c r="AA68" s="407"/>
      <c r="AB68" s="407"/>
      <c r="AC68" s="407"/>
      <c r="AK68" s="407"/>
      <c r="AL68" s="407"/>
      <c r="AM68" s="407"/>
      <c r="AN68" s="407"/>
      <c r="AO68" s="407"/>
      <c r="AP68" s="407"/>
      <c r="AQ68" s="407"/>
      <c r="AR68" s="407"/>
      <c r="AS68" s="407"/>
      <c r="AT68" s="407"/>
      <c r="AU68" s="407"/>
      <c r="AV68" s="407"/>
      <c r="BB68" s="407"/>
      <c r="BC68" s="407"/>
      <c r="BD68" s="407"/>
      <c r="BE68" s="407"/>
      <c r="BF68" s="407"/>
      <c r="BG68" s="407"/>
      <c r="BH68" s="407"/>
      <c r="BI68" s="407"/>
      <c r="BJ68" s="407"/>
      <c r="CB68" s="407"/>
      <c r="CG68" s="407"/>
      <c r="CI68" s="407"/>
      <c r="CK68" s="407"/>
      <c r="CM68" s="407"/>
    </row>
    <row r="69" spans="2:91" s="408" customFormat="1" x14ac:dyDescent="0.35">
      <c r="B69" s="407"/>
      <c r="C69" s="407"/>
      <c r="D69" s="407"/>
      <c r="E69" s="407"/>
      <c r="F69" s="407"/>
      <c r="G69" s="407"/>
      <c r="Q69" s="407"/>
      <c r="R69" s="407"/>
      <c r="S69" s="407"/>
      <c r="T69" s="407"/>
      <c r="U69" s="407"/>
      <c r="V69" s="407"/>
      <c r="W69" s="407"/>
      <c r="X69" s="407"/>
      <c r="Y69" s="407"/>
      <c r="Z69" s="407"/>
      <c r="AB69" s="407"/>
      <c r="AC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CB69" s="407"/>
      <c r="CG69" s="407"/>
      <c r="CI69" s="407"/>
      <c r="CK69" s="407"/>
      <c r="CM69" s="407"/>
    </row>
    <row r="70" spans="2:91" s="408" customFormat="1" x14ac:dyDescent="0.35">
      <c r="B70" s="407"/>
      <c r="C70" s="407"/>
      <c r="D70" s="407"/>
      <c r="E70" s="407"/>
      <c r="F70" s="407"/>
      <c r="G70" s="407"/>
      <c r="Q70" s="407"/>
      <c r="R70" s="407"/>
      <c r="S70" s="407"/>
      <c r="T70" s="407"/>
      <c r="U70" s="407"/>
      <c r="V70" s="407"/>
      <c r="W70" s="407"/>
      <c r="X70" s="407"/>
      <c r="Y70" s="407"/>
      <c r="Z70" s="407"/>
      <c r="AB70" s="407"/>
      <c r="AC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CB70" s="407"/>
      <c r="CG70" s="407"/>
      <c r="CI70" s="407"/>
      <c r="CK70" s="407"/>
      <c r="CM70" s="407"/>
    </row>
    <row r="71" spans="2:91" s="408" customFormat="1" x14ac:dyDescent="0.35">
      <c r="B71" s="407"/>
      <c r="C71" s="407"/>
      <c r="F71" s="407"/>
      <c r="G71" s="407"/>
      <c r="H71" s="407"/>
      <c r="I71" s="407"/>
      <c r="J71" s="407"/>
      <c r="K71" s="407"/>
      <c r="Q71" s="407"/>
      <c r="R71" s="407"/>
      <c r="S71" s="407"/>
      <c r="T71" s="407"/>
      <c r="U71" s="407"/>
      <c r="V71" s="407"/>
      <c r="W71" s="407"/>
      <c r="X71" s="407"/>
      <c r="Y71" s="407"/>
      <c r="Z71" s="407"/>
      <c r="AB71" s="407"/>
      <c r="AC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CB71" s="407"/>
      <c r="CG71" s="407"/>
      <c r="CI71" s="407"/>
      <c r="CK71" s="407"/>
      <c r="CM71" s="407"/>
    </row>
    <row r="72" spans="2:91" s="408" customFormat="1" x14ac:dyDescent="0.35">
      <c r="B72" s="407"/>
      <c r="C72" s="407"/>
      <c r="I72" s="407"/>
      <c r="J72" s="407"/>
      <c r="K72" s="407"/>
      <c r="L72" s="407"/>
      <c r="M72" s="407"/>
      <c r="Q72" s="407"/>
      <c r="R72" s="407"/>
      <c r="S72" s="407"/>
      <c r="T72" s="407"/>
      <c r="U72" s="407"/>
      <c r="V72" s="407"/>
      <c r="W72" s="407"/>
      <c r="X72" s="407"/>
      <c r="Y72" s="407"/>
      <c r="Z72" s="407"/>
      <c r="AB72" s="407"/>
      <c r="AC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CB72" s="407"/>
      <c r="CG72" s="407"/>
      <c r="CI72" s="407"/>
      <c r="CK72" s="407"/>
      <c r="CM72" s="407"/>
    </row>
    <row r="73" spans="2:91" s="408" customFormat="1" x14ac:dyDescent="0.35">
      <c r="B73" s="407"/>
      <c r="C73" s="407"/>
      <c r="I73" s="407"/>
      <c r="J73" s="407"/>
      <c r="K73" s="407"/>
      <c r="L73" s="407"/>
      <c r="M73" s="407"/>
      <c r="Q73" s="407"/>
      <c r="R73" s="407"/>
      <c r="S73" s="407"/>
      <c r="T73" s="407"/>
      <c r="U73" s="407"/>
      <c r="V73" s="407"/>
      <c r="W73" s="407"/>
      <c r="X73" s="407"/>
      <c r="Y73" s="407"/>
      <c r="Z73" s="407"/>
      <c r="AB73" s="407"/>
      <c r="AC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CB73" s="407"/>
      <c r="CG73" s="407"/>
      <c r="CI73" s="407"/>
      <c r="CK73" s="407"/>
      <c r="CM73" s="407"/>
    </row>
    <row r="74" spans="2:91" s="408" customFormat="1" ht="18.5" x14ac:dyDescent="0.45">
      <c r="B74" s="407"/>
      <c r="C74" s="407"/>
      <c r="F74" s="519"/>
      <c r="G74" s="519"/>
      <c r="H74" s="407"/>
      <c r="Q74" s="407"/>
      <c r="R74" s="407"/>
      <c r="S74" s="407"/>
      <c r="T74" s="407"/>
      <c r="U74" s="407"/>
      <c r="V74" s="407"/>
      <c r="W74" s="407"/>
      <c r="X74" s="407"/>
      <c r="Y74" s="407"/>
      <c r="Z74" s="407"/>
      <c r="AB74" s="407"/>
      <c r="AC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7"/>
      <c r="BG74" s="407"/>
      <c r="BH74" s="407"/>
      <c r="BI74" s="407"/>
      <c r="BJ74" s="407"/>
      <c r="CB74" s="407"/>
      <c r="CG74" s="407"/>
      <c r="CI74" s="407"/>
      <c r="CK74" s="407"/>
      <c r="CM74" s="407"/>
    </row>
    <row r="75" spans="2:91" s="408" customFormat="1" x14ac:dyDescent="0.35">
      <c r="B75" s="407"/>
      <c r="C75" s="407"/>
      <c r="F75" s="407"/>
      <c r="G75" s="407"/>
      <c r="H75" s="407"/>
      <c r="Q75" s="407"/>
      <c r="R75" s="407"/>
      <c r="S75" s="407"/>
      <c r="T75" s="407"/>
      <c r="U75" s="407"/>
      <c r="V75" s="407"/>
      <c r="W75" s="407"/>
      <c r="X75" s="407"/>
      <c r="Y75" s="407"/>
      <c r="Z75" s="407"/>
      <c r="AB75" s="407"/>
      <c r="AC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CB75" s="407"/>
      <c r="CG75" s="407"/>
      <c r="CI75" s="407"/>
      <c r="CK75" s="407"/>
      <c r="CM75" s="407"/>
    </row>
    <row r="76" spans="2:91" s="408" customFormat="1" x14ac:dyDescent="0.35">
      <c r="B76" s="407"/>
      <c r="C76" s="407"/>
      <c r="F76" s="407"/>
      <c r="G76" s="407"/>
      <c r="H76" s="407"/>
      <c r="Q76" s="407"/>
      <c r="R76" s="407"/>
      <c r="S76" s="407"/>
      <c r="T76" s="407"/>
      <c r="U76" s="407"/>
      <c r="V76" s="407"/>
      <c r="W76" s="407"/>
      <c r="X76" s="407"/>
      <c r="Y76" s="407"/>
      <c r="Z76" s="407"/>
      <c r="AB76" s="407"/>
      <c r="AC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CB76" s="407"/>
      <c r="CG76" s="407"/>
      <c r="CI76" s="407"/>
      <c r="CK76" s="407"/>
      <c r="CM76" s="407"/>
    </row>
    <row r="77" spans="2:91" s="408" customFormat="1" x14ac:dyDescent="0.35">
      <c r="B77" s="407"/>
      <c r="C77" s="407"/>
      <c r="F77" s="407"/>
      <c r="G77" s="407"/>
      <c r="H77" s="407"/>
      <c r="Q77" s="407"/>
      <c r="R77" s="407"/>
      <c r="S77" s="407"/>
      <c r="T77" s="407"/>
      <c r="U77" s="407"/>
      <c r="V77" s="407"/>
      <c r="W77" s="407"/>
      <c r="X77" s="407"/>
      <c r="Y77" s="407"/>
      <c r="Z77" s="407"/>
      <c r="AB77" s="407"/>
      <c r="AC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CB77" s="407"/>
      <c r="CG77" s="407"/>
      <c r="CI77" s="407"/>
      <c r="CK77" s="407"/>
      <c r="CM77" s="407"/>
    </row>
    <row r="78" spans="2:91" s="408" customFormat="1" x14ac:dyDescent="0.35">
      <c r="B78" s="407"/>
      <c r="C78" s="407"/>
      <c r="F78" s="407"/>
      <c r="G78" s="407"/>
      <c r="H78" s="407"/>
      <c r="Q78" s="407"/>
      <c r="R78" s="407"/>
      <c r="S78" s="407"/>
      <c r="T78" s="407"/>
      <c r="U78" s="407"/>
      <c r="V78" s="407"/>
      <c r="W78" s="407"/>
      <c r="X78" s="407"/>
      <c r="Y78" s="407"/>
      <c r="Z78" s="407"/>
      <c r="AB78" s="407"/>
      <c r="AC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CB78" s="407"/>
      <c r="CG78" s="407"/>
      <c r="CI78" s="407"/>
      <c r="CK78" s="407"/>
      <c r="CM78" s="407"/>
    </row>
    <row r="79" spans="2:91" s="408" customFormat="1" x14ac:dyDescent="0.35">
      <c r="B79" s="407"/>
      <c r="C79" s="407"/>
      <c r="F79" s="407"/>
      <c r="G79" s="407"/>
      <c r="H79" s="407"/>
      <c r="Q79" s="407"/>
      <c r="R79" s="407"/>
      <c r="S79" s="407"/>
      <c r="T79" s="407"/>
      <c r="U79" s="407"/>
      <c r="V79" s="407"/>
      <c r="W79" s="407"/>
      <c r="X79" s="407"/>
      <c r="Y79" s="407"/>
      <c r="Z79" s="407"/>
      <c r="AB79" s="407"/>
      <c r="AC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CB79" s="407"/>
      <c r="CG79" s="407"/>
      <c r="CI79" s="407"/>
      <c r="CK79" s="407"/>
      <c r="CM79" s="407"/>
    </row>
    <row r="80" spans="2:91" s="408" customFormat="1" x14ac:dyDescent="0.35">
      <c r="B80" s="407"/>
      <c r="C80" s="407"/>
      <c r="F80" s="407"/>
      <c r="G80" s="407"/>
      <c r="H80" s="407"/>
      <c r="Q80" s="407"/>
      <c r="R80" s="407"/>
      <c r="S80" s="407"/>
      <c r="T80" s="407"/>
      <c r="U80" s="407"/>
      <c r="V80" s="407"/>
      <c r="W80" s="407"/>
      <c r="X80" s="407"/>
      <c r="Y80" s="407"/>
      <c r="Z80" s="407"/>
      <c r="AB80" s="407"/>
      <c r="AC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CK80" s="407"/>
      <c r="CM80" s="407"/>
    </row>
    <row r="81" spans="2:91" s="408" customFormat="1" x14ac:dyDescent="0.35">
      <c r="B81" s="407"/>
      <c r="C81" s="407"/>
      <c r="F81" s="407"/>
      <c r="G81" s="407"/>
      <c r="H81" s="407"/>
      <c r="Q81" s="407"/>
      <c r="R81" s="407"/>
      <c r="S81" s="407"/>
      <c r="T81" s="407"/>
      <c r="U81" s="407"/>
      <c r="V81" s="407"/>
      <c r="W81" s="407"/>
      <c r="X81" s="407"/>
      <c r="Y81" s="407"/>
      <c r="Z81" s="407"/>
      <c r="AB81" s="407"/>
      <c r="AC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CK81" s="407"/>
      <c r="CM81" s="407"/>
    </row>
    <row r="82" spans="2:91" s="408" customFormat="1" x14ac:dyDescent="0.35">
      <c r="B82" s="407"/>
      <c r="C82" s="407"/>
      <c r="F82" s="407"/>
      <c r="G82" s="407"/>
      <c r="H82" s="407"/>
      <c r="Q82" s="407"/>
      <c r="R82" s="407"/>
      <c r="S82" s="407"/>
      <c r="T82" s="407"/>
      <c r="U82" s="407"/>
      <c r="V82" s="407"/>
      <c r="W82" s="407"/>
      <c r="X82" s="407"/>
      <c r="Y82" s="407"/>
      <c r="Z82" s="407"/>
      <c r="AB82" s="407"/>
      <c r="AC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CK82" s="407"/>
      <c r="CM82" s="407"/>
    </row>
    <row r="83" spans="2:91" s="408" customFormat="1" x14ac:dyDescent="0.35">
      <c r="B83" s="407"/>
      <c r="C83" s="407"/>
      <c r="F83" s="407"/>
      <c r="G83" s="407"/>
      <c r="H83" s="407"/>
      <c r="Q83" s="407"/>
      <c r="R83" s="407"/>
      <c r="S83" s="407"/>
      <c r="T83" s="407"/>
      <c r="U83" s="407"/>
      <c r="V83" s="407"/>
      <c r="W83" s="407"/>
      <c r="X83" s="407"/>
      <c r="Y83" s="407"/>
      <c r="Z83" s="407"/>
      <c r="AB83" s="407"/>
      <c r="AC83" s="407"/>
      <c r="AK83" s="407"/>
      <c r="AL83" s="407"/>
      <c r="AM83" s="407"/>
      <c r="AN83" s="407"/>
      <c r="AO83" s="407"/>
      <c r="AP83" s="407"/>
      <c r="AR83" s="407"/>
      <c r="AS83" s="407"/>
      <c r="AT83" s="407"/>
      <c r="AU83" s="214"/>
      <c r="AV83" s="214"/>
      <c r="AW83" s="214"/>
      <c r="AX83" s="407"/>
      <c r="AY83" s="407"/>
      <c r="AZ83" s="407"/>
      <c r="BA83" s="407"/>
      <c r="BB83" s="407"/>
      <c r="BC83" s="407"/>
      <c r="BD83" s="520"/>
      <c r="BE83" s="407"/>
      <c r="BF83" s="407"/>
      <c r="BG83" s="407"/>
      <c r="BH83" s="407"/>
      <c r="BI83" s="407"/>
      <c r="BJ83" s="407"/>
      <c r="BK83" s="407"/>
      <c r="CK83" s="407"/>
      <c r="CM83" s="407"/>
    </row>
    <row r="84" spans="2:91" s="408" customFormat="1" x14ac:dyDescent="0.35">
      <c r="B84" s="407"/>
      <c r="C84" s="407"/>
      <c r="F84" s="407"/>
      <c r="G84" s="407"/>
      <c r="H84" s="407"/>
      <c r="Q84" s="407"/>
      <c r="R84" s="407"/>
      <c r="S84" s="407"/>
      <c r="T84" s="407"/>
      <c r="U84" s="407"/>
      <c r="V84" s="407"/>
      <c r="W84" s="407"/>
      <c r="X84" s="407"/>
      <c r="Y84" s="407"/>
      <c r="Z84" s="407"/>
      <c r="AB84" s="407"/>
      <c r="AC84" s="407"/>
      <c r="AK84" s="407"/>
      <c r="AL84" s="407"/>
      <c r="AM84" s="407"/>
      <c r="AN84" s="407"/>
      <c r="AO84" s="407"/>
      <c r="AP84" s="407"/>
      <c r="AR84" s="407"/>
      <c r="AS84" s="407"/>
      <c r="AT84" s="407"/>
      <c r="AU84" s="422"/>
      <c r="AV84" s="407"/>
      <c r="AW84" s="407"/>
      <c r="AX84" s="407"/>
      <c r="AY84" s="407"/>
      <c r="AZ84" s="520"/>
      <c r="BA84" s="520"/>
      <c r="BB84" s="520"/>
      <c r="BC84" s="520"/>
      <c r="BD84" s="520"/>
      <c r="BE84" s="407"/>
      <c r="BF84" s="407"/>
      <c r="BG84" s="407"/>
      <c r="BH84" s="407"/>
      <c r="BI84" s="407"/>
      <c r="BJ84" s="407"/>
      <c r="BK84" s="407"/>
      <c r="CK84" s="407"/>
      <c r="CM84" s="407"/>
    </row>
    <row r="85" spans="2:91" s="408" customFormat="1" x14ac:dyDescent="0.35">
      <c r="B85" s="407"/>
      <c r="C85" s="407"/>
      <c r="F85" s="407"/>
      <c r="G85" s="407"/>
      <c r="H85" s="407"/>
      <c r="Q85" s="407"/>
      <c r="R85" s="407"/>
      <c r="S85" s="407"/>
      <c r="T85" s="407"/>
      <c r="U85" s="407"/>
      <c r="V85" s="407"/>
      <c r="W85" s="407"/>
      <c r="X85" s="407"/>
      <c r="Y85" s="407"/>
      <c r="Z85" s="407"/>
      <c r="AB85" s="407"/>
      <c r="AC85" s="407"/>
      <c r="AK85" s="407"/>
      <c r="AL85" s="407"/>
      <c r="AM85" s="407"/>
      <c r="AN85" s="407"/>
      <c r="AO85" s="407"/>
      <c r="AP85" s="407"/>
      <c r="AR85" s="407"/>
      <c r="AS85" s="407"/>
      <c r="AT85" s="407"/>
      <c r="AU85" s="422"/>
      <c r="AV85" s="407"/>
      <c r="AW85" s="407"/>
      <c r="AX85" s="407"/>
      <c r="AY85" s="407"/>
      <c r="AZ85" s="407"/>
      <c r="BA85" s="407"/>
      <c r="BB85" s="407"/>
      <c r="BC85" s="407"/>
      <c r="BD85" s="407"/>
      <c r="BE85" s="407"/>
      <c r="BF85" s="407"/>
      <c r="BG85" s="407"/>
      <c r="BH85" s="407"/>
      <c r="BI85" s="407"/>
      <c r="BJ85" s="407"/>
      <c r="BK85" s="407"/>
      <c r="CK85" s="407"/>
      <c r="CM85" s="407"/>
    </row>
    <row r="86" spans="2:91" s="408" customFormat="1" x14ac:dyDescent="0.35">
      <c r="B86" s="407"/>
      <c r="C86" s="407"/>
      <c r="F86" s="407"/>
      <c r="G86" s="407"/>
      <c r="H86" s="407"/>
      <c r="Q86" s="407"/>
      <c r="R86" s="407"/>
      <c r="S86" s="407"/>
      <c r="T86" s="407"/>
      <c r="U86" s="407"/>
      <c r="V86" s="407"/>
      <c r="W86" s="407"/>
      <c r="X86" s="407"/>
      <c r="Y86" s="407"/>
      <c r="Z86" s="407"/>
      <c r="AB86" s="407"/>
      <c r="AC86" s="407"/>
      <c r="AK86" s="407"/>
      <c r="AL86" s="407"/>
      <c r="AM86" s="407"/>
      <c r="AN86" s="407"/>
      <c r="AO86" s="407"/>
      <c r="AP86" s="407"/>
      <c r="AR86" s="407"/>
      <c r="AS86" s="407"/>
      <c r="AT86" s="407"/>
      <c r="AU86" s="422"/>
      <c r="AV86" s="407"/>
      <c r="AW86" s="407"/>
      <c r="AX86" s="407"/>
      <c r="AY86" s="407"/>
      <c r="AZ86" s="407"/>
      <c r="BA86" s="407"/>
      <c r="BB86" s="407"/>
      <c r="BC86" s="407"/>
      <c r="BD86" s="407"/>
      <c r="BE86" s="407"/>
      <c r="BF86" s="407"/>
      <c r="BG86" s="407"/>
      <c r="BH86" s="407"/>
      <c r="BI86" s="407"/>
      <c r="BJ86" s="407"/>
      <c r="BK86" s="407"/>
      <c r="CK86" s="407"/>
      <c r="CM86" s="407"/>
    </row>
    <row r="87" spans="2:91" s="408" customFormat="1" ht="19" thickBot="1" x14ac:dyDescent="0.4">
      <c r="B87" s="487" t="s">
        <v>191</v>
      </c>
      <c r="C87" s="488"/>
      <c r="D87" s="489"/>
      <c r="E87" s="489"/>
      <c r="F87" s="489"/>
      <c r="G87" s="489"/>
      <c r="H87" s="489"/>
      <c r="I87" s="489"/>
      <c r="J87" s="489"/>
      <c r="Q87" s="407"/>
      <c r="R87" s="407"/>
      <c r="S87" s="407"/>
      <c r="T87" s="407"/>
      <c r="U87" s="407"/>
      <c r="V87" s="407"/>
      <c r="W87" s="407"/>
      <c r="X87" s="407"/>
      <c r="Y87" s="407"/>
      <c r="Z87" s="407"/>
      <c r="AA87" s="407"/>
      <c r="AB87" s="407"/>
      <c r="AC87" s="407"/>
      <c r="AK87" s="407"/>
      <c r="AL87" s="407"/>
      <c r="AM87" s="407"/>
      <c r="AN87" s="407"/>
      <c r="AO87" s="407"/>
      <c r="AP87" s="407"/>
      <c r="AR87" s="407"/>
      <c r="AS87" s="407"/>
      <c r="AT87" s="407"/>
      <c r="AU87" s="422"/>
      <c r="AV87" s="407"/>
      <c r="AW87" s="407"/>
      <c r="AX87" s="407"/>
      <c r="AY87" s="407"/>
      <c r="AZ87" s="407"/>
      <c r="BA87" s="407"/>
      <c r="BB87" s="407"/>
      <c r="BC87" s="407"/>
      <c r="BD87" s="407"/>
      <c r="BE87" s="407"/>
      <c r="BF87" s="407"/>
      <c r="BG87" s="407"/>
      <c r="BH87" s="407"/>
      <c r="BI87" s="407"/>
      <c r="BJ87" s="407"/>
      <c r="BK87" s="407"/>
      <c r="CG87" s="407"/>
      <c r="CI87" s="407"/>
      <c r="CK87" s="407"/>
      <c r="CM87" s="407"/>
    </row>
    <row r="88" spans="2:91" s="408" customFormat="1" ht="16" x14ac:dyDescent="0.35">
      <c r="B88" s="521"/>
      <c r="C88" s="522"/>
      <c r="D88" s="522"/>
      <c r="E88" s="216" t="s">
        <v>192</v>
      </c>
      <c r="F88" s="522"/>
      <c r="G88" s="523" t="s">
        <v>190</v>
      </c>
      <c r="H88" s="524"/>
      <c r="I88" s="524"/>
      <c r="J88" s="524"/>
      <c r="K88" s="525"/>
      <c r="Q88" s="407"/>
      <c r="R88" s="407"/>
      <c r="S88" s="407"/>
      <c r="T88" s="407"/>
      <c r="U88" s="407"/>
      <c r="V88" s="407"/>
      <c r="W88" s="407"/>
      <c r="X88" s="407"/>
      <c r="Y88" s="407"/>
      <c r="Z88" s="407"/>
      <c r="AA88" s="407"/>
      <c r="AB88" s="407"/>
      <c r="AC88" s="407"/>
      <c r="AK88" s="407"/>
      <c r="AL88" s="407"/>
      <c r="AM88" s="407"/>
      <c r="AN88" s="407"/>
      <c r="AO88" s="407"/>
      <c r="AP88" s="407"/>
      <c r="AR88" s="407"/>
      <c r="AS88" s="407"/>
      <c r="AT88" s="407"/>
      <c r="AU88" s="422"/>
      <c r="AV88" s="407"/>
      <c r="AW88" s="407"/>
      <c r="AX88" s="407"/>
      <c r="AY88" s="407"/>
      <c r="AZ88" s="407"/>
      <c r="BA88" s="407"/>
      <c r="BB88" s="407"/>
      <c r="BC88" s="407"/>
      <c r="BD88" s="407"/>
      <c r="CG88" s="407"/>
      <c r="CI88" s="407"/>
      <c r="CK88" s="407"/>
      <c r="CM88" s="407"/>
    </row>
    <row r="89" spans="2:91" s="408" customFormat="1" ht="16" x14ac:dyDescent="0.35">
      <c r="B89" s="526"/>
      <c r="C89" s="527"/>
      <c r="D89" s="528"/>
      <c r="E89" s="529"/>
      <c r="F89" s="529" t="s">
        <v>76</v>
      </c>
      <c r="G89" s="529" t="s">
        <v>77</v>
      </c>
      <c r="H89" s="529" t="s">
        <v>78</v>
      </c>
      <c r="I89" s="529" t="s">
        <v>79</v>
      </c>
      <c r="J89" s="529" t="s">
        <v>80</v>
      </c>
      <c r="K89" s="530" t="s">
        <v>81</v>
      </c>
      <c r="Q89" s="407"/>
      <c r="R89" s="407"/>
      <c r="S89" s="407"/>
      <c r="T89" s="407"/>
      <c r="U89" s="407"/>
      <c r="V89" s="407"/>
      <c r="W89" s="407"/>
      <c r="X89" s="407"/>
      <c r="Y89" s="407"/>
      <c r="Z89" s="407"/>
      <c r="AA89" s="407"/>
      <c r="AB89" s="407"/>
      <c r="AC89" s="407"/>
      <c r="AK89" s="407"/>
      <c r="AL89" s="407"/>
      <c r="AM89" s="407"/>
      <c r="AN89" s="407"/>
      <c r="AO89" s="407"/>
      <c r="AP89" s="407"/>
      <c r="AR89" s="407"/>
      <c r="AS89" s="407"/>
      <c r="AT89" s="407"/>
      <c r="AU89" s="422"/>
      <c r="AV89" s="407"/>
      <c r="AW89" s="407"/>
      <c r="AX89" s="407"/>
      <c r="AY89" s="407"/>
      <c r="AZ89" s="407"/>
      <c r="BA89" s="407"/>
      <c r="BB89" s="407"/>
      <c r="BC89" s="407"/>
      <c r="BD89" s="407"/>
      <c r="CG89" s="407"/>
      <c r="CI89" s="407"/>
      <c r="CK89" s="407"/>
      <c r="CM89" s="407"/>
    </row>
    <row r="90" spans="2:91" s="408" customFormat="1" ht="17.75" customHeight="1" x14ac:dyDescent="0.35">
      <c r="B90" s="531" t="s">
        <v>193</v>
      </c>
      <c r="C90" s="532"/>
      <c r="D90" s="533"/>
      <c r="E90" s="534" t="s">
        <v>194</v>
      </c>
      <c r="F90" s="534">
        <f>_xlfn.IFNA(S102,"")</f>
        <v>0.16666666666666666</v>
      </c>
      <c r="G90" s="534">
        <f>_xlfn.IFNA(S103,"")</f>
        <v>0.16666666666666666</v>
      </c>
      <c r="H90" s="534">
        <f>_xlfn.IFNA(S104,"")</f>
        <v>0.41666666666666669</v>
      </c>
      <c r="I90" s="534">
        <f>_xlfn.IFNA(S105,"")</f>
        <v>0.8</v>
      </c>
      <c r="J90" s="534" t="str">
        <f>_xlfn.IFNA(S106,"")</f>
        <v/>
      </c>
      <c r="K90" s="534" t="str">
        <f>_xlfn.IFNA(S107,"")</f>
        <v/>
      </c>
      <c r="Q90" s="407"/>
      <c r="R90" s="407"/>
      <c r="S90" s="407"/>
      <c r="T90" s="407"/>
      <c r="U90" s="407"/>
      <c r="V90" s="407"/>
      <c r="W90" s="407"/>
      <c r="X90" s="407"/>
      <c r="Y90" s="407"/>
      <c r="Z90" s="407"/>
      <c r="AA90" s="407"/>
      <c r="AB90" s="407"/>
      <c r="AC90" s="407"/>
      <c r="AK90" s="407"/>
      <c r="AL90" s="407"/>
      <c r="AM90" s="407"/>
      <c r="AN90" s="407"/>
      <c r="AO90" s="407"/>
      <c r="AP90" s="407"/>
      <c r="AQ90" s="407"/>
      <c r="AR90" s="407"/>
      <c r="AT90" s="407"/>
      <c r="CG90" s="407"/>
      <c r="CI90" s="407"/>
      <c r="CK90" s="407"/>
      <c r="CM90" s="407"/>
    </row>
    <row r="91" spans="2:91" s="408" customFormat="1" ht="17.75" customHeight="1" x14ac:dyDescent="0.35">
      <c r="B91" s="535"/>
      <c r="C91" s="536"/>
      <c r="D91" s="537"/>
      <c r="E91" s="538" t="s">
        <v>70</v>
      </c>
      <c r="F91" s="538"/>
      <c r="G91" s="539">
        <f>_xlfn.IFNA(R103,"")</f>
        <v>0.16666666666666666</v>
      </c>
      <c r="H91" s="539">
        <f>_xlfn.IFNA(R104,"")</f>
        <v>0.5</v>
      </c>
      <c r="I91" s="539">
        <f>_xlfn.IFNA(R105,"")</f>
        <v>0.8</v>
      </c>
      <c r="J91" s="539">
        <f>_xlfn.IFNA(R106,"")</f>
        <v>0.8</v>
      </c>
      <c r="K91" s="539">
        <f>_xlfn.IFNA(R107,"")</f>
        <v>1</v>
      </c>
      <c r="Q91" s="407"/>
      <c r="R91" s="407"/>
      <c r="S91" s="407"/>
      <c r="T91" s="407"/>
      <c r="U91" s="407"/>
      <c r="V91" s="407"/>
      <c r="W91" s="407"/>
      <c r="X91" s="407"/>
      <c r="Y91" s="407"/>
      <c r="Z91" s="407"/>
      <c r="AA91" s="407"/>
      <c r="AB91" s="407"/>
      <c r="AC91" s="407"/>
      <c r="AK91" s="407"/>
      <c r="AL91" s="407"/>
      <c r="AO91" s="407"/>
      <c r="AP91" s="407"/>
      <c r="AQ91" s="407"/>
      <c r="AR91" s="407"/>
      <c r="AS91" s="407"/>
      <c r="AT91" s="407"/>
      <c r="CG91" s="407"/>
      <c r="CI91" s="407"/>
      <c r="CK91" s="407"/>
      <c r="CM91" s="407"/>
    </row>
    <row r="92" spans="2:91" s="408" customFormat="1" ht="17.75" customHeight="1" x14ac:dyDescent="0.35">
      <c r="B92" s="531" t="s">
        <v>195</v>
      </c>
      <c r="C92" s="532"/>
      <c r="D92" s="533"/>
      <c r="E92" s="540" t="s">
        <v>194</v>
      </c>
      <c r="F92" s="534">
        <f>_xlfn.IFNA(U102,"")</f>
        <v>0.45833333333333331</v>
      </c>
      <c r="G92" s="534">
        <f>_xlfn.IFNA(U103,"")</f>
        <v>0.45833333333333331</v>
      </c>
      <c r="H92" s="534">
        <f>_xlfn.IFNA(U104,"")</f>
        <v>0.79166666666666663</v>
      </c>
      <c r="I92" s="534">
        <f>_xlfn.IFNA(U105,"")</f>
        <v>0.875</v>
      </c>
      <c r="J92" s="534" t="str">
        <f>_xlfn.IFNA(U106,"")</f>
        <v/>
      </c>
      <c r="K92" s="534" t="str">
        <f>_xlfn.IFNA(U107,"")</f>
        <v/>
      </c>
      <c r="Q92" s="407"/>
      <c r="R92" s="407"/>
      <c r="S92" s="407"/>
      <c r="T92" s="407"/>
      <c r="U92" s="407"/>
      <c r="V92" s="407"/>
      <c r="W92" s="407"/>
      <c r="X92" s="407"/>
      <c r="Y92" s="407"/>
      <c r="Z92" s="407"/>
      <c r="AA92" s="407"/>
      <c r="AB92" s="407"/>
      <c r="AC92" s="407"/>
      <c r="AK92" s="407"/>
      <c r="AL92" s="407"/>
      <c r="AO92" s="407"/>
      <c r="AP92" s="407"/>
      <c r="AQ92" s="407"/>
      <c r="AR92" s="407"/>
      <c r="AS92" s="407"/>
      <c r="AT92" s="407"/>
      <c r="CG92" s="407"/>
      <c r="CI92" s="407"/>
      <c r="CK92" s="407"/>
      <c r="CM92" s="407"/>
    </row>
    <row r="93" spans="2:91" s="408" customFormat="1" ht="17.75" customHeight="1" x14ac:dyDescent="0.35">
      <c r="B93" s="535"/>
      <c r="C93" s="536"/>
      <c r="D93" s="537"/>
      <c r="E93" s="538" t="s">
        <v>70</v>
      </c>
      <c r="F93" s="538"/>
      <c r="G93" s="539">
        <f>_xlfn.IFNA(T103,"")</f>
        <v>0.45833333333333331</v>
      </c>
      <c r="H93" s="539">
        <f>_xlfn.IFNA(T104,"")</f>
        <v>0.625</v>
      </c>
      <c r="I93" s="539">
        <f>_xlfn.IFNA(T105,"")</f>
        <v>0.875</v>
      </c>
      <c r="J93" s="539">
        <f>_xlfn.IFNA(T106,"")</f>
        <v>0.91666666666666663</v>
      </c>
      <c r="K93" s="539">
        <f>_xlfn.IFNA(T107,"")</f>
        <v>1</v>
      </c>
      <c r="Q93" s="407"/>
      <c r="R93" s="407"/>
      <c r="S93" s="407"/>
      <c r="T93" s="407"/>
      <c r="U93" s="407"/>
      <c r="V93" s="407"/>
      <c r="W93" s="407"/>
      <c r="X93" s="407"/>
      <c r="Y93" s="407"/>
      <c r="Z93" s="407"/>
      <c r="AA93" s="407"/>
      <c r="AB93" s="407"/>
      <c r="AC93" s="407"/>
      <c r="AK93" s="407"/>
      <c r="AL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CG93" s="407"/>
      <c r="CI93" s="407"/>
      <c r="CK93" s="407"/>
      <c r="CM93" s="407"/>
    </row>
    <row r="94" spans="2:91" ht="17.75" customHeight="1" x14ac:dyDescent="0.35">
      <c r="B94" s="531" t="s">
        <v>196</v>
      </c>
      <c r="C94" s="532"/>
      <c r="D94" s="533"/>
      <c r="E94" s="540" t="s">
        <v>194</v>
      </c>
      <c r="F94" s="534">
        <f>_xlfn.IFNA(W102,"")</f>
        <v>0.7142857142857143</v>
      </c>
      <c r="G94" s="534">
        <f>_xlfn.IFNA(W103,"")</f>
        <v>0.7142857142857143</v>
      </c>
      <c r="H94" s="534">
        <f>_xlfn.IFNA(W104,"")</f>
        <v>0.8571428571428571</v>
      </c>
      <c r="I94" s="534">
        <f>_xlfn.IFNA(W105,"")</f>
        <v>0.7857142857142857</v>
      </c>
      <c r="J94" s="534" t="str">
        <f>_xlfn.IFNA(W106,"")</f>
        <v/>
      </c>
      <c r="K94" s="534" t="str">
        <f>_xlfn.IFNA(W107,"")</f>
        <v/>
      </c>
      <c r="AA94" s="407"/>
      <c r="AM94" s="408"/>
      <c r="AN94" s="408"/>
    </row>
    <row r="95" spans="2:91" ht="17.75" customHeight="1" x14ac:dyDescent="0.35">
      <c r="B95" s="535"/>
      <c r="C95" s="532"/>
      <c r="D95" s="541"/>
      <c r="E95" s="538" t="s">
        <v>70</v>
      </c>
      <c r="F95" s="538"/>
      <c r="G95" s="539">
        <f>_xlfn.IFNA(V103,"")</f>
        <v>0.7142857142857143</v>
      </c>
      <c r="H95" s="539">
        <f>_xlfn.IFNA(V104,"")</f>
        <v>0.7857142857142857</v>
      </c>
      <c r="I95" s="539">
        <f>_xlfn.IFNA(V105,"")</f>
        <v>0.7857142857142857</v>
      </c>
      <c r="J95" s="539">
        <f>_xlfn.IFNA(V106,"")</f>
        <v>0.8571428571428571</v>
      </c>
      <c r="K95" s="539">
        <f>_xlfn.IFNA(V107,"")</f>
        <v>0.9285714285714286</v>
      </c>
      <c r="AA95" s="407"/>
      <c r="AM95" s="408"/>
      <c r="AN95" s="408"/>
    </row>
    <row r="96" spans="2:91" ht="17.75" customHeight="1" x14ac:dyDescent="0.35">
      <c r="B96" s="542" t="s">
        <v>197</v>
      </c>
      <c r="C96" s="543"/>
      <c r="D96" s="544"/>
      <c r="E96" s="545" t="s">
        <v>194</v>
      </c>
      <c r="F96" s="534">
        <f>_xlfn.IFNA(Q102,"")</f>
        <v>0.46</v>
      </c>
      <c r="G96" s="534">
        <f>_xlfn.IFNA(Q103,"")</f>
        <v>0.46</v>
      </c>
      <c r="H96" s="534">
        <f>_xlfn.IFNA(Q104,"")</f>
        <v>0.72</v>
      </c>
      <c r="I96" s="534">
        <f>_xlfn.IFNA(Q105,"")</f>
        <v>0.83333333333333337</v>
      </c>
      <c r="J96" s="534" t="str">
        <f>_xlfn.IFNA(Q106,"")</f>
        <v/>
      </c>
      <c r="K96" s="534" t="str">
        <f>_xlfn.IFNA(Q107,"")</f>
        <v/>
      </c>
      <c r="AA96" s="407"/>
      <c r="AM96" s="408"/>
      <c r="AN96" s="408"/>
    </row>
    <row r="97" spans="2:91" ht="17.75" customHeight="1" x14ac:dyDescent="0.35">
      <c r="B97" s="546"/>
      <c r="C97" s="547"/>
      <c r="D97" s="543"/>
      <c r="E97" s="548" t="s">
        <v>70</v>
      </c>
      <c r="F97" s="538"/>
      <c r="G97" s="549">
        <f>_xlfn.IFNA(P103,"")</f>
        <v>0.46</v>
      </c>
      <c r="H97" s="549">
        <f>_xlfn.IFNA(P104,"")</f>
        <v>0.64</v>
      </c>
      <c r="I97" s="549">
        <f>_xlfn.IFNA(P105,"")</f>
        <v>0.83333333333333337</v>
      </c>
      <c r="J97" s="549">
        <f>_xlfn.IFNA(P106,"")</f>
        <v>0.875</v>
      </c>
      <c r="K97" s="549">
        <f>_xlfn.IFNA(P107,"")</f>
        <v>0.97916666666666663</v>
      </c>
      <c r="AA97" s="407"/>
      <c r="AM97" s="408"/>
      <c r="AN97" s="408"/>
      <c r="AO97" s="408"/>
      <c r="AP97" s="408"/>
      <c r="AQ97" s="408"/>
    </row>
    <row r="98" spans="2:91" x14ac:dyDescent="0.35">
      <c r="AA98" s="407"/>
      <c r="AM98" s="408"/>
      <c r="AN98" s="408"/>
      <c r="AO98" s="408"/>
      <c r="AP98" s="408"/>
      <c r="AQ98" s="408"/>
    </row>
    <row r="99" spans="2:91" x14ac:dyDescent="0.35">
      <c r="AA99" s="407"/>
      <c r="AM99" s="408"/>
      <c r="AN99" s="408"/>
      <c r="AO99" s="408"/>
      <c r="AP99" s="408"/>
      <c r="AQ99" s="408"/>
    </row>
    <row r="100" spans="2:91" x14ac:dyDescent="0.35">
      <c r="O100" s="550" t="s">
        <v>198</v>
      </c>
      <c r="P100" s="412"/>
      <c r="Q100" s="412"/>
      <c r="R100" s="412"/>
      <c r="S100" s="412"/>
      <c r="T100" s="412"/>
      <c r="U100" s="413"/>
      <c r="V100" s="412"/>
      <c r="W100" s="412"/>
      <c r="AA100" s="407"/>
    </row>
    <row r="101" spans="2:91" x14ac:dyDescent="0.35">
      <c r="O101" s="551" t="s">
        <v>73</v>
      </c>
      <c r="P101" s="551" t="s">
        <v>199</v>
      </c>
      <c r="Q101" s="551" t="s">
        <v>200</v>
      </c>
      <c r="R101" s="551" t="s">
        <v>201</v>
      </c>
      <c r="S101" s="551" t="s">
        <v>202</v>
      </c>
      <c r="T101" s="551" t="s">
        <v>203</v>
      </c>
      <c r="U101" s="552" t="s">
        <v>204</v>
      </c>
      <c r="V101" s="551" t="s">
        <v>205</v>
      </c>
      <c r="W101" s="551" t="s">
        <v>206</v>
      </c>
    </row>
    <row r="102" spans="2:91" x14ac:dyDescent="0.35">
      <c r="O102" s="551" t="s">
        <v>76</v>
      </c>
      <c r="P102" s="553"/>
      <c r="Q102" s="554">
        <f>IF(BJ32="",NA(),BJ32)</f>
        <v>0.46</v>
      </c>
      <c r="R102" s="555"/>
      <c r="S102" s="554">
        <f>IF(BJ33="",NA(),BJ33)</f>
        <v>0.16666666666666666</v>
      </c>
      <c r="T102" s="555"/>
      <c r="U102" s="554">
        <f>IF(BJ34="",NA(),BJ34)</f>
        <v>0.45833333333333331</v>
      </c>
      <c r="V102" s="555"/>
      <c r="W102" s="554">
        <f>IF(BJ35="",NA(),BJ35)</f>
        <v>0.7142857142857143</v>
      </c>
    </row>
    <row r="103" spans="2:91" x14ac:dyDescent="0.35">
      <c r="O103" s="551" t="s">
        <v>77</v>
      </c>
      <c r="P103" s="556">
        <f>IF(BV32="",NA(),BV32)</f>
        <v>0.46</v>
      </c>
      <c r="Q103" s="554">
        <f>IF(BK32="",NA(),BK32)</f>
        <v>0.46</v>
      </c>
      <c r="R103" s="556">
        <f>IF(BV33="",NA(),BV33)</f>
        <v>0.16666666666666666</v>
      </c>
      <c r="S103" s="554">
        <f>IF(BK33="",NA(),BK33)</f>
        <v>0.16666666666666666</v>
      </c>
      <c r="T103" s="556">
        <f>IF(BV34="",NA(),BV34)</f>
        <v>0.45833333333333331</v>
      </c>
      <c r="U103" s="554">
        <f>IF(BK34="",NA(),BK34)</f>
        <v>0.45833333333333331</v>
      </c>
      <c r="V103" s="556">
        <f>IF(BV35="",NA(),BV35)</f>
        <v>0.7142857142857143</v>
      </c>
      <c r="W103" s="554">
        <f>IF(BK35="",NA(),BK35)</f>
        <v>0.7142857142857143</v>
      </c>
    </row>
    <row r="104" spans="2:91" x14ac:dyDescent="0.35">
      <c r="O104" s="551" t="s">
        <v>78</v>
      </c>
      <c r="P104" s="556">
        <f>IF(BW32="",NA(),BW32)</f>
        <v>0.64</v>
      </c>
      <c r="Q104" s="554">
        <f>IF(BL32="",NA(),BL32)</f>
        <v>0.72</v>
      </c>
      <c r="R104" s="556">
        <f>IF(BW33="",NA(),BW33)</f>
        <v>0.5</v>
      </c>
      <c r="S104" s="554">
        <f>IF(BL33="",NA(),BL33)</f>
        <v>0.41666666666666669</v>
      </c>
      <c r="T104" s="556">
        <f>IF(BW34="",NA(),BW34)</f>
        <v>0.625</v>
      </c>
      <c r="U104" s="554">
        <f>IF(BL34="",NA(),BL34)</f>
        <v>0.79166666666666663</v>
      </c>
      <c r="V104" s="556">
        <f>IF(BW35="",NA(),BW35)</f>
        <v>0.7857142857142857</v>
      </c>
      <c r="W104" s="554">
        <f>IF(BL35="",NA(),BL35)</f>
        <v>0.8571428571428571</v>
      </c>
    </row>
    <row r="105" spans="2:91" x14ac:dyDescent="0.35">
      <c r="O105" s="551" t="s">
        <v>79</v>
      </c>
      <c r="P105" s="556">
        <f>IF(BX32="",NA(),BX32)</f>
        <v>0.83333333333333337</v>
      </c>
      <c r="Q105" s="554">
        <f>IF(BM32="",NA(),BM32)</f>
        <v>0.83333333333333337</v>
      </c>
      <c r="R105" s="557">
        <f>IF(BX33="",NA(),BX33)</f>
        <v>0.8</v>
      </c>
      <c r="S105" s="554">
        <f>IF(BM33="",NA(),BM33)</f>
        <v>0.8</v>
      </c>
      <c r="T105" s="557">
        <f>IF(BX34="",NA(),BX34)</f>
        <v>0.875</v>
      </c>
      <c r="U105" s="554">
        <f>IF(BM34="",NA(),BM34)</f>
        <v>0.875</v>
      </c>
      <c r="V105" s="557">
        <f>IF(BX35="",NA(),BX35)</f>
        <v>0.7857142857142857</v>
      </c>
      <c r="W105" s="554">
        <f>IF(BM35="",NA(),BM35)</f>
        <v>0.7857142857142857</v>
      </c>
    </row>
    <row r="106" spans="2:91" x14ac:dyDescent="0.35">
      <c r="O106" s="551" t="s">
        <v>80</v>
      </c>
      <c r="P106" s="556">
        <f>IF(BY32="",NA(),BY32)</f>
        <v>0.875</v>
      </c>
      <c r="Q106" s="554" t="e">
        <f>IF(BN32="",NA(),BN32)</f>
        <v>#N/A</v>
      </c>
      <c r="R106" s="557">
        <f>IF(BY33="",NA(),BY33)</f>
        <v>0.8</v>
      </c>
      <c r="S106" s="554" t="e">
        <f>IF(BN33="",NA(),BN33)</f>
        <v>#N/A</v>
      </c>
      <c r="T106" s="557">
        <f>IF(BY34="",NA(),BY34)</f>
        <v>0.91666666666666663</v>
      </c>
      <c r="U106" s="554" t="e">
        <f>IF(BN34="",NA(),BN34)</f>
        <v>#N/A</v>
      </c>
      <c r="V106" s="557">
        <f>IF(BY35="",NA(),BY35)</f>
        <v>0.8571428571428571</v>
      </c>
      <c r="W106" s="554" t="e">
        <f>IF(BN35="",NA(),BN35)</f>
        <v>#N/A</v>
      </c>
    </row>
    <row r="107" spans="2:91" x14ac:dyDescent="0.35">
      <c r="O107" s="551" t="s">
        <v>81</v>
      </c>
      <c r="P107" s="556">
        <f>IF(BZ32="",NA(),BZ32)</f>
        <v>0.97916666666666663</v>
      </c>
      <c r="Q107" s="554" t="e">
        <f>IF(BO32="",NA(),BO32)</f>
        <v>#N/A</v>
      </c>
      <c r="R107" s="557">
        <f>IF(BZ33="",NA(),BZ33)</f>
        <v>1</v>
      </c>
      <c r="S107" s="554" t="e">
        <f>IF(BO33="",NA(),BO33)</f>
        <v>#N/A</v>
      </c>
      <c r="T107" s="557">
        <f>IF(BZ34="",NA(),BZ34)</f>
        <v>1</v>
      </c>
      <c r="U107" s="554" t="e">
        <f>IF(BO34="",NA(),BO34)</f>
        <v>#N/A</v>
      </c>
      <c r="V107" s="557">
        <f>IF(BZ35="",NA(),BZ35)</f>
        <v>0.9285714285714286</v>
      </c>
      <c r="W107" s="554" t="e">
        <f>IF(BO35="",NA(),BO35)</f>
        <v>#N/A</v>
      </c>
    </row>
    <row r="108" spans="2:91" x14ac:dyDescent="0.35">
      <c r="O108" s="551" t="s">
        <v>82</v>
      </c>
      <c r="P108" s="556" t="e">
        <f>IF(CA32="",NA(),CA32)</f>
        <v>#N/A</v>
      </c>
      <c r="Q108" s="554" t="e">
        <f>IF(BP32="",NA(),BP32)</f>
        <v>#N/A</v>
      </c>
      <c r="R108" s="557" t="e">
        <f>IF(CA33="",NA(),CA33)</f>
        <v>#N/A</v>
      </c>
      <c r="S108" s="554" t="e">
        <f>IF(BP33="",NA(),BP33)</f>
        <v>#N/A</v>
      </c>
      <c r="T108" s="557" t="e">
        <f>IF(CA34="",NA(),CA34)</f>
        <v>#N/A</v>
      </c>
      <c r="U108" s="554" t="e">
        <f>IF(BP34="",NA(),BP34)</f>
        <v>#N/A</v>
      </c>
      <c r="V108" s="557" t="e">
        <f>IF(CA35="",NA(),CA35)</f>
        <v>#N/A</v>
      </c>
      <c r="W108" s="554" t="e">
        <f>IF(BP35="",NA(),BP35)</f>
        <v>#N/A</v>
      </c>
    </row>
    <row r="109" spans="2:91" x14ac:dyDescent="0.35">
      <c r="O109" s="551" t="s">
        <v>83</v>
      </c>
      <c r="P109" s="556" t="e">
        <f>IF(CB32="",NA(),CB32)</f>
        <v>#N/A</v>
      </c>
      <c r="Q109" s="554" t="e">
        <f>IF(BQ32="",NA(),BQ32)</f>
        <v>#N/A</v>
      </c>
      <c r="R109" s="557" t="e">
        <f>IF(CB33="",NA(),CB33)</f>
        <v>#N/A</v>
      </c>
      <c r="S109" s="554" t="e">
        <f>IF(BQ33="",NA(),BQ33)</f>
        <v>#N/A</v>
      </c>
      <c r="T109" s="557" t="e">
        <f>IF(CB34="",NA(),CB34)</f>
        <v>#N/A</v>
      </c>
      <c r="U109" s="554" t="e">
        <f>IF(BQ34="",NA(),BQ34)</f>
        <v>#N/A</v>
      </c>
      <c r="V109" s="557" t="e">
        <f>IF(CB35="",NA(),CB35)</f>
        <v>#N/A</v>
      </c>
      <c r="W109" s="554" t="e">
        <f>IF(BQ35="",NA(),BQ35)</f>
        <v>#N/A</v>
      </c>
    </row>
    <row r="110" spans="2:91" s="408" customFormat="1" x14ac:dyDescent="0.35">
      <c r="B110" s="407"/>
      <c r="C110" s="407"/>
      <c r="D110" s="407"/>
      <c r="E110" s="407"/>
      <c r="F110" s="407"/>
      <c r="G110" s="407"/>
      <c r="O110" s="551" t="s">
        <v>84</v>
      </c>
      <c r="P110" s="556" t="e">
        <f>IF(CC32="",NA(),CC32)</f>
        <v>#N/A</v>
      </c>
      <c r="Q110" s="554" t="e">
        <f>IF(BR32="",NA(),BR32)</f>
        <v>#N/A</v>
      </c>
      <c r="R110" s="557" t="e">
        <f>IF(CC33="",NA(),CC33)</f>
        <v>#N/A</v>
      </c>
      <c r="S110" s="554" t="e">
        <f>IF(BR33="",NA(),BR33)</f>
        <v>#N/A</v>
      </c>
      <c r="T110" s="557" t="e">
        <f>IF(CC34="",NA(),CC34)</f>
        <v>#N/A</v>
      </c>
      <c r="U110" s="554" t="e">
        <f>IF(BR34="",NA(),BR34)</f>
        <v>#N/A</v>
      </c>
      <c r="V110" s="557" t="e">
        <f>IF(CC35="",NA(),CC35)</f>
        <v>#N/A</v>
      </c>
      <c r="W110" s="554" t="e">
        <f>IF(BR35="",NA(),BR35)</f>
        <v>#N/A</v>
      </c>
      <c r="X110" s="407"/>
      <c r="Y110" s="407"/>
      <c r="Z110" s="407"/>
      <c r="AB110" s="407"/>
      <c r="AC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CG110" s="407"/>
      <c r="CI110" s="407"/>
      <c r="CK110" s="407"/>
      <c r="CM110" s="407"/>
    </row>
    <row r="111" spans="2:91" s="408" customFormat="1" x14ac:dyDescent="0.35">
      <c r="B111" s="407"/>
      <c r="C111" s="407"/>
      <c r="D111" s="407"/>
      <c r="E111" s="407"/>
      <c r="F111" s="407"/>
      <c r="G111" s="407"/>
      <c r="O111" s="551" t="s">
        <v>85</v>
      </c>
      <c r="P111" s="556" t="e">
        <f>IF(CD32="",NA(),CD32)</f>
        <v>#N/A</v>
      </c>
      <c r="Q111" s="554" t="e">
        <f>IF(BS32="",NA(),BS32)</f>
        <v>#N/A</v>
      </c>
      <c r="R111" s="557" t="e">
        <f>IF(CD33="",NA(),CD33)</f>
        <v>#N/A</v>
      </c>
      <c r="S111" s="554" t="e">
        <f>IF(BS33="",NA(),BS33)</f>
        <v>#N/A</v>
      </c>
      <c r="T111" s="557" t="e">
        <f>IF(CD34="",NA(),CD34)</f>
        <v>#N/A</v>
      </c>
      <c r="U111" s="554" t="e">
        <f>IF(BS34="",NA(),BS34)</f>
        <v>#N/A</v>
      </c>
      <c r="V111" s="557" t="e">
        <f>IF(CD35="",NA(),CD35)</f>
        <v>#N/A</v>
      </c>
      <c r="W111" s="554" t="e">
        <f>IF(BS35="",NA(),BS35)</f>
        <v>#N/A</v>
      </c>
      <c r="X111" s="407"/>
      <c r="Y111" s="407"/>
      <c r="Z111" s="407"/>
      <c r="AB111" s="407"/>
      <c r="AC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CG111" s="407"/>
      <c r="CI111" s="407"/>
      <c r="CK111" s="407"/>
      <c r="CM111" s="407"/>
    </row>
    <row r="112" spans="2:91" s="408" customFormat="1" x14ac:dyDescent="0.35">
      <c r="B112" s="407"/>
      <c r="C112" s="407"/>
      <c r="D112" s="407"/>
      <c r="E112" s="407"/>
      <c r="F112" s="407"/>
      <c r="G112" s="407"/>
      <c r="O112" s="551" t="s">
        <v>86</v>
      </c>
      <c r="P112" s="556" t="e">
        <f>IF(CE32="",NA(),BWK32)</f>
        <v>#N/A</v>
      </c>
      <c r="Q112" s="554" t="e">
        <f>IF(BT32="",NA(),BT32)</f>
        <v>#N/A</v>
      </c>
      <c r="R112" s="557" t="e">
        <f>IF(CE33="",NA(),CE33)</f>
        <v>#N/A</v>
      </c>
      <c r="S112" s="554" t="e">
        <f>IF(BT33="",NA(),BT33)</f>
        <v>#N/A</v>
      </c>
      <c r="T112" s="557" t="e">
        <f>IF(CE34="",NA(),CE34)</f>
        <v>#N/A</v>
      </c>
      <c r="U112" s="554" t="e">
        <f>IF(BT34="",NA(),BT34)</f>
        <v>#N/A</v>
      </c>
      <c r="V112" s="557" t="e">
        <f>IF(CE35="",NA(),CE35)</f>
        <v>#N/A</v>
      </c>
      <c r="W112" s="554" t="e">
        <f>IF(BT35="",NA(),BT35)</f>
        <v>#N/A</v>
      </c>
      <c r="X112" s="407"/>
      <c r="Y112" s="407"/>
      <c r="Z112" s="407"/>
      <c r="AB112" s="407"/>
      <c r="AC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CG112" s="407"/>
      <c r="CI112" s="407"/>
      <c r="CK112" s="407"/>
      <c r="CM112" s="407"/>
    </row>
    <row r="113" spans="2:91" x14ac:dyDescent="0.35"/>
    <row r="114" spans="2:91" x14ac:dyDescent="0.35"/>
    <row r="115" spans="2:91" s="408" customFormat="1" ht="15" customHeight="1" x14ac:dyDescent="0.35">
      <c r="B115" s="407"/>
      <c r="C115" s="407"/>
      <c r="D115" s="407"/>
      <c r="E115" s="407"/>
      <c r="F115" s="407"/>
      <c r="G115" s="407"/>
      <c r="Q115" s="407"/>
      <c r="R115" s="407"/>
      <c r="S115" s="407"/>
      <c r="T115" s="407"/>
      <c r="U115" s="407"/>
      <c r="V115" s="407"/>
      <c r="W115" s="407"/>
      <c r="X115" s="407"/>
      <c r="Y115" s="407"/>
      <c r="Z115" s="407"/>
      <c r="AB115" s="407"/>
      <c r="AC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CG115" s="407"/>
      <c r="CI115" s="407"/>
      <c r="CK115" s="407"/>
      <c r="CM115" s="407"/>
    </row>
    <row r="116" spans="2:91" s="408" customFormat="1" ht="15" customHeight="1" x14ac:dyDescent="0.35">
      <c r="B116" s="407"/>
      <c r="C116" s="407"/>
      <c r="D116" s="407"/>
      <c r="E116" s="407"/>
      <c r="F116" s="407"/>
      <c r="G116" s="407"/>
      <c r="Q116" s="407"/>
      <c r="R116" s="407"/>
      <c r="S116" s="407"/>
      <c r="T116" s="407"/>
      <c r="U116" s="407"/>
      <c r="V116" s="407"/>
      <c r="W116" s="407"/>
      <c r="X116" s="407"/>
      <c r="Y116" s="407"/>
      <c r="Z116" s="407"/>
      <c r="AB116" s="407"/>
      <c r="AC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CG116" s="407"/>
      <c r="CI116" s="407"/>
      <c r="CK116" s="407"/>
      <c r="CM116" s="407"/>
    </row>
    <row r="117" spans="2:91" s="408" customFormat="1" ht="15" customHeight="1" x14ac:dyDescent="0.35">
      <c r="B117" s="407"/>
      <c r="C117" s="407"/>
      <c r="D117" s="407"/>
      <c r="E117" s="407"/>
      <c r="F117" s="407"/>
      <c r="G117" s="407"/>
      <c r="Q117" s="407"/>
      <c r="R117" s="407"/>
      <c r="S117" s="407"/>
      <c r="T117" s="407"/>
      <c r="U117" s="407"/>
      <c r="V117" s="407"/>
      <c r="W117" s="407"/>
      <c r="X117" s="407"/>
      <c r="Y117" s="407"/>
      <c r="Z117" s="407"/>
      <c r="AB117" s="407"/>
      <c r="AC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CG117" s="407"/>
      <c r="CI117" s="407"/>
      <c r="CK117" s="407"/>
      <c r="CM117" s="407"/>
    </row>
    <row r="118" spans="2:91" s="408" customFormat="1" ht="15" customHeight="1" x14ac:dyDescent="0.35">
      <c r="B118" s="407"/>
      <c r="C118" s="407"/>
      <c r="D118" s="407"/>
      <c r="E118" s="407"/>
      <c r="F118" s="407"/>
      <c r="G118" s="407"/>
      <c r="Q118" s="407"/>
      <c r="R118" s="407"/>
      <c r="S118" s="407"/>
      <c r="T118" s="407"/>
      <c r="U118" s="407"/>
      <c r="V118" s="407"/>
      <c r="W118" s="407"/>
      <c r="X118" s="407"/>
      <c r="Y118" s="407"/>
      <c r="Z118" s="407"/>
      <c r="AB118" s="407"/>
      <c r="AC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CG118" s="407"/>
      <c r="CI118" s="407"/>
      <c r="CK118" s="407"/>
      <c r="CM118" s="407"/>
    </row>
    <row r="119" spans="2:91" s="408" customFormat="1" ht="15" customHeight="1" x14ac:dyDescent="0.35">
      <c r="B119" s="407"/>
      <c r="C119" s="407"/>
      <c r="D119" s="407"/>
      <c r="E119" s="407"/>
      <c r="F119" s="407"/>
      <c r="G119" s="407"/>
      <c r="Q119" s="407"/>
      <c r="R119" s="407"/>
      <c r="S119" s="407"/>
      <c r="T119" s="407"/>
      <c r="U119" s="407"/>
      <c r="V119" s="407"/>
      <c r="W119" s="407"/>
      <c r="X119" s="407"/>
      <c r="Y119" s="407"/>
      <c r="Z119" s="407"/>
      <c r="AB119" s="407"/>
      <c r="AC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CG119" s="407"/>
      <c r="CI119" s="407"/>
      <c r="CK119" s="407"/>
      <c r="CM119" s="407"/>
    </row>
    <row r="120" spans="2:91" s="408" customFormat="1" ht="15" customHeight="1" x14ac:dyDescent="0.35">
      <c r="B120" s="407"/>
      <c r="C120" s="407"/>
      <c r="D120" s="407"/>
      <c r="E120" s="407"/>
      <c r="F120" s="407"/>
      <c r="G120" s="407"/>
      <c r="Q120" s="407"/>
      <c r="R120" s="407"/>
      <c r="S120" s="407"/>
      <c r="T120" s="407"/>
      <c r="U120" s="407"/>
      <c r="V120" s="407"/>
      <c r="W120" s="407"/>
      <c r="X120" s="407"/>
      <c r="Y120" s="407"/>
      <c r="Z120" s="407"/>
      <c r="AB120" s="407"/>
      <c r="AC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CG120" s="407"/>
      <c r="CI120" s="407"/>
      <c r="CK120" s="407"/>
      <c r="CM120" s="407"/>
    </row>
    <row r="121" spans="2:91" s="408" customFormat="1" ht="15.65" customHeight="1" x14ac:dyDescent="0.35">
      <c r="B121" s="407"/>
      <c r="C121" s="407"/>
      <c r="D121" s="407"/>
      <c r="E121" s="407"/>
      <c r="F121" s="407"/>
      <c r="G121" s="407"/>
      <c r="Q121" s="407"/>
      <c r="R121" s="407"/>
      <c r="S121" s="407"/>
      <c r="T121" s="407"/>
      <c r="U121" s="407"/>
      <c r="V121" s="407"/>
      <c r="W121" s="407"/>
      <c r="X121" s="407"/>
      <c r="Y121" s="407"/>
      <c r="Z121" s="407"/>
      <c r="AB121" s="407"/>
      <c r="AC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CG121" s="407"/>
      <c r="CI121" s="407"/>
      <c r="CK121" s="407"/>
      <c r="CM121" s="407"/>
    </row>
    <row r="122" spans="2:91" s="408" customFormat="1" ht="15.65" customHeight="1" x14ac:dyDescent="0.35">
      <c r="B122" s="407"/>
      <c r="C122" s="407"/>
      <c r="D122" s="407"/>
      <c r="E122" s="407"/>
      <c r="F122" s="407"/>
      <c r="G122" s="407"/>
      <c r="Q122" s="407"/>
      <c r="R122" s="407"/>
      <c r="S122" s="407"/>
      <c r="T122" s="407"/>
      <c r="U122" s="407"/>
      <c r="V122" s="407"/>
      <c r="W122" s="407"/>
      <c r="X122" s="407"/>
      <c r="Y122" s="407"/>
      <c r="Z122" s="407"/>
      <c r="AB122" s="407"/>
      <c r="AC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CG122" s="407"/>
      <c r="CI122" s="407"/>
      <c r="CK122" s="407"/>
      <c r="CM122" s="407"/>
    </row>
    <row r="123" spans="2:91" x14ac:dyDescent="0.35"/>
    <row r="124" spans="2:91" s="408" customFormat="1" x14ac:dyDescent="0.35">
      <c r="B124" s="407"/>
      <c r="C124" s="407"/>
      <c r="D124" s="407"/>
      <c r="E124" s="407"/>
      <c r="F124" s="407"/>
      <c r="G124" s="407"/>
      <c r="Q124" s="407"/>
      <c r="R124" s="407"/>
      <c r="S124" s="407"/>
      <c r="T124" s="407"/>
      <c r="U124" s="407"/>
      <c r="V124" s="407"/>
      <c r="W124" s="407"/>
      <c r="X124" s="407"/>
      <c r="Y124" s="407"/>
      <c r="Z124" s="407"/>
      <c r="AB124" s="407"/>
      <c r="AC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G124" s="407"/>
      <c r="CI124" s="407"/>
      <c r="CK124" s="407"/>
      <c r="CM124" s="407"/>
    </row>
    <row r="125" spans="2:91" s="408" customFormat="1" ht="19" thickBot="1" x14ac:dyDescent="0.5">
      <c r="B125" s="519" t="s">
        <v>207</v>
      </c>
      <c r="C125" s="519"/>
      <c r="D125" s="407"/>
      <c r="E125" s="407"/>
      <c r="Q125" s="407"/>
      <c r="R125" s="407"/>
      <c r="S125" s="407"/>
      <c r="T125" s="407"/>
      <c r="U125" s="407"/>
      <c r="V125" s="407"/>
      <c r="W125" s="407"/>
      <c r="X125" s="407"/>
      <c r="Y125" s="407"/>
      <c r="Z125" s="407"/>
      <c r="AB125" s="407"/>
      <c r="AC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G125" s="407"/>
      <c r="CI125" s="407"/>
      <c r="CK125" s="407"/>
      <c r="CM125" s="407"/>
    </row>
    <row r="126" spans="2:91" s="408" customFormat="1" ht="62.75" customHeight="1" thickBot="1" x14ac:dyDescent="0.4">
      <c r="B126" s="558" t="s">
        <v>33</v>
      </c>
      <c r="C126" s="559" t="s">
        <v>34</v>
      </c>
      <c r="D126" s="560"/>
      <c r="E126" s="561" t="s">
        <v>35</v>
      </c>
      <c r="F126" s="562"/>
      <c r="G126" s="563"/>
      <c r="H126" s="558" t="s">
        <v>208</v>
      </c>
      <c r="I126" s="558" t="s">
        <v>209</v>
      </c>
      <c r="J126" s="558" t="s">
        <v>72</v>
      </c>
      <c r="K126" s="558" t="s">
        <v>210</v>
      </c>
      <c r="Q126" s="407"/>
      <c r="R126" s="407"/>
      <c r="S126" s="407"/>
      <c r="T126" s="407"/>
      <c r="U126" s="407"/>
      <c r="V126" s="407"/>
      <c r="W126" s="407"/>
      <c r="X126" s="407"/>
      <c r="Y126" s="407"/>
      <c r="Z126" s="407"/>
      <c r="AB126" s="407"/>
      <c r="AC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G126" s="407"/>
      <c r="CI126" s="407"/>
      <c r="CK126" s="407"/>
      <c r="CM126" s="407"/>
    </row>
    <row r="127" spans="2:91" s="408" customFormat="1" ht="16.5" thickBot="1" x14ac:dyDescent="0.4">
      <c r="B127" s="564">
        <v>1</v>
      </c>
      <c r="C127" s="565" t="s">
        <v>97</v>
      </c>
      <c r="D127" s="566"/>
      <c r="E127" s="567" t="s">
        <v>98</v>
      </c>
      <c r="F127" s="568"/>
      <c r="G127" s="569"/>
      <c r="H127" s="570" t="str">
        <f>AZ3</f>
        <v>≥80</v>
      </c>
      <c r="I127" s="570" t="str">
        <f>AX3</f>
        <v>≥80</v>
      </c>
      <c r="J127" s="570" t="str">
        <f>BB3</f>
        <v>On Target</v>
      </c>
      <c r="K127" s="570" t="str">
        <f>RIGHT(BC3,6)</f>
        <v>Year 3</v>
      </c>
      <c r="Q127" s="407"/>
      <c r="R127" s="407"/>
      <c r="S127" s="407"/>
      <c r="T127" s="407"/>
      <c r="U127" s="407"/>
      <c r="V127" s="407"/>
      <c r="W127" s="407"/>
      <c r="X127" s="407"/>
      <c r="Y127" s="407"/>
      <c r="Z127" s="407"/>
      <c r="AB127" s="407"/>
      <c r="AC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c r="BM127" s="407"/>
      <c r="BN127" s="407"/>
      <c r="BO127" s="407"/>
      <c r="BP127" s="407"/>
      <c r="BQ127" s="407"/>
      <c r="BR127" s="407"/>
      <c r="BS127" s="407"/>
      <c r="BT127" s="407"/>
      <c r="BU127" s="407"/>
      <c r="BV127" s="407"/>
      <c r="BW127" s="407"/>
      <c r="BX127" s="407"/>
      <c r="BY127" s="407"/>
      <c r="BZ127" s="407"/>
      <c r="CG127" s="407"/>
      <c r="CI127" s="407"/>
      <c r="CK127" s="407"/>
      <c r="CM127" s="407"/>
    </row>
    <row r="128" spans="2:91" s="408" customFormat="1" ht="15.65" customHeight="1" thickBot="1" x14ac:dyDescent="0.4">
      <c r="B128" s="571"/>
      <c r="C128" s="565"/>
      <c r="D128" s="566"/>
      <c r="E128" s="567" t="s">
        <v>211</v>
      </c>
      <c r="F128" s="568"/>
      <c r="G128" s="572"/>
      <c r="H128" s="570" t="str">
        <f>AZ4</f>
        <v>60-79</v>
      </c>
      <c r="I128" s="570" t="str">
        <f>AX4</f>
        <v>60-79</v>
      </c>
      <c r="J128" s="570" t="str">
        <f>BB4</f>
        <v>On Target</v>
      </c>
      <c r="K128" s="570" t="str">
        <f>RIGHT(BC4,6)</f>
        <v>Year 2</v>
      </c>
      <c r="Q128" s="407"/>
      <c r="R128" s="407"/>
      <c r="S128" s="407"/>
      <c r="T128" s="407"/>
      <c r="U128" s="407"/>
      <c r="V128" s="407"/>
      <c r="W128" s="407"/>
      <c r="X128" s="407"/>
      <c r="Y128" s="407"/>
      <c r="Z128" s="407"/>
      <c r="AB128" s="407"/>
      <c r="AC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c r="BM128" s="407"/>
      <c r="BN128" s="407"/>
      <c r="BO128" s="407"/>
      <c r="BP128" s="407"/>
      <c r="BQ128" s="407"/>
      <c r="BR128" s="407"/>
      <c r="BS128" s="407"/>
      <c r="BT128" s="407"/>
      <c r="BU128" s="407"/>
      <c r="BV128" s="407"/>
      <c r="BW128" s="407"/>
      <c r="BX128" s="407"/>
      <c r="BY128" s="407"/>
      <c r="BZ128" s="407"/>
      <c r="CG128" s="407"/>
      <c r="CI128" s="407"/>
      <c r="CK128" s="407"/>
      <c r="CM128" s="407"/>
    </row>
    <row r="129" spans="2:91" s="408" customFormat="1" ht="15.65" customHeight="1" thickBot="1" x14ac:dyDescent="0.4">
      <c r="B129" s="571"/>
      <c r="C129" s="573" t="s">
        <v>105</v>
      </c>
      <c r="D129" s="574"/>
      <c r="E129" s="567" t="s">
        <v>106</v>
      </c>
      <c r="F129" s="568"/>
      <c r="G129" s="572"/>
      <c r="H129" s="570" t="str">
        <f>AZ5</f>
        <v>≥80</v>
      </c>
      <c r="I129" s="570" t="str">
        <f>AX5</f>
        <v>≥80</v>
      </c>
      <c r="J129" s="570" t="str">
        <f>BB5</f>
        <v>On Target</v>
      </c>
      <c r="K129" s="570" t="str">
        <f>RIGHT(BC5,6)</f>
        <v>Year 3</v>
      </c>
      <c r="Q129" s="407"/>
      <c r="R129" s="407"/>
      <c r="S129" s="407"/>
      <c r="T129" s="407"/>
      <c r="U129" s="407"/>
      <c r="V129" s="407"/>
      <c r="W129" s="407"/>
      <c r="X129" s="407"/>
      <c r="Y129" s="407"/>
      <c r="Z129" s="407"/>
      <c r="AB129" s="407"/>
      <c r="AC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c r="BM129" s="407"/>
      <c r="BN129" s="407"/>
      <c r="BO129" s="407"/>
      <c r="BP129" s="407"/>
      <c r="BQ129" s="407"/>
      <c r="BR129" s="407"/>
      <c r="BS129" s="407"/>
      <c r="BT129" s="407"/>
      <c r="BU129" s="407"/>
      <c r="BV129" s="407"/>
      <c r="BW129" s="407"/>
      <c r="BX129" s="407"/>
      <c r="BY129" s="407"/>
      <c r="BZ129" s="407"/>
      <c r="CG129" s="407"/>
      <c r="CI129" s="407"/>
      <c r="CK129" s="407"/>
      <c r="CM129" s="407"/>
    </row>
    <row r="130" spans="2:91" s="408" customFormat="1" ht="15.65" customHeight="1" thickBot="1" x14ac:dyDescent="0.4">
      <c r="B130" s="571"/>
      <c r="C130" s="575"/>
      <c r="D130" s="576"/>
      <c r="E130" s="567" t="s">
        <v>109</v>
      </c>
      <c r="F130" s="568"/>
      <c r="G130" s="572"/>
      <c r="H130" s="570" t="str">
        <f>AZ6</f>
        <v>60-79</v>
      </c>
      <c r="I130" s="570" t="str">
        <f>AX6</f>
        <v>60-79</v>
      </c>
      <c r="J130" s="570" t="str">
        <f>BB6</f>
        <v>On Target</v>
      </c>
      <c r="K130" s="570" t="str">
        <f>RIGHT(BC6,6)</f>
        <v>Year 3</v>
      </c>
      <c r="Q130" s="407"/>
      <c r="R130" s="407"/>
      <c r="S130" s="407"/>
      <c r="T130" s="407"/>
      <c r="U130" s="407"/>
      <c r="V130" s="407"/>
      <c r="W130" s="407"/>
      <c r="X130" s="407"/>
      <c r="Y130" s="407"/>
      <c r="Z130" s="407"/>
      <c r="AB130" s="407"/>
      <c r="AC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c r="BM130" s="407"/>
      <c r="BN130" s="407"/>
      <c r="BO130" s="407"/>
      <c r="BP130" s="407"/>
      <c r="BQ130" s="407"/>
      <c r="BR130" s="407"/>
      <c r="BS130" s="407"/>
      <c r="BT130" s="407"/>
      <c r="BU130" s="407"/>
      <c r="BV130" s="407"/>
      <c r="BW130" s="407"/>
      <c r="BX130" s="407"/>
      <c r="BY130" s="407"/>
      <c r="BZ130" s="407"/>
      <c r="CG130" s="407"/>
      <c r="CI130" s="407"/>
      <c r="CK130" s="407"/>
      <c r="CM130" s="407"/>
    </row>
    <row r="131" spans="2:91" s="408" customFormat="1" ht="15.65" customHeight="1" thickBot="1" x14ac:dyDescent="0.4">
      <c r="B131" s="571"/>
      <c r="C131" s="575"/>
      <c r="D131" s="576"/>
      <c r="E131" s="567" t="s">
        <v>212</v>
      </c>
      <c r="F131" s="568"/>
      <c r="G131" s="572"/>
      <c r="H131" s="570" t="str">
        <f>AZ7</f>
        <v>≥80</v>
      </c>
      <c r="I131" s="570" t="str">
        <f>AX7</f>
        <v>≥80</v>
      </c>
      <c r="J131" s="570" t="str">
        <f>BB7</f>
        <v>On Target</v>
      </c>
      <c r="K131" s="570" t="str">
        <f>RIGHT(BC7,6)</f>
        <v>Year 3</v>
      </c>
      <c r="Q131" s="407"/>
      <c r="R131" s="407"/>
      <c r="S131" s="407"/>
      <c r="T131" s="407"/>
      <c r="U131" s="407"/>
      <c r="V131" s="407"/>
      <c r="W131" s="407"/>
      <c r="X131" s="407"/>
      <c r="Y131" s="407"/>
      <c r="Z131" s="407"/>
      <c r="AB131" s="407"/>
      <c r="AC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G131" s="407"/>
      <c r="CI131" s="407"/>
      <c r="CK131" s="407"/>
      <c r="CM131" s="407"/>
    </row>
    <row r="132" spans="2:91" s="408" customFormat="1" ht="15.65" customHeight="1" thickBot="1" x14ac:dyDescent="0.4">
      <c r="B132" s="577"/>
      <c r="C132" s="374"/>
      <c r="D132" s="375"/>
      <c r="E132" s="567" t="s">
        <v>113</v>
      </c>
      <c r="F132" s="568"/>
      <c r="G132" s="572"/>
      <c r="H132" s="570" t="str">
        <f>AZ8</f>
        <v>60-79</v>
      </c>
      <c r="I132" s="570" t="str">
        <f>AX8</f>
        <v>60-79</v>
      </c>
      <c r="J132" s="570" t="str">
        <f>BB8</f>
        <v>On Target</v>
      </c>
      <c r="K132" s="570" t="str">
        <f>RIGHT(BC8,6)</f>
        <v>Year 3</v>
      </c>
      <c r="Q132" s="407"/>
      <c r="R132" s="407"/>
      <c r="S132" s="407"/>
      <c r="T132" s="407"/>
      <c r="U132" s="407"/>
      <c r="V132" s="407"/>
      <c r="W132" s="407"/>
      <c r="X132" s="407"/>
      <c r="Y132" s="407"/>
      <c r="Z132" s="407"/>
      <c r="AB132" s="407"/>
      <c r="AC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G132" s="407"/>
      <c r="CI132" s="407"/>
      <c r="CK132" s="407"/>
      <c r="CM132" s="407"/>
    </row>
    <row r="133" spans="2:91" s="408" customFormat="1" ht="15.65" customHeight="1" thickBot="1" x14ac:dyDescent="0.4">
      <c r="B133" s="571">
        <v>2</v>
      </c>
      <c r="C133" s="565" t="s">
        <v>115</v>
      </c>
      <c r="D133" s="566"/>
      <c r="E133" s="567" t="s">
        <v>116</v>
      </c>
      <c r="F133" s="578"/>
      <c r="G133" s="572"/>
      <c r="H133" s="570" t="str">
        <f>AZ9</f>
        <v>≥80</v>
      </c>
      <c r="I133" s="570" t="str">
        <f>AX9</f>
        <v>≥80</v>
      </c>
      <c r="J133" s="570" t="str">
        <f>BB9</f>
        <v>On Target</v>
      </c>
      <c r="K133" s="570" t="str">
        <f>RIGHT(BC9,6)</f>
        <v>Year 3</v>
      </c>
      <c r="Q133" s="407"/>
      <c r="R133" s="407"/>
      <c r="S133" s="407"/>
      <c r="T133" s="407"/>
      <c r="U133" s="407"/>
      <c r="V133" s="407"/>
      <c r="W133" s="407"/>
      <c r="X133" s="407"/>
      <c r="Y133" s="407"/>
      <c r="Z133" s="407"/>
      <c r="AB133" s="407"/>
      <c r="AC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G133" s="407"/>
      <c r="CI133" s="407"/>
      <c r="CK133" s="407"/>
      <c r="CM133" s="407"/>
    </row>
    <row r="134" spans="2:91" s="408" customFormat="1" ht="15.65" customHeight="1" thickBot="1" x14ac:dyDescent="0.4">
      <c r="B134" s="571"/>
      <c r="C134" s="565"/>
      <c r="D134" s="566"/>
      <c r="E134" s="567" t="s">
        <v>227</v>
      </c>
      <c r="F134" s="578"/>
      <c r="G134" s="572"/>
      <c r="H134" s="570" t="str">
        <f>AZ10</f>
        <v>≥80</v>
      </c>
      <c r="I134" s="570" t="str">
        <f>AX10</f>
        <v>≥80</v>
      </c>
      <c r="J134" s="570" t="str">
        <f>BB10</f>
        <v>On Target</v>
      </c>
      <c r="K134" s="570" t="str">
        <f>RIGHT(BC10,6)</f>
        <v>Year 3</v>
      </c>
      <c r="Q134" s="407"/>
      <c r="R134" s="407"/>
      <c r="S134" s="407"/>
      <c r="T134" s="407"/>
      <c r="U134" s="407"/>
      <c r="V134" s="407"/>
      <c r="W134" s="407"/>
      <c r="X134" s="407"/>
      <c r="Y134" s="407"/>
      <c r="Z134" s="407"/>
      <c r="AB134" s="407"/>
      <c r="AC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G134" s="407"/>
      <c r="CI134" s="407"/>
      <c r="CK134" s="407"/>
      <c r="CM134" s="407"/>
    </row>
    <row r="135" spans="2:91" s="408" customFormat="1" ht="15.65" customHeight="1" thickBot="1" x14ac:dyDescent="0.4">
      <c r="B135" s="571"/>
      <c r="C135" s="565"/>
      <c r="D135" s="566"/>
      <c r="E135" s="567" t="s">
        <v>120</v>
      </c>
      <c r="F135" s="578"/>
      <c r="G135" s="572"/>
      <c r="H135" s="570" t="str">
        <f>AZ11</f>
        <v>≥80</v>
      </c>
      <c r="I135" s="570" t="str">
        <f>AX11</f>
        <v>≥80</v>
      </c>
      <c r="J135" s="570" t="str">
        <f>BB11</f>
        <v>On Target</v>
      </c>
      <c r="K135" s="570" t="str">
        <f>RIGHT(BC11,6)</f>
        <v>Year 3</v>
      </c>
      <c r="Q135" s="407"/>
      <c r="R135" s="407"/>
      <c r="S135" s="407"/>
      <c r="T135" s="407"/>
      <c r="U135" s="407"/>
      <c r="V135" s="407"/>
      <c r="W135" s="407"/>
      <c r="X135" s="407"/>
      <c r="Y135" s="407"/>
      <c r="Z135" s="407"/>
      <c r="AB135" s="407"/>
      <c r="AC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G135" s="407"/>
      <c r="CI135" s="407"/>
      <c r="CK135" s="407"/>
      <c r="CM135" s="407"/>
    </row>
    <row r="136" spans="2:91" s="408" customFormat="1" ht="15.65" customHeight="1" thickBot="1" x14ac:dyDescent="0.4">
      <c r="B136" s="571"/>
      <c r="C136" s="565" t="s">
        <v>122</v>
      </c>
      <c r="D136" s="566"/>
      <c r="E136" s="567" t="s">
        <v>123</v>
      </c>
      <c r="F136" s="578"/>
      <c r="G136" s="572"/>
      <c r="H136" s="570" t="str">
        <f>AZ12</f>
        <v>60-79</v>
      </c>
      <c r="I136" s="570" t="str">
        <f>AX12</f>
        <v>60-79</v>
      </c>
      <c r="J136" s="570" t="str">
        <f>BB12</f>
        <v>On Target</v>
      </c>
      <c r="K136" s="570" t="str">
        <f>RIGHT(BC12,6)</f>
        <v>Year 3</v>
      </c>
      <c r="Q136" s="407"/>
      <c r="R136" s="407"/>
      <c r="S136" s="407"/>
      <c r="T136" s="407"/>
      <c r="U136" s="407"/>
      <c r="V136" s="407"/>
      <c r="W136" s="407"/>
      <c r="X136" s="407"/>
      <c r="Y136" s="407"/>
      <c r="Z136" s="407"/>
      <c r="AB136" s="407"/>
      <c r="AC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G136" s="407"/>
      <c r="CI136" s="407"/>
      <c r="CK136" s="407"/>
      <c r="CM136" s="407"/>
    </row>
    <row r="137" spans="2:91" s="408" customFormat="1" ht="17.25" customHeight="1" thickBot="1" x14ac:dyDescent="0.4">
      <c r="B137" s="571"/>
      <c r="C137" s="565"/>
      <c r="D137" s="566"/>
      <c r="E137" s="567" t="s">
        <v>125</v>
      </c>
      <c r="F137" s="578"/>
      <c r="G137" s="572"/>
      <c r="H137" s="570" t="str">
        <f>AZ13</f>
        <v>≥80</v>
      </c>
      <c r="I137" s="570" t="str">
        <f>AX13</f>
        <v>≥80</v>
      </c>
      <c r="J137" s="570" t="str">
        <f>BB13</f>
        <v>On Target</v>
      </c>
      <c r="K137" s="570" t="str">
        <f>RIGHT(BC13,6)</f>
        <v>Year 3</v>
      </c>
      <c r="Q137" s="407"/>
      <c r="R137" s="407"/>
      <c r="S137" s="407"/>
      <c r="T137" s="407"/>
      <c r="U137" s="407"/>
      <c r="V137" s="407"/>
      <c r="W137" s="407"/>
      <c r="X137" s="407"/>
      <c r="Y137" s="407"/>
      <c r="Z137" s="407"/>
      <c r="AB137" s="407"/>
      <c r="AC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G137" s="407"/>
      <c r="CI137" s="407"/>
      <c r="CK137" s="407"/>
      <c r="CM137" s="407"/>
    </row>
    <row r="138" spans="2:91" s="408" customFormat="1" ht="15.65" customHeight="1" thickBot="1" x14ac:dyDescent="0.4">
      <c r="B138" s="571"/>
      <c r="C138" s="565"/>
      <c r="D138" s="566"/>
      <c r="E138" s="567" t="s">
        <v>127</v>
      </c>
      <c r="F138" s="578"/>
      <c r="G138" s="572"/>
      <c r="H138" s="570" t="str">
        <f>AZ14</f>
        <v>≥80</v>
      </c>
      <c r="I138" s="570" t="str">
        <f>AX14</f>
        <v>≥80</v>
      </c>
      <c r="J138" s="570" t="str">
        <f>BB14</f>
        <v>On Target</v>
      </c>
      <c r="K138" s="570" t="str">
        <f>RIGHT(BC14,6)</f>
        <v>Year 3</v>
      </c>
      <c r="Q138" s="407"/>
      <c r="R138" s="407"/>
      <c r="S138" s="407"/>
      <c r="T138" s="407"/>
      <c r="U138" s="407"/>
      <c r="V138" s="407"/>
      <c r="W138" s="407"/>
      <c r="X138" s="407"/>
      <c r="Y138" s="407"/>
      <c r="Z138" s="407"/>
      <c r="AB138" s="407"/>
      <c r="AC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G138" s="407"/>
      <c r="CI138" s="407"/>
      <c r="CK138" s="407"/>
      <c r="CM138" s="407"/>
    </row>
    <row r="139" spans="2:91" s="408" customFormat="1" ht="15.65" customHeight="1" thickBot="1" x14ac:dyDescent="0.4">
      <c r="B139" s="571"/>
      <c r="C139" s="565" t="s">
        <v>129</v>
      </c>
      <c r="D139" s="566"/>
      <c r="E139" s="567" t="s">
        <v>130</v>
      </c>
      <c r="F139" s="578"/>
      <c r="G139" s="572"/>
      <c r="H139" s="570" t="str">
        <f>AZ15</f>
        <v>≥80</v>
      </c>
      <c r="I139" s="570" t="str">
        <f>AX15</f>
        <v>≥80</v>
      </c>
      <c r="J139" s="570" t="str">
        <f>BB15</f>
        <v>On Target</v>
      </c>
      <c r="K139" s="570" t="str">
        <f>RIGHT(BC15,6)</f>
        <v>Year 3</v>
      </c>
      <c r="Q139" s="407"/>
      <c r="R139" s="407"/>
      <c r="S139" s="407"/>
      <c r="T139" s="407"/>
      <c r="U139" s="407"/>
      <c r="V139" s="407"/>
      <c r="W139" s="407"/>
      <c r="X139" s="407"/>
      <c r="Y139" s="407"/>
      <c r="Z139" s="407"/>
      <c r="AB139" s="407"/>
      <c r="AC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G139" s="407"/>
      <c r="CI139" s="407"/>
      <c r="CK139" s="407"/>
      <c r="CM139" s="407"/>
    </row>
    <row r="140" spans="2:91" s="408" customFormat="1" ht="15.65" customHeight="1" thickBot="1" x14ac:dyDescent="0.4">
      <c r="B140" s="571"/>
      <c r="C140" s="565"/>
      <c r="D140" s="566"/>
      <c r="E140" s="567" t="s">
        <v>132</v>
      </c>
      <c r="F140" s="578"/>
      <c r="G140" s="572"/>
      <c r="H140" s="570" t="str">
        <f>AZ16</f>
        <v>≥80</v>
      </c>
      <c r="I140" s="570" t="str">
        <f>AX16</f>
        <v>≥80</v>
      </c>
      <c r="J140" s="570" t="str">
        <f>BB16</f>
        <v>On Target</v>
      </c>
      <c r="K140" s="570" t="str">
        <f>RIGHT(BC16,6)</f>
        <v>Year 3</v>
      </c>
      <c r="Q140" s="407"/>
      <c r="R140" s="407"/>
      <c r="S140" s="407"/>
      <c r="T140" s="407"/>
      <c r="U140" s="407"/>
      <c r="V140" s="407"/>
      <c r="W140" s="407"/>
      <c r="X140" s="407"/>
      <c r="Y140" s="407"/>
      <c r="Z140" s="407"/>
      <c r="AB140" s="407"/>
      <c r="AC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G140" s="407"/>
      <c r="CI140" s="407"/>
      <c r="CK140" s="407"/>
      <c r="CM140" s="407"/>
    </row>
    <row r="141" spans="2:91" s="408" customFormat="1" ht="15.65" customHeight="1" thickBot="1" x14ac:dyDescent="0.4">
      <c r="B141" s="571"/>
      <c r="C141" s="565"/>
      <c r="D141" s="566"/>
      <c r="E141" s="567" t="s">
        <v>134</v>
      </c>
      <c r="F141" s="578"/>
      <c r="G141" s="572"/>
      <c r="H141" s="570" t="str">
        <f>AZ17</f>
        <v>≥80</v>
      </c>
      <c r="I141" s="570" t="str">
        <f>AX17</f>
        <v>≥80</v>
      </c>
      <c r="J141" s="570" t="str">
        <f>BB17</f>
        <v>On Target</v>
      </c>
      <c r="K141" s="570" t="str">
        <f>RIGHT(BC17,6)</f>
        <v>Year 3</v>
      </c>
      <c r="Q141" s="407"/>
      <c r="R141" s="407"/>
      <c r="S141" s="407"/>
      <c r="T141" s="407"/>
      <c r="U141" s="407"/>
      <c r="V141" s="407"/>
      <c r="W141" s="407"/>
      <c r="X141" s="407"/>
      <c r="Y141" s="407"/>
      <c r="Z141" s="407"/>
      <c r="AB141" s="407"/>
      <c r="AC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c r="BM141" s="407"/>
      <c r="BN141" s="407"/>
      <c r="BO141" s="407"/>
      <c r="BP141" s="407"/>
      <c r="BQ141" s="407"/>
      <c r="BR141" s="407"/>
      <c r="BS141" s="407"/>
      <c r="BT141" s="407"/>
      <c r="BU141" s="407"/>
      <c r="BV141" s="407"/>
      <c r="BW141" s="407"/>
      <c r="BX141" s="407"/>
      <c r="BY141" s="407"/>
      <c r="BZ141" s="407"/>
      <c r="CG141" s="407"/>
      <c r="CI141" s="407"/>
      <c r="CK141" s="407"/>
      <c r="CM141" s="407"/>
    </row>
    <row r="142" spans="2:91" s="408" customFormat="1" ht="15.65" customHeight="1" thickBot="1" x14ac:dyDescent="0.4">
      <c r="B142" s="571"/>
      <c r="C142" s="565" t="s">
        <v>136</v>
      </c>
      <c r="D142" s="566"/>
      <c r="E142" s="567" t="s">
        <v>137</v>
      </c>
      <c r="F142" s="578"/>
      <c r="G142" s="572"/>
      <c r="H142" s="570" t="str">
        <f>AZ18</f>
        <v>60-79</v>
      </c>
      <c r="I142" s="570" t="str">
        <f>AX18</f>
        <v>60-79</v>
      </c>
      <c r="J142" s="570" t="str">
        <f>BB18</f>
        <v>On Target</v>
      </c>
      <c r="K142" s="570" t="str">
        <f>RIGHT(BC18,6)</f>
        <v>Year 3</v>
      </c>
      <c r="Q142" s="407"/>
      <c r="R142" s="407"/>
      <c r="S142" s="407"/>
      <c r="T142" s="407"/>
      <c r="U142" s="407"/>
      <c r="V142" s="407"/>
      <c r="W142" s="407"/>
      <c r="X142" s="407"/>
      <c r="Y142" s="407"/>
      <c r="Z142" s="407"/>
      <c r="AB142" s="407"/>
      <c r="AC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c r="BM142" s="407"/>
      <c r="BN142" s="407"/>
      <c r="BO142" s="407"/>
      <c r="BP142" s="407"/>
      <c r="BQ142" s="407"/>
      <c r="BR142" s="407"/>
      <c r="BS142" s="407"/>
      <c r="BT142" s="407"/>
      <c r="BU142" s="407"/>
      <c r="BV142" s="407"/>
      <c r="BW142" s="407"/>
      <c r="BX142" s="407"/>
      <c r="BY142" s="407"/>
      <c r="BZ142" s="407"/>
      <c r="CG142" s="407"/>
      <c r="CI142" s="407"/>
      <c r="CK142" s="407"/>
      <c r="CM142" s="407"/>
    </row>
    <row r="143" spans="2:91" s="408" customFormat="1" ht="15.65" customHeight="1" thickBot="1" x14ac:dyDescent="0.4">
      <c r="B143" s="571"/>
      <c r="C143" s="565"/>
      <c r="D143" s="566"/>
      <c r="E143" s="567" t="s">
        <v>139</v>
      </c>
      <c r="F143" s="578"/>
      <c r="G143" s="572"/>
      <c r="H143" s="570" t="str">
        <f>AZ19</f>
        <v>60-79</v>
      </c>
      <c r="I143" s="570" t="str">
        <f>AX19</f>
        <v>60-79</v>
      </c>
      <c r="J143" s="570" t="str">
        <f>BB19</f>
        <v>On Target</v>
      </c>
      <c r="K143" s="570" t="str">
        <f>RIGHT(BC19,6)</f>
        <v>Year 3</v>
      </c>
      <c r="Q143" s="407"/>
      <c r="R143" s="407"/>
      <c r="S143" s="407"/>
      <c r="T143" s="407"/>
      <c r="U143" s="407"/>
      <c r="V143" s="407"/>
      <c r="W143" s="407"/>
      <c r="X143" s="407"/>
      <c r="Y143" s="407"/>
      <c r="Z143" s="407"/>
      <c r="AB143" s="407"/>
      <c r="AC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407"/>
      <c r="BN143" s="407"/>
      <c r="BO143" s="407"/>
      <c r="BP143" s="407"/>
      <c r="BQ143" s="407"/>
      <c r="BR143" s="407"/>
      <c r="BS143" s="407"/>
      <c r="BT143" s="407"/>
      <c r="BU143" s="407"/>
      <c r="BV143" s="407"/>
      <c r="BW143" s="407"/>
      <c r="BX143" s="407"/>
      <c r="BY143" s="407"/>
      <c r="BZ143" s="407"/>
      <c r="CG143" s="407"/>
      <c r="CI143" s="407"/>
      <c r="CK143" s="407"/>
      <c r="CM143" s="407"/>
    </row>
    <row r="144" spans="2:91" s="408" customFormat="1" ht="15.65" customHeight="1" thickBot="1" x14ac:dyDescent="0.4">
      <c r="B144" s="577"/>
      <c r="C144" s="565"/>
      <c r="D144" s="566"/>
      <c r="E144" s="567" t="s">
        <v>141</v>
      </c>
      <c r="F144" s="578"/>
      <c r="G144" s="572"/>
      <c r="H144" s="570" t="str">
        <f>AZ20</f>
        <v>≥80</v>
      </c>
      <c r="I144" s="570" t="str">
        <f>AX20</f>
        <v>≥80</v>
      </c>
      <c r="J144" s="570" t="str">
        <f>BB20</f>
        <v>On Target</v>
      </c>
      <c r="K144" s="570" t="str">
        <f>RIGHT(BC20,6)</f>
        <v>Year 3</v>
      </c>
      <c r="Q144" s="407"/>
      <c r="R144" s="407"/>
      <c r="S144" s="407"/>
      <c r="T144" s="407"/>
      <c r="U144" s="407"/>
      <c r="V144" s="407"/>
      <c r="W144" s="407"/>
      <c r="X144" s="407"/>
      <c r="Y144" s="407"/>
      <c r="Z144" s="407"/>
      <c r="AB144" s="407"/>
      <c r="AC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R144" s="407"/>
      <c r="BS144" s="407"/>
      <c r="BT144" s="407"/>
      <c r="BU144" s="407"/>
      <c r="BV144" s="407"/>
      <c r="BW144" s="407"/>
      <c r="BX144" s="407"/>
      <c r="BY144" s="407"/>
      <c r="BZ144" s="407"/>
      <c r="CG144" s="407"/>
      <c r="CI144" s="407"/>
      <c r="CK144" s="407"/>
      <c r="CM144" s="407"/>
    </row>
    <row r="145" spans="2:91" s="408" customFormat="1" ht="15.65" customHeight="1" thickBot="1" x14ac:dyDescent="0.4">
      <c r="B145" s="564">
        <v>3</v>
      </c>
      <c r="C145" s="579" t="s">
        <v>143</v>
      </c>
      <c r="D145" s="580"/>
      <c r="E145" s="567" t="s">
        <v>220</v>
      </c>
      <c r="F145" s="568"/>
      <c r="G145" s="572"/>
      <c r="H145" s="570" t="str">
        <f>AZ21</f>
        <v>≥80</v>
      </c>
      <c r="I145" s="570" t="str">
        <f>AX21</f>
        <v>≥80</v>
      </c>
      <c r="J145" s="570" t="str">
        <f>BB21</f>
        <v>On Target</v>
      </c>
      <c r="K145" s="570" t="str">
        <f>RIGHT(BC21,6)</f>
        <v>Year 3</v>
      </c>
      <c r="Q145" s="407"/>
      <c r="R145" s="407"/>
      <c r="S145" s="407"/>
      <c r="T145" s="407"/>
      <c r="U145" s="407"/>
      <c r="V145" s="407"/>
      <c r="W145" s="407"/>
      <c r="X145" s="407"/>
      <c r="Y145" s="407"/>
      <c r="Z145" s="407"/>
      <c r="AB145" s="407"/>
      <c r="AC145" s="407"/>
      <c r="AK145" s="407"/>
      <c r="AL145" s="407"/>
      <c r="AM145" s="407"/>
      <c r="AN145" s="407"/>
      <c r="AO145" s="407"/>
      <c r="AP145" s="407"/>
      <c r="AQ145" s="407"/>
      <c r="AR145" s="407"/>
      <c r="AS145" s="407"/>
      <c r="AT145" s="407"/>
      <c r="AU145" s="407"/>
      <c r="AV145" s="407"/>
      <c r="AW145" s="407"/>
      <c r="AX145" s="407"/>
      <c r="AY145" s="407"/>
      <c r="AZ145" s="407"/>
      <c r="BA145" s="407"/>
      <c r="BB145" s="407"/>
      <c r="BC145" s="407"/>
      <c r="BD145" s="407"/>
      <c r="BE145" s="407"/>
      <c r="BF145" s="407"/>
      <c r="BG145" s="407"/>
      <c r="BH145" s="407"/>
      <c r="BI145" s="407"/>
      <c r="BJ145" s="407"/>
      <c r="BK145" s="407"/>
      <c r="BL145" s="407"/>
      <c r="BM145" s="407"/>
      <c r="BN145" s="407"/>
      <c r="BO145" s="407"/>
      <c r="BP145" s="407"/>
      <c r="BQ145" s="407"/>
      <c r="BR145" s="407"/>
      <c r="BS145" s="407"/>
      <c r="BT145" s="407"/>
      <c r="BU145" s="407"/>
      <c r="BV145" s="407"/>
      <c r="BW145" s="407"/>
      <c r="BX145" s="407"/>
      <c r="BY145" s="407"/>
      <c r="BZ145" s="407"/>
      <c r="CG145" s="407"/>
      <c r="CI145" s="407"/>
      <c r="CK145" s="407"/>
      <c r="CM145" s="407"/>
    </row>
    <row r="146" spans="2:91" s="408" customFormat="1" ht="15.65" customHeight="1" thickBot="1" x14ac:dyDescent="0.4">
      <c r="B146" s="571"/>
      <c r="C146" s="581"/>
      <c r="D146" s="582"/>
      <c r="E146" s="567" t="s">
        <v>146</v>
      </c>
      <c r="F146" s="568"/>
      <c r="G146" s="572"/>
      <c r="H146" s="570" t="str">
        <f>AZ22</f>
        <v>≥80</v>
      </c>
      <c r="I146" s="570" t="str">
        <f>AX22</f>
        <v>≥80</v>
      </c>
      <c r="J146" s="570" t="str">
        <f>BB22</f>
        <v>On Target</v>
      </c>
      <c r="K146" s="570" t="str">
        <f>RIGHT(BC22,6)</f>
        <v>Year 3</v>
      </c>
      <c r="Q146" s="407"/>
      <c r="R146" s="407"/>
      <c r="S146" s="407"/>
      <c r="T146" s="407"/>
      <c r="U146" s="407"/>
      <c r="V146" s="407"/>
      <c r="W146" s="407"/>
      <c r="X146" s="407"/>
      <c r="Y146" s="407"/>
      <c r="Z146" s="407"/>
      <c r="AB146" s="407"/>
      <c r="AC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c r="BM146" s="407"/>
      <c r="BN146" s="407"/>
      <c r="BO146" s="407"/>
      <c r="BP146" s="407"/>
      <c r="BQ146" s="407"/>
      <c r="BR146" s="407"/>
      <c r="BS146" s="407"/>
      <c r="BT146" s="407"/>
      <c r="BU146" s="407"/>
      <c r="BV146" s="407"/>
      <c r="BW146" s="407"/>
      <c r="BX146" s="407"/>
      <c r="BY146" s="407"/>
      <c r="BZ146" s="407"/>
      <c r="CG146" s="407"/>
      <c r="CI146" s="407"/>
      <c r="CK146" s="407"/>
      <c r="CM146" s="407"/>
    </row>
    <row r="147" spans="2:91" s="408" customFormat="1" ht="15.65" customHeight="1" thickBot="1" x14ac:dyDescent="0.4">
      <c r="B147" s="571"/>
      <c r="C147" s="380"/>
      <c r="D147" s="381"/>
      <c r="E147" s="567" t="s">
        <v>148</v>
      </c>
      <c r="F147" s="568"/>
      <c r="G147" s="572"/>
      <c r="H147" s="570" t="str">
        <f>AZ23</f>
        <v>≥80</v>
      </c>
      <c r="I147" s="570" t="str">
        <f>AX23</f>
        <v>≥80</v>
      </c>
      <c r="J147" s="570" t="str">
        <f>BB23</f>
        <v>On Target</v>
      </c>
      <c r="K147" s="570" t="str">
        <f>RIGHT(BC23,6)</f>
        <v>Year 3</v>
      </c>
      <c r="Q147" s="407"/>
      <c r="R147" s="407"/>
      <c r="S147" s="407"/>
      <c r="T147" s="407"/>
      <c r="U147" s="407"/>
      <c r="V147" s="407"/>
      <c r="W147" s="407"/>
      <c r="X147" s="407"/>
      <c r="Y147" s="407"/>
      <c r="Z147" s="407"/>
      <c r="AB147" s="407"/>
      <c r="AC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c r="BM147" s="407"/>
      <c r="BN147" s="407"/>
      <c r="BO147" s="407"/>
      <c r="BP147" s="407"/>
      <c r="BQ147" s="407"/>
      <c r="BR147" s="407"/>
      <c r="BS147" s="407"/>
      <c r="BT147" s="407"/>
      <c r="BU147" s="407"/>
      <c r="BV147" s="407"/>
      <c r="BW147" s="407"/>
      <c r="BX147" s="407"/>
      <c r="BY147" s="407"/>
      <c r="BZ147" s="407"/>
      <c r="CG147" s="407"/>
      <c r="CI147" s="407"/>
      <c r="CK147" s="407"/>
      <c r="CM147" s="407"/>
    </row>
    <row r="148" spans="2:91" s="408" customFormat="1" ht="15.65" customHeight="1" thickBot="1" x14ac:dyDescent="0.4">
      <c r="B148" s="571"/>
      <c r="C148" s="579" t="s">
        <v>221</v>
      </c>
      <c r="D148" s="580"/>
      <c r="E148" s="567" t="s">
        <v>222</v>
      </c>
      <c r="F148" s="568"/>
      <c r="G148" s="572"/>
      <c r="H148" s="570" t="str">
        <f>AZ24</f>
        <v>60-79</v>
      </c>
      <c r="I148" s="570" t="str">
        <f>AX24</f>
        <v>≥80</v>
      </c>
      <c r="J148" s="570" t="str">
        <f>BB24</f>
        <v>On Target</v>
      </c>
      <c r="K148" s="570" t="str">
        <f>RIGHT(BC24,6)</f>
        <v>Year 3</v>
      </c>
      <c r="Q148" s="407"/>
      <c r="R148" s="407"/>
      <c r="S148" s="407"/>
      <c r="T148" s="407"/>
      <c r="U148" s="407"/>
      <c r="V148" s="407"/>
      <c r="W148" s="407"/>
      <c r="X148" s="407"/>
      <c r="Y148" s="407"/>
      <c r="Z148" s="407"/>
      <c r="AB148" s="407"/>
      <c r="AC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c r="BM148" s="407"/>
      <c r="BN148" s="407"/>
      <c r="BO148" s="407"/>
      <c r="BP148" s="407"/>
      <c r="BQ148" s="407"/>
      <c r="BR148" s="407"/>
      <c r="BS148" s="407"/>
      <c r="BT148" s="407"/>
      <c r="BU148" s="407"/>
      <c r="BV148" s="407"/>
      <c r="BW148" s="407"/>
      <c r="BX148" s="407"/>
      <c r="BY148" s="407"/>
      <c r="BZ148" s="407"/>
      <c r="CG148" s="407"/>
      <c r="CI148" s="407"/>
      <c r="CK148" s="407"/>
      <c r="CM148" s="407"/>
    </row>
    <row r="149" spans="2:91" s="408" customFormat="1" ht="15.65" customHeight="1" thickBot="1" x14ac:dyDescent="0.4">
      <c r="B149" s="571"/>
      <c r="C149" s="581"/>
      <c r="D149" s="582"/>
      <c r="E149" s="567" t="s">
        <v>223</v>
      </c>
      <c r="F149" s="568"/>
      <c r="G149" s="572"/>
      <c r="H149" s="570" t="str">
        <f>AZ25</f>
        <v>60-79</v>
      </c>
      <c r="I149" s="570" t="str">
        <f>AX25</f>
        <v>60-79</v>
      </c>
      <c r="J149" s="570" t="str">
        <f>BB25</f>
        <v>On Target</v>
      </c>
      <c r="K149" s="570" t="str">
        <f>RIGHT(BC25,6)</f>
        <v>Year 3</v>
      </c>
      <c r="Q149" s="407"/>
      <c r="R149" s="407"/>
      <c r="S149" s="407"/>
      <c r="T149" s="407"/>
      <c r="U149" s="407"/>
      <c r="V149" s="407"/>
      <c r="W149" s="407"/>
      <c r="X149" s="407"/>
      <c r="Y149" s="407"/>
      <c r="Z149" s="407"/>
      <c r="AB149" s="407"/>
      <c r="AC149" s="407"/>
      <c r="AK149" s="407"/>
      <c r="AL149" s="407"/>
      <c r="AM149" s="407"/>
      <c r="AN149" s="407"/>
      <c r="AO149" s="407"/>
      <c r="AP149" s="407"/>
      <c r="AQ149" s="407"/>
      <c r="AR149" s="407"/>
      <c r="AS149" s="407"/>
      <c r="AT149" s="407"/>
      <c r="AU149" s="407"/>
      <c r="AV149" s="407"/>
      <c r="AW149" s="407"/>
      <c r="AX149" s="407"/>
      <c r="AY149" s="407"/>
      <c r="AZ149" s="407"/>
      <c r="BA149" s="407"/>
      <c r="BB149" s="407"/>
      <c r="BC149" s="407"/>
      <c r="BD149" s="407"/>
      <c r="BE149" s="407"/>
      <c r="BF149" s="407"/>
      <c r="BG149" s="407"/>
      <c r="BH149" s="407"/>
      <c r="BI149" s="407"/>
      <c r="BJ149" s="407"/>
      <c r="BK149" s="407"/>
      <c r="BL149" s="407"/>
      <c r="BM149" s="407"/>
      <c r="BN149" s="407"/>
      <c r="BO149" s="407"/>
      <c r="BP149" s="407"/>
      <c r="BQ149" s="407"/>
      <c r="BR149" s="407"/>
      <c r="BS149" s="407"/>
      <c r="BT149" s="407"/>
      <c r="BU149" s="407"/>
      <c r="BV149" s="407"/>
      <c r="BW149" s="407"/>
      <c r="BX149" s="407"/>
      <c r="BY149" s="407"/>
      <c r="BZ149" s="407"/>
      <c r="CG149" s="407"/>
      <c r="CI149" s="407"/>
      <c r="CK149" s="407"/>
      <c r="CM149" s="407"/>
    </row>
    <row r="150" spans="2:91" s="408" customFormat="1" ht="15.65" customHeight="1" thickBot="1" x14ac:dyDescent="0.4">
      <c r="B150" s="571"/>
      <c r="C150" s="382"/>
      <c r="D150" s="383"/>
      <c r="E150" s="567" t="s">
        <v>155</v>
      </c>
      <c r="F150" s="568"/>
      <c r="G150" s="572"/>
      <c r="H150" s="570" t="str">
        <f>AZ26</f>
        <v>60-79</v>
      </c>
      <c r="I150" s="570" t="str">
        <f>AX26</f>
        <v>&lt;60</v>
      </c>
      <c r="J150" s="570" t="str">
        <f>BB26</f>
        <v>Behind</v>
      </c>
      <c r="K150" s="570" t="str">
        <f>RIGHT(BC26,6)</f>
        <v>Year 3</v>
      </c>
      <c r="Q150" s="407"/>
      <c r="R150" s="407"/>
      <c r="S150" s="407"/>
      <c r="T150" s="407"/>
      <c r="U150" s="407"/>
      <c r="V150" s="407"/>
      <c r="W150" s="407"/>
      <c r="X150" s="407"/>
      <c r="Y150" s="407"/>
      <c r="Z150" s="407"/>
      <c r="AB150" s="407"/>
      <c r="AC150" s="407"/>
      <c r="AK150" s="407"/>
      <c r="AL150" s="407"/>
      <c r="AM150" s="407"/>
      <c r="AN150" s="407"/>
      <c r="AO150" s="407"/>
      <c r="AP150" s="407"/>
      <c r="AQ150" s="407"/>
      <c r="AR150" s="407"/>
      <c r="AS150" s="407"/>
      <c r="AT150" s="407"/>
      <c r="AU150" s="407"/>
      <c r="AV150" s="407"/>
      <c r="AW150" s="407"/>
      <c r="AX150" s="407"/>
      <c r="AY150" s="407"/>
      <c r="AZ150" s="407"/>
      <c r="BA150" s="407"/>
      <c r="BB150" s="407"/>
      <c r="BC150" s="407"/>
      <c r="BD150" s="407"/>
      <c r="BE150" s="407"/>
      <c r="BF150" s="407"/>
      <c r="BG150" s="407"/>
      <c r="BH150" s="407"/>
      <c r="BI150" s="407"/>
      <c r="BJ150" s="407"/>
      <c r="BK150" s="407"/>
      <c r="BL150" s="407"/>
      <c r="BM150" s="407"/>
      <c r="BN150" s="407"/>
      <c r="BO150" s="407"/>
      <c r="BP150" s="407"/>
      <c r="BQ150" s="407"/>
      <c r="BR150" s="407"/>
      <c r="BS150" s="407"/>
      <c r="BT150" s="407"/>
      <c r="BU150" s="407"/>
      <c r="BV150" s="407"/>
      <c r="BW150" s="407"/>
      <c r="BX150" s="407"/>
      <c r="BY150" s="407"/>
      <c r="BZ150" s="407"/>
      <c r="CG150" s="407"/>
      <c r="CI150" s="407"/>
      <c r="CK150" s="407"/>
      <c r="CM150" s="407"/>
    </row>
    <row r="151" spans="2:91" s="408" customFormat="1" ht="15.65" customHeight="1" thickBot="1" x14ac:dyDescent="0.4">
      <c r="B151" s="577"/>
      <c r="C151" s="384"/>
      <c r="D151" s="385"/>
      <c r="E151" s="567" t="s">
        <v>226</v>
      </c>
      <c r="F151" s="568"/>
      <c r="G151" s="583"/>
      <c r="H151" s="570" t="str">
        <f>AZ27</f>
        <v>≥80</v>
      </c>
      <c r="I151" s="570" t="str">
        <f>AX27</f>
        <v>≥80</v>
      </c>
      <c r="J151" s="570" t="str">
        <f>BB27</f>
        <v>On Target</v>
      </c>
      <c r="K151" s="570" t="str">
        <f>RIGHT(BC27,6)</f>
        <v>Year 3</v>
      </c>
      <c r="Q151" s="407"/>
      <c r="R151" s="407"/>
      <c r="S151" s="407"/>
      <c r="T151" s="407"/>
      <c r="U151" s="407"/>
      <c r="V151" s="407"/>
      <c r="W151" s="407"/>
      <c r="X151" s="407"/>
      <c r="Y151" s="407"/>
      <c r="Z151" s="407"/>
      <c r="AB151" s="407"/>
      <c r="AC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7"/>
      <c r="BJ151" s="407"/>
      <c r="BK151" s="407"/>
      <c r="BL151" s="407"/>
      <c r="BM151" s="407"/>
      <c r="BN151" s="407"/>
      <c r="BO151" s="407"/>
      <c r="BP151" s="407"/>
      <c r="BQ151" s="407"/>
      <c r="BR151" s="407"/>
      <c r="BS151" s="407"/>
      <c r="BT151" s="407"/>
      <c r="BU151" s="407"/>
      <c r="BV151" s="407"/>
      <c r="BW151" s="407"/>
      <c r="BX151" s="407"/>
      <c r="BY151" s="407"/>
      <c r="BZ151" s="407"/>
      <c r="CG151" s="407"/>
      <c r="CI151" s="407"/>
      <c r="CK151" s="407"/>
      <c r="CM151" s="407"/>
    </row>
    <row r="152" spans="2:91" s="408" customFormat="1" ht="16.5" thickBot="1" x14ac:dyDescent="0.4">
      <c r="B152" s="567" t="s">
        <v>159</v>
      </c>
      <c r="C152" s="584"/>
      <c r="D152" s="584"/>
      <c r="E152" s="584"/>
      <c r="F152" s="585"/>
      <c r="G152" s="572"/>
      <c r="H152" s="586">
        <f>AX41</f>
        <v>16</v>
      </c>
      <c r="I152" s="586">
        <f>AX35</f>
        <v>17</v>
      </c>
      <c r="Q152" s="407"/>
      <c r="R152" s="407"/>
      <c r="S152" s="407"/>
      <c r="T152" s="407"/>
      <c r="U152" s="407"/>
      <c r="V152" s="407"/>
      <c r="W152" s="407"/>
      <c r="X152" s="407"/>
      <c r="Y152" s="407"/>
      <c r="Z152" s="407"/>
      <c r="AB152" s="407"/>
      <c r="AC152" s="407"/>
      <c r="AK152" s="407"/>
      <c r="AL152" s="407"/>
      <c r="AM152" s="407"/>
      <c r="AN152" s="407"/>
      <c r="AO152" s="407"/>
      <c r="AP152" s="407"/>
      <c r="AQ152" s="407"/>
      <c r="AR152" s="407"/>
      <c r="AS152" s="407"/>
      <c r="AT152" s="407"/>
      <c r="AU152" s="407"/>
      <c r="AV152" s="407"/>
      <c r="AW152" s="407"/>
      <c r="AX152" s="407"/>
      <c r="AY152" s="407"/>
      <c r="AZ152" s="407"/>
      <c r="BA152" s="407"/>
      <c r="BB152" s="407"/>
      <c r="BC152" s="407"/>
      <c r="BD152" s="407"/>
      <c r="BE152" s="407"/>
      <c r="BF152" s="407"/>
      <c r="BG152" s="407"/>
      <c r="BH152" s="407"/>
      <c r="BI152" s="407"/>
      <c r="BJ152" s="407"/>
      <c r="BK152" s="407"/>
      <c r="BL152" s="407"/>
      <c r="BM152" s="407"/>
      <c r="BN152" s="407"/>
      <c r="BO152" s="407"/>
      <c r="BP152" s="407"/>
      <c r="BQ152" s="407"/>
      <c r="BR152" s="407"/>
      <c r="BS152" s="407"/>
      <c r="BT152" s="407"/>
      <c r="BU152" s="407"/>
      <c r="BV152" s="407"/>
      <c r="BW152" s="407"/>
      <c r="BX152" s="407"/>
      <c r="BY152" s="407"/>
      <c r="BZ152" s="407"/>
      <c r="CG152" s="407"/>
      <c r="CI152" s="407"/>
      <c r="CK152" s="407"/>
      <c r="CM152" s="407"/>
    </row>
    <row r="153" spans="2:91" s="408" customFormat="1" ht="16.5" thickBot="1" x14ac:dyDescent="0.4">
      <c r="B153" s="567" t="s">
        <v>161</v>
      </c>
      <c r="C153" s="584"/>
      <c r="D153" s="584"/>
      <c r="E153" s="584"/>
      <c r="F153" s="585"/>
      <c r="G153" s="572"/>
      <c r="H153" s="586">
        <f>AY41</f>
        <v>9</v>
      </c>
      <c r="I153" s="586">
        <f>AY35</f>
        <v>7</v>
      </c>
      <c r="Q153" s="407"/>
      <c r="R153" s="407"/>
      <c r="S153" s="407"/>
      <c r="T153" s="407"/>
      <c r="U153" s="407"/>
      <c r="V153" s="407"/>
      <c r="W153" s="407"/>
      <c r="X153" s="407"/>
      <c r="Y153" s="407"/>
      <c r="Z153" s="407"/>
      <c r="AB153" s="407"/>
      <c r="AC153" s="407"/>
      <c r="AK153" s="407"/>
      <c r="AL153" s="407"/>
      <c r="AM153" s="407"/>
      <c r="AN153" s="407"/>
      <c r="AO153" s="407"/>
      <c r="AP153" s="407"/>
      <c r="AQ153" s="407"/>
      <c r="AR153" s="407"/>
      <c r="AS153" s="407"/>
      <c r="AT153" s="407"/>
      <c r="AU153" s="407"/>
      <c r="AV153" s="407"/>
      <c r="AW153" s="407"/>
      <c r="AX153" s="407"/>
      <c r="AY153" s="407"/>
      <c r="AZ153" s="407"/>
      <c r="BA153" s="407"/>
      <c r="BB153" s="407"/>
      <c r="BC153" s="407"/>
      <c r="BD153" s="407"/>
      <c r="BE153" s="407"/>
      <c r="BF153" s="407"/>
      <c r="BG153" s="407"/>
      <c r="BH153" s="407"/>
      <c r="BI153" s="407"/>
      <c r="BJ153" s="407"/>
      <c r="BK153" s="407"/>
      <c r="BL153" s="407"/>
      <c r="BM153" s="407"/>
      <c r="BN153" s="407"/>
      <c r="BO153" s="407"/>
      <c r="BP153" s="407"/>
      <c r="BQ153" s="407"/>
      <c r="BR153" s="407"/>
      <c r="BS153" s="407"/>
      <c r="BT153" s="407"/>
      <c r="BU153" s="407"/>
      <c r="BV153" s="407"/>
      <c r="BW153" s="407"/>
      <c r="BX153" s="407"/>
      <c r="BY153" s="407"/>
      <c r="BZ153" s="407"/>
      <c r="CG153" s="407"/>
      <c r="CI153" s="407"/>
      <c r="CK153" s="407"/>
      <c r="CM153" s="407"/>
    </row>
    <row r="154" spans="2:91" s="408" customFormat="1" ht="16.5" thickBot="1" x14ac:dyDescent="0.4">
      <c r="B154" s="567" t="s">
        <v>163</v>
      </c>
      <c r="C154" s="584"/>
      <c r="D154" s="584"/>
      <c r="E154" s="584"/>
      <c r="F154" s="585"/>
      <c r="G154" s="572"/>
      <c r="H154" s="586">
        <f>AZ41</f>
        <v>0</v>
      </c>
      <c r="I154" s="586">
        <f>AZ35</f>
        <v>1</v>
      </c>
      <c r="Q154" s="407"/>
      <c r="R154" s="407"/>
      <c r="S154" s="407"/>
      <c r="T154" s="407"/>
      <c r="U154" s="407"/>
      <c r="V154" s="407"/>
      <c r="W154" s="407"/>
      <c r="X154" s="407"/>
      <c r="Y154" s="407"/>
      <c r="Z154" s="407"/>
      <c r="AB154" s="407"/>
      <c r="AC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7"/>
      <c r="BZ154" s="407"/>
      <c r="CG154" s="407"/>
      <c r="CI154" s="407"/>
      <c r="CK154" s="407"/>
      <c r="CM154" s="407"/>
    </row>
    <row r="155" spans="2:91" s="408" customFormat="1" ht="16.5" thickBot="1" x14ac:dyDescent="0.45">
      <c r="B155" s="587"/>
      <c r="C155" s="588"/>
      <c r="D155" s="589" t="s">
        <v>165</v>
      </c>
      <c r="E155" s="590"/>
      <c r="F155" s="591"/>
      <c r="G155" s="592"/>
      <c r="H155" s="593">
        <f>BA42</f>
        <v>0.82</v>
      </c>
      <c r="I155" s="593">
        <f>BA36</f>
        <v>0.82</v>
      </c>
      <c r="Q155" s="407"/>
      <c r="R155" s="407"/>
      <c r="S155" s="407"/>
      <c r="T155" s="407"/>
      <c r="U155" s="407"/>
      <c r="V155" s="407"/>
      <c r="W155" s="407"/>
      <c r="X155" s="407"/>
      <c r="Y155" s="407"/>
      <c r="Z155" s="407"/>
      <c r="AB155" s="407"/>
      <c r="AC155" s="407"/>
      <c r="AK155" s="407"/>
      <c r="AL155" s="407"/>
      <c r="AM155" s="407"/>
      <c r="AN155" s="407"/>
      <c r="AO155" s="407"/>
      <c r="AP155" s="407"/>
      <c r="AQ155" s="407"/>
      <c r="AR155" s="407"/>
      <c r="AS155" s="407"/>
      <c r="AT155" s="407"/>
      <c r="AU155" s="407"/>
      <c r="AV155" s="407"/>
      <c r="AW155" s="407"/>
      <c r="AX155" s="407"/>
      <c r="AY155" s="407"/>
      <c r="AZ155" s="407"/>
      <c r="BA155" s="407"/>
      <c r="BB155" s="407"/>
      <c r="BC155" s="407"/>
      <c r="BD155" s="407"/>
      <c r="BE155" s="407"/>
      <c r="BF155" s="407"/>
      <c r="BG155" s="407"/>
      <c r="BH155" s="407"/>
      <c r="BI155" s="407"/>
      <c r="BJ155" s="407"/>
      <c r="BK155" s="407"/>
      <c r="BL155" s="407"/>
      <c r="BM155" s="407"/>
      <c r="BN155" s="407"/>
      <c r="BO155" s="407"/>
      <c r="BP155" s="407"/>
      <c r="BQ155" s="407"/>
      <c r="BR155" s="407"/>
      <c r="BS155" s="407"/>
      <c r="BT155" s="407"/>
      <c r="BU155" s="407"/>
      <c r="BV155" s="407"/>
      <c r="BW155" s="407"/>
      <c r="BX155" s="407"/>
      <c r="BY155" s="407"/>
      <c r="BZ155" s="407"/>
      <c r="CG155" s="407"/>
      <c r="CI155" s="407"/>
      <c r="CK155" s="407"/>
      <c r="CM155" s="407"/>
    </row>
    <row r="156" spans="2:91" s="408" customFormat="1" x14ac:dyDescent="0.35">
      <c r="B156" s="407"/>
      <c r="C156" s="407"/>
      <c r="D156" s="407"/>
      <c r="E156" s="407"/>
      <c r="F156" s="407"/>
      <c r="G156" s="407"/>
      <c r="Q156" s="407"/>
      <c r="R156" s="407"/>
      <c r="S156" s="407"/>
      <c r="T156" s="407"/>
      <c r="U156" s="407"/>
      <c r="V156" s="407"/>
      <c r="W156" s="407"/>
      <c r="X156" s="407"/>
      <c r="Y156" s="407"/>
      <c r="Z156" s="407"/>
      <c r="AB156" s="407"/>
      <c r="AC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7"/>
      <c r="BV156" s="407"/>
      <c r="BW156" s="407"/>
      <c r="BX156" s="407"/>
      <c r="BY156" s="407"/>
      <c r="BZ156" s="407"/>
      <c r="CG156" s="407"/>
      <c r="CI156" s="407"/>
      <c r="CK156" s="407"/>
      <c r="CM156" s="407"/>
    </row>
    <row r="157" spans="2:91" s="408" customFormat="1" ht="13.25" customHeight="1" x14ac:dyDescent="0.35">
      <c r="B157" s="594" t="s">
        <v>225</v>
      </c>
      <c r="C157" s="595"/>
      <c r="D157" s="595"/>
      <c r="E157" s="595"/>
      <c r="F157" s="595"/>
      <c r="G157" s="595"/>
      <c r="H157" s="595"/>
      <c r="I157" s="595"/>
      <c r="J157" s="595"/>
      <c r="K157" s="596"/>
      <c r="Q157" s="407"/>
      <c r="R157" s="407"/>
      <c r="S157" s="407"/>
      <c r="T157" s="407"/>
      <c r="U157" s="407"/>
      <c r="V157" s="407"/>
      <c r="W157" s="407"/>
      <c r="X157" s="407"/>
      <c r="Y157" s="407"/>
      <c r="Z157" s="407"/>
      <c r="AB157" s="407"/>
      <c r="AC157" s="407"/>
      <c r="AK157" s="407"/>
      <c r="AL157" s="407"/>
      <c r="AM157" s="407"/>
      <c r="AN157" s="407"/>
      <c r="AO157" s="407"/>
      <c r="AP157" s="407"/>
      <c r="AQ157" s="407"/>
      <c r="AR157" s="407"/>
      <c r="AS157" s="407"/>
      <c r="AT157" s="407"/>
      <c r="AU157" s="407"/>
      <c r="AV157" s="407"/>
      <c r="AW157" s="407"/>
      <c r="AX157" s="407"/>
      <c r="AY157" s="407"/>
      <c r="AZ157" s="407"/>
      <c r="BA157" s="407"/>
      <c r="BB157" s="407"/>
      <c r="BC157" s="407"/>
      <c r="BD157" s="407"/>
      <c r="BE157" s="407"/>
      <c r="BF157" s="407"/>
      <c r="BG157" s="407"/>
      <c r="BH157" s="407"/>
      <c r="BI157" s="407"/>
      <c r="BJ157" s="407"/>
      <c r="BK157" s="407"/>
      <c r="BL157" s="407"/>
      <c r="BM157" s="407"/>
      <c r="BN157" s="407"/>
      <c r="BO157" s="407"/>
      <c r="BP157" s="407"/>
      <c r="BQ157" s="407"/>
      <c r="BR157" s="407"/>
      <c r="BS157" s="407"/>
      <c r="BT157" s="407"/>
      <c r="BU157" s="407"/>
      <c r="BV157" s="407"/>
      <c r="BW157" s="407"/>
      <c r="BX157" s="407"/>
      <c r="BY157" s="407"/>
      <c r="BZ157" s="407"/>
      <c r="CG157" s="407"/>
      <c r="CI157" s="407"/>
      <c r="CK157" s="407"/>
      <c r="CM157" s="407"/>
    </row>
    <row r="158" spans="2:91" s="408" customFormat="1" x14ac:dyDescent="0.35">
      <c r="B158" s="597"/>
      <c r="C158" s="598"/>
      <c r="D158" s="598"/>
      <c r="E158" s="598"/>
      <c r="F158" s="598"/>
      <c r="G158" s="598"/>
      <c r="H158" s="598"/>
      <c r="I158" s="598"/>
      <c r="J158" s="598"/>
      <c r="K158" s="599"/>
      <c r="Q158" s="407"/>
      <c r="R158" s="407"/>
      <c r="S158" s="407"/>
      <c r="T158" s="407"/>
      <c r="U158" s="407"/>
      <c r="V158" s="407"/>
      <c r="W158" s="407"/>
      <c r="X158" s="407"/>
      <c r="Y158" s="407"/>
      <c r="Z158" s="407"/>
      <c r="AB158" s="407"/>
      <c r="AC158" s="407"/>
      <c r="AK158" s="407"/>
      <c r="AL158" s="407"/>
      <c r="AM158" s="407"/>
      <c r="AN158" s="407"/>
      <c r="AO158" s="407"/>
      <c r="AP158" s="407"/>
      <c r="AQ158" s="407"/>
      <c r="AR158" s="407"/>
      <c r="AS158" s="407"/>
      <c r="AT158" s="407"/>
      <c r="AU158" s="407"/>
      <c r="AV158" s="407"/>
      <c r="AW158" s="407"/>
      <c r="AX158" s="407"/>
      <c r="AY158" s="407"/>
      <c r="AZ158" s="407"/>
      <c r="BA158" s="407"/>
      <c r="BB158" s="407"/>
      <c r="BC158" s="407"/>
      <c r="BD158" s="407"/>
      <c r="BE158" s="407"/>
      <c r="BF158" s="407"/>
      <c r="BG158" s="407"/>
      <c r="BH158" s="407"/>
      <c r="BI158" s="407"/>
      <c r="BJ158" s="407"/>
      <c r="BK158" s="407"/>
      <c r="BL158" s="407"/>
      <c r="BM158" s="407"/>
      <c r="BN158" s="407"/>
      <c r="BO158" s="407"/>
      <c r="BP158" s="407"/>
      <c r="BQ158" s="407"/>
      <c r="BR158" s="407"/>
      <c r="BS158" s="407"/>
      <c r="BT158" s="407"/>
      <c r="BU158" s="407"/>
      <c r="BV158" s="407"/>
      <c r="BW158" s="407"/>
      <c r="BX158" s="407"/>
      <c r="BY158" s="407"/>
      <c r="BZ158" s="407"/>
      <c r="CG158" s="407"/>
      <c r="CI158" s="407"/>
      <c r="CK158" s="407"/>
      <c r="CM158" s="407"/>
    </row>
    <row r="159" spans="2:91" s="408" customFormat="1" x14ac:dyDescent="0.35">
      <c r="B159" s="597"/>
      <c r="C159" s="598"/>
      <c r="D159" s="598"/>
      <c r="E159" s="598"/>
      <c r="F159" s="598"/>
      <c r="G159" s="598"/>
      <c r="H159" s="598"/>
      <c r="I159" s="598"/>
      <c r="J159" s="598"/>
      <c r="K159" s="599"/>
      <c r="Q159" s="407"/>
      <c r="R159" s="407"/>
      <c r="S159" s="407"/>
      <c r="T159" s="407"/>
      <c r="U159" s="407"/>
      <c r="V159" s="407"/>
      <c r="W159" s="407"/>
      <c r="X159" s="407"/>
      <c r="Y159" s="407"/>
      <c r="Z159" s="407"/>
      <c r="AB159" s="407"/>
      <c r="AC159" s="407"/>
      <c r="AK159" s="407"/>
      <c r="AL159" s="407"/>
      <c r="AM159" s="407"/>
      <c r="AN159" s="407"/>
      <c r="AO159" s="407"/>
      <c r="AP159" s="407"/>
      <c r="AQ159" s="407"/>
      <c r="AR159" s="407"/>
      <c r="AS159" s="407"/>
      <c r="AT159" s="407"/>
      <c r="AU159" s="407"/>
      <c r="AV159" s="407"/>
      <c r="AW159" s="407"/>
      <c r="AX159" s="407"/>
      <c r="AY159" s="407"/>
      <c r="AZ159" s="407"/>
      <c r="BA159" s="407"/>
      <c r="BB159" s="407"/>
      <c r="BC159" s="407"/>
      <c r="BD159" s="407"/>
      <c r="BE159" s="407"/>
      <c r="BF159" s="407"/>
      <c r="BG159" s="407"/>
      <c r="BH159" s="407"/>
      <c r="BI159" s="407"/>
      <c r="BJ159" s="407"/>
      <c r="BK159" s="407"/>
      <c r="BL159" s="407"/>
      <c r="BM159" s="407"/>
      <c r="BN159" s="407"/>
      <c r="BO159" s="407"/>
      <c r="BP159" s="407"/>
      <c r="BQ159" s="407"/>
      <c r="BR159" s="407"/>
      <c r="BS159" s="407"/>
      <c r="BT159" s="407"/>
      <c r="BU159" s="407"/>
      <c r="BV159" s="407"/>
      <c r="BW159" s="407"/>
      <c r="BX159" s="407"/>
      <c r="BY159" s="407"/>
      <c r="BZ159" s="407"/>
      <c r="CG159" s="407"/>
      <c r="CI159" s="407"/>
      <c r="CK159" s="407"/>
      <c r="CM159" s="407"/>
    </row>
    <row r="160" spans="2:91" s="408" customFormat="1" x14ac:dyDescent="0.35">
      <c r="B160" s="597"/>
      <c r="C160" s="598"/>
      <c r="D160" s="598"/>
      <c r="E160" s="598"/>
      <c r="F160" s="598"/>
      <c r="G160" s="598"/>
      <c r="H160" s="598"/>
      <c r="I160" s="598"/>
      <c r="J160" s="598"/>
      <c r="K160" s="599"/>
      <c r="Q160" s="407"/>
      <c r="R160" s="407"/>
      <c r="S160" s="407"/>
      <c r="T160" s="407"/>
      <c r="U160" s="407"/>
      <c r="V160" s="407"/>
      <c r="W160" s="407"/>
      <c r="X160" s="407"/>
      <c r="Y160" s="407"/>
      <c r="Z160" s="407"/>
      <c r="AB160" s="407"/>
      <c r="AC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7"/>
      <c r="BV160" s="407"/>
      <c r="BW160" s="407"/>
      <c r="BX160" s="407"/>
      <c r="BY160" s="407"/>
      <c r="BZ160" s="407"/>
      <c r="CG160" s="407"/>
      <c r="CI160" s="407"/>
      <c r="CK160" s="407"/>
      <c r="CM160" s="407"/>
    </row>
    <row r="161" spans="2:91" s="408" customFormat="1" x14ac:dyDescent="0.35">
      <c r="B161" s="597"/>
      <c r="C161" s="598"/>
      <c r="D161" s="598"/>
      <c r="E161" s="598"/>
      <c r="F161" s="598"/>
      <c r="G161" s="598"/>
      <c r="H161" s="598"/>
      <c r="I161" s="598"/>
      <c r="J161" s="598"/>
      <c r="K161" s="599"/>
      <c r="Q161" s="407"/>
      <c r="R161" s="407"/>
      <c r="S161" s="407"/>
      <c r="T161" s="407"/>
      <c r="U161" s="407"/>
      <c r="V161" s="407"/>
      <c r="W161" s="407"/>
      <c r="X161" s="407"/>
      <c r="Y161" s="407"/>
      <c r="Z161" s="407"/>
      <c r="AB161" s="407"/>
      <c r="AC161" s="407"/>
      <c r="AK161" s="407"/>
      <c r="AL161" s="407"/>
      <c r="AM161" s="407"/>
      <c r="AN161" s="407"/>
      <c r="AO161" s="407"/>
      <c r="AP161" s="407"/>
      <c r="AQ161" s="407"/>
      <c r="AR161" s="407"/>
      <c r="AS161" s="407"/>
      <c r="AT161" s="407"/>
      <c r="AU161" s="407"/>
      <c r="AV161" s="407"/>
      <c r="AW161" s="407"/>
      <c r="AX161" s="407"/>
      <c r="AY161" s="407"/>
      <c r="AZ161" s="407"/>
      <c r="BA161" s="407"/>
      <c r="BB161" s="407"/>
      <c r="BC161" s="407"/>
      <c r="BD161" s="407"/>
      <c r="BE161" s="407"/>
      <c r="BF161" s="407"/>
      <c r="BG161" s="407"/>
      <c r="BH161" s="407"/>
      <c r="BI161" s="407"/>
      <c r="BJ161" s="407"/>
      <c r="BK161" s="407"/>
      <c r="BL161" s="407"/>
      <c r="BM161" s="407"/>
      <c r="BN161" s="407"/>
      <c r="BO161" s="407"/>
      <c r="BP161" s="407"/>
      <c r="BQ161" s="407"/>
      <c r="BR161" s="407"/>
      <c r="BS161" s="407"/>
      <c r="BT161" s="407"/>
      <c r="BU161" s="407"/>
      <c r="BV161" s="407"/>
      <c r="BW161" s="407"/>
      <c r="BX161" s="407"/>
      <c r="BY161" s="407"/>
      <c r="BZ161" s="407"/>
      <c r="CG161" s="407"/>
      <c r="CI161" s="407"/>
      <c r="CK161" s="407"/>
      <c r="CM161" s="407"/>
    </row>
    <row r="162" spans="2:91" s="408" customFormat="1" x14ac:dyDescent="0.35">
      <c r="B162" s="597"/>
      <c r="C162" s="598"/>
      <c r="D162" s="598"/>
      <c r="E162" s="598"/>
      <c r="F162" s="598"/>
      <c r="G162" s="598"/>
      <c r="H162" s="598"/>
      <c r="I162" s="598"/>
      <c r="J162" s="598"/>
      <c r="K162" s="599"/>
      <c r="Q162" s="407"/>
      <c r="R162" s="407"/>
      <c r="S162" s="407"/>
      <c r="T162" s="407"/>
      <c r="U162" s="407"/>
      <c r="V162" s="407"/>
      <c r="W162" s="407"/>
      <c r="X162" s="407"/>
      <c r="Y162" s="407"/>
      <c r="Z162" s="407"/>
      <c r="AB162" s="407"/>
      <c r="AC162" s="407"/>
      <c r="AK162" s="407"/>
      <c r="AL162" s="407"/>
      <c r="AM162" s="407"/>
      <c r="AN162" s="407"/>
      <c r="AO162" s="407"/>
      <c r="AP162" s="407"/>
      <c r="AQ162" s="407"/>
      <c r="AR162" s="407"/>
      <c r="AS162" s="407"/>
      <c r="AT162" s="407"/>
      <c r="AU162" s="407"/>
      <c r="AV162" s="407"/>
      <c r="AW162" s="407"/>
      <c r="AX162" s="407"/>
      <c r="AY162" s="407"/>
      <c r="AZ162" s="407"/>
      <c r="BA162" s="407"/>
      <c r="BB162" s="407"/>
      <c r="BC162" s="407"/>
      <c r="BD162" s="407"/>
      <c r="BE162" s="407"/>
      <c r="BF162" s="407"/>
      <c r="BG162" s="407"/>
      <c r="BH162" s="407"/>
      <c r="BI162" s="407"/>
      <c r="BJ162" s="407"/>
      <c r="BK162" s="407"/>
      <c r="BL162" s="407"/>
      <c r="BM162" s="407"/>
      <c r="BN162" s="407"/>
      <c r="BO162" s="407"/>
      <c r="BP162" s="407"/>
      <c r="BQ162" s="407"/>
      <c r="BR162" s="407"/>
      <c r="BS162" s="407"/>
      <c r="BT162" s="407"/>
      <c r="BU162" s="407"/>
      <c r="BV162" s="407"/>
      <c r="BW162" s="407"/>
      <c r="BX162" s="407"/>
      <c r="BY162" s="407"/>
      <c r="BZ162" s="407"/>
      <c r="CG162" s="407"/>
      <c r="CI162" s="407"/>
      <c r="CK162" s="407"/>
      <c r="CM162" s="407"/>
    </row>
    <row r="163" spans="2:91" s="408" customFormat="1" x14ac:dyDescent="0.35">
      <c r="B163" s="597"/>
      <c r="C163" s="598"/>
      <c r="D163" s="598"/>
      <c r="E163" s="598"/>
      <c r="F163" s="598"/>
      <c r="G163" s="598"/>
      <c r="H163" s="598"/>
      <c r="I163" s="598"/>
      <c r="J163" s="598"/>
      <c r="K163" s="599"/>
      <c r="Q163" s="407"/>
      <c r="R163" s="407"/>
      <c r="S163" s="407"/>
      <c r="T163" s="407"/>
      <c r="U163" s="407"/>
      <c r="V163" s="407"/>
      <c r="W163" s="407"/>
      <c r="X163" s="407"/>
      <c r="Y163" s="407"/>
      <c r="Z163" s="407"/>
      <c r="AB163" s="407"/>
      <c r="AC163" s="407"/>
      <c r="AK163" s="407"/>
      <c r="AL163" s="407"/>
      <c r="AM163" s="407"/>
      <c r="AN163" s="407"/>
      <c r="AO163" s="407"/>
      <c r="AP163" s="407"/>
      <c r="AQ163" s="407"/>
      <c r="AR163" s="407"/>
      <c r="AS163" s="407"/>
      <c r="AT163" s="407"/>
      <c r="AU163" s="407"/>
      <c r="AV163" s="407"/>
      <c r="AW163" s="407"/>
      <c r="AX163" s="407"/>
      <c r="AY163" s="407"/>
      <c r="AZ163" s="407"/>
      <c r="BA163" s="407"/>
      <c r="BB163" s="407"/>
      <c r="BC163" s="407"/>
      <c r="BD163" s="407"/>
      <c r="BE163" s="407"/>
      <c r="BF163" s="407"/>
      <c r="BG163" s="407"/>
      <c r="BH163" s="407"/>
      <c r="BI163" s="407"/>
      <c r="BJ163" s="407"/>
      <c r="BK163" s="407"/>
      <c r="BL163" s="407"/>
      <c r="BM163" s="407"/>
      <c r="BN163" s="407"/>
      <c r="BO163" s="407"/>
      <c r="BP163" s="407"/>
      <c r="BQ163" s="407"/>
      <c r="BR163" s="407"/>
      <c r="BS163" s="407"/>
      <c r="BT163" s="407"/>
      <c r="BU163" s="407"/>
      <c r="BV163" s="407"/>
      <c r="BW163" s="407"/>
      <c r="BX163" s="407"/>
      <c r="BY163" s="407"/>
      <c r="BZ163" s="407"/>
      <c r="CG163" s="407"/>
      <c r="CI163" s="407"/>
      <c r="CK163" s="407"/>
      <c r="CM163" s="407"/>
    </row>
    <row r="164" spans="2:91" s="408" customFormat="1" x14ac:dyDescent="0.35">
      <c r="B164" s="597"/>
      <c r="C164" s="598"/>
      <c r="D164" s="598"/>
      <c r="E164" s="598"/>
      <c r="F164" s="598"/>
      <c r="G164" s="598"/>
      <c r="H164" s="598"/>
      <c r="I164" s="598"/>
      <c r="J164" s="598"/>
      <c r="K164" s="599"/>
      <c r="Q164" s="407"/>
      <c r="R164" s="407"/>
      <c r="S164" s="407"/>
      <c r="T164" s="407"/>
      <c r="U164" s="407"/>
      <c r="V164" s="407"/>
      <c r="W164" s="407"/>
      <c r="X164" s="407"/>
      <c r="Y164" s="407"/>
      <c r="Z164" s="407"/>
      <c r="AB164" s="407"/>
      <c r="AC164" s="407"/>
      <c r="AK164" s="407"/>
      <c r="AL164" s="407"/>
      <c r="AM164" s="407"/>
      <c r="AN164" s="407"/>
      <c r="AO164" s="407"/>
      <c r="AP164" s="407"/>
      <c r="AQ164" s="407"/>
      <c r="AR164" s="407"/>
      <c r="AS164" s="407"/>
      <c r="AT164" s="407"/>
      <c r="AU164" s="407"/>
      <c r="AV164" s="407"/>
      <c r="AW164" s="407"/>
      <c r="AX164" s="407"/>
      <c r="AY164" s="407"/>
      <c r="AZ164" s="407"/>
      <c r="BA164" s="407"/>
      <c r="BB164" s="407"/>
      <c r="BC164" s="407"/>
      <c r="BD164" s="407"/>
      <c r="BE164" s="407"/>
      <c r="BF164" s="407"/>
      <c r="BG164" s="407"/>
      <c r="BH164" s="407"/>
      <c r="BI164" s="407"/>
      <c r="BJ164" s="407"/>
      <c r="BK164" s="407"/>
      <c r="BL164" s="407"/>
      <c r="BM164" s="407"/>
      <c r="BN164" s="407"/>
      <c r="BO164" s="407"/>
      <c r="BP164" s="407"/>
      <c r="BQ164" s="407"/>
      <c r="BR164" s="407"/>
      <c r="BS164" s="407"/>
      <c r="BT164" s="407"/>
      <c r="BU164" s="407"/>
      <c r="BV164" s="407"/>
      <c r="BW164" s="407"/>
      <c r="BX164" s="407"/>
      <c r="BY164" s="407"/>
      <c r="BZ164" s="407"/>
      <c r="CG164" s="407"/>
      <c r="CI164" s="407"/>
      <c r="CK164" s="407"/>
      <c r="CM164" s="407"/>
    </row>
    <row r="165" spans="2:91" s="408" customFormat="1" x14ac:dyDescent="0.35">
      <c r="B165" s="597"/>
      <c r="C165" s="598"/>
      <c r="D165" s="598"/>
      <c r="E165" s="598"/>
      <c r="F165" s="598"/>
      <c r="G165" s="598"/>
      <c r="H165" s="598"/>
      <c r="I165" s="598"/>
      <c r="J165" s="598"/>
      <c r="K165" s="599"/>
      <c r="Q165" s="407"/>
      <c r="R165" s="407"/>
      <c r="S165" s="407"/>
      <c r="T165" s="407"/>
      <c r="U165" s="407"/>
      <c r="V165" s="407"/>
      <c r="W165" s="407"/>
      <c r="X165" s="407"/>
      <c r="Y165" s="407"/>
      <c r="Z165" s="407"/>
      <c r="AB165" s="407"/>
      <c r="AC165" s="407"/>
      <c r="AK165" s="407"/>
      <c r="AL165" s="407"/>
      <c r="AM165" s="407"/>
      <c r="AN165" s="407"/>
      <c r="AO165" s="407"/>
      <c r="AP165" s="407"/>
      <c r="AQ165" s="407"/>
      <c r="AR165" s="407"/>
      <c r="AS165" s="407"/>
      <c r="AT165" s="407"/>
      <c r="AU165" s="407"/>
      <c r="AV165" s="407"/>
      <c r="AW165" s="407"/>
      <c r="AX165" s="407"/>
      <c r="AY165" s="407"/>
      <c r="AZ165" s="407"/>
      <c r="BA165" s="407"/>
      <c r="BB165" s="407"/>
      <c r="BC165" s="407"/>
      <c r="BD165" s="407"/>
      <c r="BE165" s="407"/>
      <c r="BF165" s="407"/>
      <c r="BG165" s="407"/>
      <c r="BH165" s="407"/>
      <c r="BI165" s="407"/>
      <c r="BJ165" s="407"/>
      <c r="BK165" s="407"/>
      <c r="BL165" s="407"/>
      <c r="BM165" s="407"/>
      <c r="BN165" s="407"/>
      <c r="BO165" s="407"/>
      <c r="BP165" s="407"/>
      <c r="BQ165" s="407"/>
      <c r="BR165" s="407"/>
      <c r="BS165" s="407"/>
      <c r="BT165" s="407"/>
      <c r="BU165" s="407"/>
      <c r="BV165" s="407"/>
      <c r="BW165" s="407"/>
      <c r="BX165" s="407"/>
      <c r="BY165" s="407"/>
      <c r="BZ165" s="407"/>
      <c r="CG165" s="407"/>
      <c r="CI165" s="407"/>
      <c r="CK165" s="407"/>
      <c r="CM165" s="407"/>
    </row>
    <row r="166" spans="2:91" s="408" customFormat="1" x14ac:dyDescent="0.35">
      <c r="B166" s="597"/>
      <c r="C166" s="598"/>
      <c r="D166" s="598"/>
      <c r="E166" s="598"/>
      <c r="F166" s="598"/>
      <c r="G166" s="598"/>
      <c r="H166" s="598"/>
      <c r="I166" s="598"/>
      <c r="J166" s="598"/>
      <c r="K166" s="599"/>
      <c r="Q166" s="407"/>
      <c r="R166" s="407"/>
      <c r="S166" s="407"/>
      <c r="T166" s="407"/>
      <c r="U166" s="407"/>
      <c r="V166" s="407"/>
      <c r="W166" s="407"/>
      <c r="X166" s="407"/>
      <c r="Y166" s="407"/>
      <c r="Z166" s="407"/>
      <c r="AB166" s="407"/>
      <c r="AC166" s="407"/>
      <c r="AK166" s="407"/>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7"/>
      <c r="BL166" s="407"/>
      <c r="BM166" s="407"/>
      <c r="BN166" s="407"/>
      <c r="BO166" s="407"/>
      <c r="BP166" s="407"/>
      <c r="BQ166" s="407"/>
      <c r="BR166" s="407"/>
      <c r="BS166" s="407"/>
      <c r="BT166" s="407"/>
      <c r="BU166" s="407"/>
      <c r="BV166" s="407"/>
      <c r="BW166" s="407"/>
      <c r="BX166" s="407"/>
      <c r="BY166" s="407"/>
      <c r="BZ166" s="407"/>
      <c r="CG166" s="407"/>
      <c r="CI166" s="407"/>
      <c r="CK166" s="407"/>
      <c r="CM166" s="407"/>
    </row>
    <row r="167" spans="2:91" s="408" customFormat="1" x14ac:dyDescent="0.35">
      <c r="B167" s="597"/>
      <c r="C167" s="598"/>
      <c r="D167" s="598"/>
      <c r="E167" s="598"/>
      <c r="F167" s="598"/>
      <c r="G167" s="598"/>
      <c r="H167" s="598"/>
      <c r="I167" s="598"/>
      <c r="J167" s="598"/>
      <c r="K167" s="599"/>
      <c r="Q167" s="407"/>
      <c r="R167" s="407"/>
      <c r="S167" s="407"/>
      <c r="T167" s="407"/>
      <c r="U167" s="407"/>
      <c r="V167" s="407"/>
      <c r="W167" s="407"/>
      <c r="X167" s="407"/>
      <c r="Y167" s="407"/>
      <c r="Z167" s="407"/>
      <c r="AB167" s="407"/>
      <c r="AC167" s="407"/>
      <c r="AK167" s="407"/>
      <c r="AL167" s="407"/>
      <c r="AM167" s="407"/>
      <c r="AN167" s="407"/>
      <c r="AO167" s="407"/>
      <c r="AP167" s="407"/>
      <c r="AQ167" s="407"/>
      <c r="AR167" s="407"/>
      <c r="AS167" s="407"/>
      <c r="AT167" s="407"/>
      <c r="AU167" s="407"/>
      <c r="AV167" s="407"/>
      <c r="AW167" s="407"/>
      <c r="AX167" s="407"/>
      <c r="AY167" s="407"/>
      <c r="AZ167" s="407"/>
      <c r="BA167" s="407"/>
      <c r="BB167" s="407"/>
      <c r="BC167" s="407"/>
      <c r="BD167" s="407"/>
      <c r="BE167" s="407"/>
      <c r="BF167" s="407"/>
      <c r="BG167" s="407"/>
      <c r="BH167" s="407"/>
      <c r="BI167" s="407"/>
      <c r="BJ167" s="407"/>
      <c r="BK167" s="407"/>
      <c r="BL167" s="407"/>
      <c r="BM167" s="407"/>
      <c r="BN167" s="407"/>
      <c r="BO167" s="407"/>
      <c r="BP167" s="407"/>
      <c r="BQ167" s="407"/>
      <c r="BR167" s="407"/>
      <c r="BS167" s="407"/>
      <c r="BT167" s="407"/>
      <c r="BU167" s="407"/>
      <c r="BV167" s="407"/>
      <c r="BW167" s="407"/>
      <c r="BX167" s="407"/>
      <c r="BY167" s="407"/>
      <c r="BZ167" s="407"/>
      <c r="CG167" s="407"/>
      <c r="CI167" s="407"/>
      <c r="CK167" s="407"/>
      <c r="CM167" s="407"/>
    </row>
    <row r="168" spans="2:91" s="408" customFormat="1" x14ac:dyDescent="0.35">
      <c r="B168" s="597"/>
      <c r="C168" s="598"/>
      <c r="D168" s="598"/>
      <c r="E168" s="598"/>
      <c r="F168" s="598"/>
      <c r="G168" s="598"/>
      <c r="H168" s="598"/>
      <c r="I168" s="598"/>
      <c r="J168" s="598"/>
      <c r="K168" s="599"/>
      <c r="Q168" s="407"/>
      <c r="R168" s="407"/>
      <c r="S168" s="407"/>
      <c r="T168" s="407"/>
      <c r="U168" s="407"/>
      <c r="V168" s="407"/>
      <c r="W168" s="407"/>
      <c r="X168" s="407"/>
      <c r="Y168" s="407"/>
      <c r="Z168" s="407"/>
      <c r="AB168" s="407"/>
      <c r="AC168" s="407"/>
      <c r="AK168" s="407"/>
      <c r="AL168" s="407"/>
      <c r="AM168" s="407"/>
      <c r="AN168" s="407"/>
      <c r="AO168" s="407"/>
      <c r="AP168" s="407"/>
      <c r="AQ168" s="407"/>
      <c r="AR168" s="407"/>
      <c r="AS168" s="407"/>
      <c r="AT168" s="407"/>
      <c r="AU168" s="407"/>
      <c r="AV168" s="407"/>
      <c r="AW168" s="407"/>
      <c r="AX168" s="407"/>
      <c r="AY168" s="407"/>
      <c r="AZ168" s="407"/>
      <c r="BA168" s="407"/>
      <c r="BB168" s="407"/>
      <c r="BC168" s="407"/>
      <c r="BD168" s="407"/>
      <c r="BE168" s="407"/>
      <c r="BF168" s="407"/>
      <c r="BG168" s="407"/>
      <c r="BH168" s="407"/>
      <c r="BI168" s="407"/>
      <c r="BJ168" s="407"/>
      <c r="BK168" s="407"/>
      <c r="BL168" s="407"/>
      <c r="BM168" s="407"/>
      <c r="BN168" s="407"/>
      <c r="BO168" s="407"/>
      <c r="BP168" s="407"/>
      <c r="BQ168" s="407"/>
      <c r="BR168" s="407"/>
      <c r="BS168" s="407"/>
      <c r="BT168" s="407"/>
      <c r="BU168" s="407"/>
      <c r="BV168" s="407"/>
      <c r="BW168" s="407"/>
      <c r="BX168" s="407"/>
      <c r="BY168" s="407"/>
      <c r="BZ168" s="407"/>
      <c r="CG168" s="407"/>
      <c r="CI168" s="407"/>
      <c r="CK168" s="407"/>
      <c r="CM168" s="407"/>
    </row>
    <row r="169" spans="2:91" s="408" customFormat="1" x14ac:dyDescent="0.35">
      <c r="B169" s="597"/>
      <c r="C169" s="598"/>
      <c r="D169" s="598"/>
      <c r="E169" s="598"/>
      <c r="F169" s="598"/>
      <c r="G169" s="598"/>
      <c r="H169" s="598"/>
      <c r="I169" s="598"/>
      <c r="J169" s="598"/>
      <c r="K169" s="599"/>
      <c r="Q169" s="407"/>
      <c r="R169" s="407"/>
      <c r="S169" s="407"/>
      <c r="T169" s="407"/>
      <c r="U169" s="407"/>
      <c r="V169" s="407"/>
      <c r="W169" s="407"/>
      <c r="X169" s="407"/>
      <c r="Y169" s="407"/>
      <c r="Z169" s="407"/>
      <c r="AB169" s="407"/>
      <c r="AC169" s="407"/>
      <c r="AK169" s="407"/>
      <c r="AL169" s="407"/>
      <c r="AM169" s="407"/>
      <c r="AN169" s="407"/>
      <c r="AO169" s="407"/>
      <c r="AP169" s="407"/>
      <c r="AQ169" s="407"/>
      <c r="AR169" s="407"/>
      <c r="AS169" s="407"/>
      <c r="AT169" s="407"/>
      <c r="AU169" s="407"/>
      <c r="AV169" s="407"/>
      <c r="AW169" s="407"/>
      <c r="AX169" s="407"/>
      <c r="AY169" s="407"/>
      <c r="AZ169" s="407"/>
      <c r="BA169" s="407"/>
      <c r="BB169" s="407"/>
      <c r="BC169" s="407"/>
      <c r="BD169" s="407"/>
      <c r="BE169" s="407"/>
      <c r="BF169" s="407"/>
      <c r="BG169" s="407"/>
      <c r="BH169" s="407"/>
      <c r="BI169" s="407"/>
      <c r="BJ169" s="407"/>
      <c r="BK169" s="407"/>
      <c r="BL169" s="407"/>
      <c r="BM169" s="407"/>
      <c r="BN169" s="407"/>
      <c r="BO169" s="407"/>
      <c r="BP169" s="407"/>
      <c r="BQ169" s="407"/>
      <c r="BR169" s="407"/>
      <c r="BS169" s="407"/>
      <c r="BT169" s="407"/>
      <c r="BU169" s="407"/>
      <c r="BV169" s="407"/>
      <c r="BW169" s="407"/>
      <c r="BX169" s="407"/>
      <c r="BY169" s="407"/>
      <c r="BZ169" s="407"/>
      <c r="CG169" s="407"/>
      <c r="CI169" s="407"/>
      <c r="CK169" s="407"/>
      <c r="CM169" s="407"/>
    </row>
    <row r="170" spans="2:91" s="408" customFormat="1" x14ac:dyDescent="0.35">
      <c r="B170" s="597"/>
      <c r="C170" s="598"/>
      <c r="D170" s="598"/>
      <c r="E170" s="598"/>
      <c r="F170" s="598"/>
      <c r="G170" s="598"/>
      <c r="H170" s="598"/>
      <c r="I170" s="598"/>
      <c r="J170" s="598"/>
      <c r="K170" s="599"/>
      <c r="Q170" s="407"/>
      <c r="R170" s="407"/>
      <c r="S170" s="407"/>
      <c r="T170" s="407"/>
      <c r="U170" s="407"/>
      <c r="V170" s="407"/>
      <c r="W170" s="407"/>
      <c r="X170" s="407"/>
      <c r="Y170" s="407"/>
      <c r="Z170" s="407"/>
      <c r="AB170" s="407"/>
      <c r="AC170" s="407"/>
      <c r="AK170" s="407"/>
      <c r="AL170" s="407"/>
      <c r="AM170" s="407"/>
      <c r="AN170" s="407"/>
      <c r="AO170" s="407"/>
      <c r="AP170" s="407"/>
      <c r="AQ170" s="407"/>
      <c r="AR170" s="407"/>
      <c r="AS170" s="407"/>
      <c r="AT170" s="407"/>
      <c r="AU170" s="407"/>
      <c r="AV170" s="407"/>
      <c r="AW170" s="407"/>
      <c r="AX170" s="407"/>
      <c r="AY170" s="407"/>
      <c r="AZ170" s="407"/>
      <c r="BA170" s="407"/>
      <c r="BB170" s="407"/>
      <c r="BC170" s="407"/>
      <c r="BD170" s="407"/>
      <c r="BE170" s="407"/>
      <c r="BF170" s="407"/>
      <c r="BG170" s="407"/>
      <c r="BH170" s="407"/>
      <c r="BI170" s="407"/>
      <c r="BJ170" s="407"/>
      <c r="BK170" s="407"/>
      <c r="BL170" s="407"/>
      <c r="BM170" s="407"/>
      <c r="BN170" s="407"/>
      <c r="BO170" s="407"/>
      <c r="BP170" s="407"/>
      <c r="BQ170" s="407"/>
      <c r="BR170" s="407"/>
      <c r="BS170" s="407"/>
      <c r="BT170" s="407"/>
      <c r="BU170" s="407"/>
      <c r="BV170" s="407"/>
      <c r="BW170" s="407"/>
      <c r="BX170" s="407"/>
      <c r="BY170" s="407"/>
      <c r="BZ170" s="407"/>
      <c r="CG170" s="407"/>
      <c r="CI170" s="407"/>
      <c r="CK170" s="407"/>
      <c r="CM170" s="407"/>
    </row>
    <row r="171" spans="2:91" s="408" customFormat="1" x14ac:dyDescent="0.35">
      <c r="B171" s="600"/>
      <c r="C171" s="601"/>
      <c r="D171" s="601"/>
      <c r="E171" s="601"/>
      <c r="F171" s="601"/>
      <c r="G171" s="601"/>
      <c r="H171" s="601"/>
      <c r="I171" s="601"/>
      <c r="J171" s="601"/>
      <c r="K171" s="602"/>
      <c r="Q171" s="407"/>
      <c r="R171" s="407"/>
      <c r="S171" s="407"/>
      <c r="T171" s="407"/>
      <c r="U171" s="407"/>
      <c r="V171" s="407"/>
      <c r="W171" s="407"/>
      <c r="X171" s="407"/>
      <c r="Y171" s="407"/>
      <c r="Z171" s="407"/>
      <c r="AB171" s="407"/>
      <c r="AC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7"/>
      <c r="BM171" s="407"/>
      <c r="BN171" s="407"/>
      <c r="BO171" s="407"/>
      <c r="BP171" s="407"/>
      <c r="BQ171" s="407"/>
      <c r="BR171" s="407"/>
      <c r="BS171" s="407"/>
      <c r="BT171" s="407"/>
      <c r="BU171" s="407"/>
      <c r="BV171" s="407"/>
      <c r="BW171" s="407"/>
      <c r="BX171" s="407"/>
      <c r="BY171" s="407"/>
      <c r="BZ171" s="407"/>
      <c r="CG171" s="407"/>
      <c r="CI171" s="407"/>
      <c r="CK171" s="407"/>
      <c r="CM171" s="407"/>
    </row>
    <row r="172" spans="2:91" s="408" customFormat="1" x14ac:dyDescent="0.35">
      <c r="B172" s="407"/>
      <c r="C172" s="407"/>
      <c r="D172" s="407"/>
      <c r="E172" s="407"/>
      <c r="F172" s="407"/>
      <c r="G172" s="407"/>
      <c r="Q172" s="407"/>
      <c r="R172" s="407"/>
      <c r="S172" s="407"/>
      <c r="T172" s="407"/>
      <c r="U172" s="407"/>
      <c r="V172" s="407"/>
      <c r="W172" s="407"/>
      <c r="X172" s="407"/>
      <c r="Y172" s="407"/>
      <c r="Z172" s="407"/>
      <c r="AB172" s="407"/>
      <c r="AC172" s="407"/>
      <c r="AK172" s="407"/>
      <c r="AL172" s="407"/>
      <c r="AM172" s="407"/>
      <c r="AN172" s="407"/>
      <c r="AO172" s="407"/>
      <c r="AP172" s="407"/>
      <c r="AQ172" s="407"/>
      <c r="AR172" s="407"/>
      <c r="AS172" s="407"/>
      <c r="AT172" s="407"/>
      <c r="AU172" s="407"/>
      <c r="AV172" s="407"/>
      <c r="AW172" s="407"/>
      <c r="AX172" s="407"/>
      <c r="AY172" s="407"/>
      <c r="AZ172" s="407"/>
      <c r="BA172" s="407"/>
      <c r="BB172" s="407"/>
      <c r="BC172" s="407"/>
      <c r="BD172" s="407"/>
      <c r="BE172" s="407"/>
      <c r="BF172" s="407"/>
      <c r="BG172" s="407"/>
      <c r="BH172" s="407"/>
      <c r="BI172" s="407"/>
      <c r="BJ172" s="407"/>
      <c r="BK172" s="407"/>
      <c r="BL172" s="407"/>
      <c r="BM172" s="407"/>
      <c r="BN172" s="407"/>
      <c r="BO172" s="407"/>
      <c r="BP172" s="407"/>
      <c r="BQ172" s="407"/>
      <c r="BR172" s="407"/>
      <c r="BS172" s="407"/>
      <c r="BT172" s="407"/>
      <c r="BU172" s="407"/>
      <c r="BV172" s="407"/>
      <c r="BW172" s="407"/>
      <c r="BX172" s="407"/>
      <c r="BY172" s="407"/>
      <c r="BZ172" s="407"/>
      <c r="CG172" s="407"/>
      <c r="CI172" s="407"/>
      <c r="CK172" s="407"/>
      <c r="CM172" s="407"/>
    </row>
    <row r="173" spans="2:91" s="408" customFormat="1" hidden="1" x14ac:dyDescent="0.35">
      <c r="B173" s="407"/>
      <c r="C173" s="407"/>
      <c r="D173" s="407"/>
      <c r="E173" s="407"/>
      <c r="F173" s="407"/>
      <c r="G173" s="407"/>
      <c r="Q173" s="407"/>
      <c r="R173" s="407"/>
      <c r="S173" s="407"/>
      <c r="T173" s="407"/>
      <c r="U173" s="407"/>
      <c r="V173" s="407"/>
      <c r="W173" s="407"/>
      <c r="X173" s="407"/>
      <c r="Y173" s="407"/>
      <c r="Z173" s="407"/>
      <c r="AB173" s="407"/>
      <c r="AC173" s="407"/>
      <c r="AK173" s="407"/>
      <c r="AL173" s="407"/>
      <c r="AM173" s="407"/>
      <c r="AN173" s="407"/>
      <c r="AO173" s="407"/>
      <c r="AP173" s="407"/>
      <c r="AQ173" s="407"/>
      <c r="AR173" s="407"/>
      <c r="AS173" s="407"/>
      <c r="AT173" s="407"/>
      <c r="AU173" s="407"/>
      <c r="AV173" s="407"/>
      <c r="AW173" s="407"/>
      <c r="AX173" s="407"/>
      <c r="AY173" s="407"/>
      <c r="AZ173" s="407"/>
      <c r="BA173" s="407"/>
      <c r="BB173" s="407"/>
      <c r="BC173" s="407"/>
      <c r="BD173" s="407"/>
      <c r="BE173" s="407"/>
      <c r="BF173" s="407"/>
      <c r="BG173" s="407"/>
      <c r="BH173" s="407"/>
      <c r="BI173" s="407"/>
      <c r="BJ173" s="407"/>
      <c r="BK173" s="407"/>
      <c r="BL173" s="407"/>
      <c r="BM173" s="407"/>
      <c r="BN173" s="407"/>
      <c r="BO173" s="407"/>
      <c r="BP173" s="407"/>
      <c r="BQ173" s="407"/>
      <c r="BR173" s="407"/>
      <c r="BS173" s="407"/>
      <c r="BT173" s="407"/>
      <c r="BU173" s="407"/>
      <c r="BV173" s="407"/>
      <c r="BW173" s="407"/>
      <c r="BX173" s="407"/>
      <c r="BY173" s="407"/>
      <c r="BZ173" s="407"/>
      <c r="CG173" s="407"/>
      <c r="CI173" s="407"/>
      <c r="CK173" s="407"/>
      <c r="CM173" s="407"/>
    </row>
    <row r="174" spans="2:91" s="408" customFormat="1" hidden="1" x14ac:dyDescent="0.35">
      <c r="B174" s="407"/>
      <c r="C174" s="407"/>
      <c r="D174" s="407"/>
      <c r="E174" s="407"/>
      <c r="F174" s="407"/>
      <c r="G174" s="407"/>
      <c r="Q174" s="407"/>
      <c r="R174" s="407"/>
      <c r="S174" s="407"/>
      <c r="T174" s="407"/>
      <c r="U174" s="407"/>
      <c r="V174" s="407"/>
      <c r="W174" s="407"/>
      <c r="X174" s="407"/>
      <c r="Y174" s="407"/>
      <c r="Z174" s="407"/>
      <c r="AB174" s="407"/>
      <c r="AC174" s="407"/>
      <c r="AK174" s="407"/>
      <c r="AL174" s="407"/>
      <c r="AM174" s="407"/>
      <c r="AN174" s="407"/>
      <c r="AO174" s="407"/>
      <c r="AP174" s="407"/>
      <c r="AQ174" s="407"/>
      <c r="AR174" s="407"/>
      <c r="AS174" s="407"/>
      <c r="AT174" s="407"/>
      <c r="AU174" s="407"/>
      <c r="AV174" s="407"/>
      <c r="AW174" s="407"/>
      <c r="AX174" s="407"/>
      <c r="AY174" s="407"/>
      <c r="AZ174" s="407"/>
      <c r="BA174" s="407"/>
      <c r="BB174" s="407"/>
      <c r="BC174" s="407"/>
      <c r="BD174" s="407"/>
      <c r="BE174" s="407"/>
      <c r="BF174" s="407"/>
      <c r="BG174" s="407"/>
      <c r="BH174" s="407"/>
      <c r="BI174" s="407"/>
      <c r="BJ174" s="407"/>
      <c r="BK174" s="407"/>
      <c r="BL174" s="407"/>
      <c r="BM174" s="407"/>
      <c r="BN174" s="407"/>
      <c r="BO174" s="407"/>
      <c r="BP174" s="407"/>
      <c r="BQ174" s="407"/>
      <c r="BR174" s="407"/>
      <c r="BS174" s="407"/>
      <c r="BT174" s="407"/>
      <c r="BU174" s="407"/>
      <c r="BV174" s="407"/>
      <c r="BW174" s="407"/>
      <c r="BX174" s="407"/>
      <c r="BY174" s="407"/>
      <c r="BZ174" s="407"/>
      <c r="CG174" s="407"/>
      <c r="CI174" s="407"/>
      <c r="CK174" s="407"/>
      <c r="CM174" s="407"/>
    </row>
    <row r="175" spans="2:91" s="408" customFormat="1" hidden="1" x14ac:dyDescent="0.35">
      <c r="B175" s="407"/>
      <c r="C175" s="407"/>
      <c r="D175" s="407"/>
      <c r="E175" s="407"/>
      <c r="F175" s="407"/>
      <c r="G175" s="407"/>
      <c r="Q175" s="407"/>
      <c r="R175" s="407"/>
      <c r="S175" s="407"/>
      <c r="T175" s="407"/>
      <c r="U175" s="407"/>
      <c r="V175" s="407"/>
      <c r="W175" s="407"/>
      <c r="X175" s="407"/>
      <c r="Y175" s="407"/>
      <c r="Z175" s="407"/>
      <c r="AB175" s="407"/>
      <c r="AC175" s="407"/>
      <c r="AK175" s="407"/>
      <c r="AL175" s="407"/>
      <c r="AM175" s="407"/>
      <c r="AN175" s="407"/>
      <c r="AO175" s="407"/>
      <c r="AP175" s="407"/>
      <c r="AQ175" s="407"/>
      <c r="AR175" s="407"/>
      <c r="AS175" s="407"/>
      <c r="AT175" s="407"/>
      <c r="AU175" s="407"/>
      <c r="AV175" s="407"/>
      <c r="AW175" s="407"/>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7"/>
      <c r="BY175" s="407"/>
      <c r="BZ175" s="407"/>
      <c r="CG175" s="407"/>
      <c r="CI175" s="407"/>
      <c r="CK175" s="407"/>
      <c r="CM175" s="407"/>
    </row>
    <row r="176" spans="2:91" s="408" customFormat="1" hidden="1" x14ac:dyDescent="0.35">
      <c r="B176" s="407"/>
      <c r="C176" s="407"/>
      <c r="D176" s="407"/>
      <c r="E176" s="407"/>
      <c r="F176" s="407"/>
      <c r="G176" s="407"/>
      <c r="Q176" s="407"/>
      <c r="R176" s="407"/>
      <c r="S176" s="407"/>
      <c r="T176" s="407"/>
      <c r="U176" s="407"/>
      <c r="V176" s="407"/>
      <c r="W176" s="407"/>
      <c r="X176" s="407"/>
      <c r="Y176" s="407"/>
      <c r="Z176" s="407"/>
      <c r="AB176" s="407"/>
      <c r="AC176" s="407"/>
      <c r="AK176" s="407"/>
      <c r="AL176" s="407"/>
      <c r="AM176" s="407"/>
      <c r="AN176" s="407"/>
      <c r="AO176" s="407"/>
      <c r="AP176" s="407"/>
      <c r="AQ176" s="407"/>
      <c r="AR176" s="407"/>
      <c r="AS176" s="407"/>
      <c r="AT176" s="407"/>
      <c r="AU176" s="407"/>
      <c r="AV176" s="407"/>
      <c r="AW176" s="407"/>
      <c r="AX176" s="407"/>
      <c r="AY176" s="407"/>
      <c r="AZ176" s="407"/>
      <c r="BA176" s="407"/>
      <c r="BB176" s="407"/>
      <c r="BC176" s="407"/>
      <c r="BD176" s="407"/>
      <c r="BE176" s="407"/>
      <c r="BF176" s="407"/>
      <c r="BG176" s="407"/>
      <c r="BH176" s="407"/>
      <c r="BI176" s="407"/>
      <c r="BJ176" s="407"/>
      <c r="BK176" s="407"/>
      <c r="BL176" s="407"/>
      <c r="BM176" s="407"/>
      <c r="BN176" s="407"/>
      <c r="BO176" s="407"/>
      <c r="BP176" s="407"/>
      <c r="BQ176" s="407"/>
      <c r="BR176" s="407"/>
      <c r="BS176" s="407"/>
      <c r="BT176" s="407"/>
      <c r="BU176" s="407"/>
      <c r="BV176" s="407"/>
      <c r="BW176" s="407"/>
      <c r="BX176" s="407"/>
      <c r="BY176" s="407"/>
      <c r="BZ176" s="407"/>
      <c r="CG176" s="407"/>
      <c r="CI176" s="407"/>
      <c r="CK176" s="407"/>
      <c r="CM176" s="407"/>
    </row>
    <row r="177" spans="2:91" s="408" customFormat="1" hidden="1" x14ac:dyDescent="0.35">
      <c r="B177" s="407"/>
      <c r="C177" s="407"/>
      <c r="D177" s="407"/>
      <c r="E177" s="407"/>
      <c r="F177" s="407"/>
      <c r="G177" s="407"/>
      <c r="Q177" s="407"/>
      <c r="R177" s="407"/>
      <c r="S177" s="407"/>
      <c r="T177" s="407"/>
      <c r="U177" s="407"/>
      <c r="V177" s="407"/>
      <c r="W177" s="407"/>
      <c r="X177" s="407"/>
      <c r="Y177" s="407"/>
      <c r="Z177" s="407"/>
      <c r="AB177" s="407"/>
      <c r="AC177" s="407"/>
      <c r="AK177" s="407"/>
      <c r="AL177" s="407"/>
      <c r="AM177" s="407"/>
      <c r="AN177" s="407"/>
      <c r="AO177" s="407"/>
      <c r="AP177" s="407"/>
      <c r="AQ177" s="407"/>
      <c r="AR177" s="407"/>
      <c r="AS177" s="407"/>
      <c r="AT177" s="407"/>
      <c r="AU177" s="407"/>
      <c r="AV177" s="407"/>
      <c r="AW177" s="407"/>
      <c r="AX177" s="407"/>
      <c r="AY177" s="407"/>
      <c r="AZ177" s="407"/>
      <c r="BA177" s="407"/>
      <c r="BB177" s="407"/>
      <c r="BC177" s="407"/>
      <c r="BD177" s="407"/>
      <c r="BE177" s="407"/>
      <c r="BF177" s="407"/>
      <c r="BG177" s="407"/>
      <c r="BH177" s="407"/>
      <c r="BI177" s="407"/>
      <c r="BJ177" s="407"/>
      <c r="BK177" s="407"/>
      <c r="BL177" s="407"/>
      <c r="BM177" s="407"/>
      <c r="BN177" s="407"/>
      <c r="BO177" s="407"/>
      <c r="BP177" s="407"/>
      <c r="BQ177" s="407"/>
      <c r="BR177" s="407"/>
      <c r="BS177" s="407"/>
      <c r="BT177" s="407"/>
      <c r="BU177" s="407"/>
      <c r="BV177" s="407"/>
      <c r="BW177" s="407"/>
      <c r="BX177" s="407"/>
      <c r="BY177" s="407"/>
      <c r="BZ177" s="407"/>
      <c r="CG177" s="407"/>
      <c r="CI177" s="407"/>
      <c r="CK177" s="407"/>
      <c r="CM177" s="407"/>
    </row>
    <row r="178" spans="2:91" s="408" customFormat="1" hidden="1" x14ac:dyDescent="0.35">
      <c r="B178" s="407"/>
      <c r="C178" s="407"/>
      <c r="D178" s="407"/>
      <c r="E178" s="407"/>
      <c r="F178" s="407"/>
      <c r="G178" s="407"/>
      <c r="Q178" s="407"/>
      <c r="R178" s="407"/>
      <c r="S178" s="407"/>
      <c r="T178" s="407"/>
      <c r="U178" s="407"/>
      <c r="V178" s="407"/>
      <c r="W178" s="407"/>
      <c r="X178" s="407"/>
      <c r="Y178" s="407"/>
      <c r="Z178" s="407"/>
      <c r="AB178" s="407"/>
      <c r="AC178" s="407"/>
      <c r="AK178" s="407"/>
      <c r="AL178" s="407"/>
      <c r="AM178" s="407"/>
      <c r="AN178" s="407"/>
      <c r="AO178" s="407"/>
      <c r="AP178" s="407"/>
      <c r="AQ178" s="407"/>
      <c r="AR178" s="407"/>
      <c r="AS178" s="407"/>
      <c r="AT178" s="407"/>
      <c r="AU178" s="407"/>
      <c r="AV178" s="407"/>
      <c r="AW178" s="407"/>
      <c r="AX178" s="407"/>
      <c r="AY178" s="407"/>
      <c r="AZ178" s="407"/>
      <c r="BA178" s="407"/>
      <c r="BB178" s="407"/>
      <c r="BC178" s="407"/>
      <c r="BD178" s="407"/>
      <c r="BE178" s="407"/>
      <c r="BF178" s="407"/>
      <c r="BG178" s="407"/>
      <c r="BH178" s="407"/>
      <c r="BI178" s="407"/>
      <c r="BJ178" s="407"/>
      <c r="BK178" s="407"/>
      <c r="BL178" s="407"/>
      <c r="BM178" s="407"/>
      <c r="BN178" s="407"/>
      <c r="BO178" s="407"/>
      <c r="BP178" s="407"/>
      <c r="BQ178" s="407"/>
      <c r="BR178" s="407"/>
      <c r="BS178" s="407"/>
      <c r="BT178" s="407"/>
      <c r="BU178" s="407"/>
      <c r="BV178" s="407"/>
      <c r="BW178" s="407"/>
      <c r="BX178" s="407"/>
      <c r="BY178" s="407"/>
      <c r="BZ178" s="407"/>
      <c r="CG178" s="407"/>
      <c r="CI178" s="407"/>
      <c r="CK178" s="407"/>
      <c r="CM178" s="407"/>
    </row>
    <row r="179" spans="2:91" s="408" customFormat="1" hidden="1" x14ac:dyDescent="0.35">
      <c r="B179" s="407"/>
      <c r="C179" s="407"/>
      <c r="D179" s="407"/>
      <c r="E179" s="407"/>
      <c r="F179" s="407"/>
      <c r="G179" s="407"/>
      <c r="Q179" s="407"/>
      <c r="R179" s="407"/>
      <c r="S179" s="407"/>
      <c r="T179" s="407"/>
      <c r="U179" s="407"/>
      <c r="V179" s="407"/>
      <c r="W179" s="407"/>
      <c r="X179" s="407"/>
      <c r="Y179" s="407"/>
      <c r="Z179" s="407"/>
      <c r="AB179" s="407"/>
      <c r="AC179" s="407"/>
      <c r="AK179" s="407"/>
      <c r="AL179" s="407"/>
      <c r="AM179" s="407"/>
      <c r="AN179" s="407"/>
      <c r="AO179" s="407"/>
      <c r="AP179" s="407"/>
      <c r="AQ179" s="407"/>
      <c r="AR179" s="407"/>
      <c r="AS179" s="407"/>
      <c r="AT179" s="407"/>
      <c r="AU179" s="407"/>
      <c r="AV179" s="407"/>
      <c r="AW179" s="407"/>
      <c r="AX179" s="407"/>
      <c r="AY179" s="407"/>
      <c r="AZ179" s="407"/>
      <c r="BA179" s="407"/>
      <c r="BB179" s="407"/>
      <c r="BC179" s="407"/>
      <c r="BD179" s="407"/>
      <c r="BE179" s="407"/>
      <c r="BF179" s="407"/>
      <c r="BG179" s="407"/>
      <c r="BH179" s="407"/>
      <c r="BI179" s="407"/>
      <c r="BJ179" s="407"/>
      <c r="BK179" s="407"/>
      <c r="BL179" s="407"/>
      <c r="BM179" s="407"/>
      <c r="BN179" s="407"/>
      <c r="BO179" s="407"/>
      <c r="BP179" s="407"/>
      <c r="BQ179" s="407"/>
      <c r="BR179" s="407"/>
      <c r="BS179" s="407"/>
      <c r="BT179" s="407"/>
      <c r="BU179" s="407"/>
      <c r="BV179" s="407"/>
      <c r="BW179" s="407"/>
      <c r="BX179" s="407"/>
      <c r="BY179" s="407"/>
      <c r="BZ179" s="407"/>
      <c r="CG179" s="407"/>
      <c r="CI179" s="407"/>
      <c r="CK179" s="407"/>
      <c r="CM179" s="407"/>
    </row>
    <row r="180" spans="2:91" s="408" customFormat="1" hidden="1" x14ac:dyDescent="0.35">
      <c r="B180" s="407"/>
      <c r="C180" s="407"/>
      <c r="D180" s="407"/>
      <c r="E180" s="407"/>
      <c r="F180" s="407"/>
      <c r="G180" s="407"/>
      <c r="Q180" s="407"/>
      <c r="R180" s="407"/>
      <c r="S180" s="407"/>
      <c r="T180" s="407"/>
      <c r="U180" s="407"/>
      <c r="V180" s="407"/>
      <c r="W180" s="407"/>
      <c r="X180" s="407"/>
      <c r="Y180" s="407"/>
      <c r="Z180" s="407"/>
      <c r="AB180" s="407"/>
      <c r="AC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07"/>
      <c r="BG180" s="407"/>
      <c r="BH180" s="407"/>
      <c r="BI180" s="407"/>
      <c r="BJ180" s="407"/>
      <c r="BK180" s="407"/>
      <c r="BL180" s="407"/>
      <c r="BM180" s="407"/>
      <c r="BN180" s="407"/>
      <c r="BO180" s="407"/>
      <c r="BP180" s="407"/>
      <c r="BQ180" s="407"/>
      <c r="BR180" s="407"/>
      <c r="BS180" s="407"/>
      <c r="BT180" s="407"/>
      <c r="BU180" s="407"/>
      <c r="BV180" s="407"/>
      <c r="BW180" s="407"/>
      <c r="BX180" s="407"/>
      <c r="BY180" s="407"/>
      <c r="BZ180" s="407"/>
      <c r="CG180" s="407"/>
      <c r="CI180" s="407"/>
      <c r="CK180" s="407"/>
      <c r="CM180" s="407"/>
    </row>
    <row r="181" spans="2:91" s="408" customFormat="1" hidden="1" x14ac:dyDescent="0.35">
      <c r="B181" s="407"/>
      <c r="C181" s="407"/>
      <c r="D181" s="407"/>
      <c r="E181" s="407"/>
      <c r="F181" s="407"/>
      <c r="G181" s="407"/>
      <c r="Q181" s="407"/>
      <c r="R181" s="407"/>
      <c r="S181" s="407"/>
      <c r="T181" s="407"/>
      <c r="U181" s="407"/>
      <c r="V181" s="407"/>
      <c r="W181" s="407"/>
      <c r="X181" s="407"/>
      <c r="Y181" s="407"/>
      <c r="Z181" s="407"/>
      <c r="AB181" s="407"/>
      <c r="AC181" s="407"/>
      <c r="AK181" s="407"/>
      <c r="AL181" s="407"/>
      <c r="AM181" s="407"/>
      <c r="AN181" s="407"/>
      <c r="AO181" s="407"/>
      <c r="AP181" s="407"/>
      <c r="AQ181" s="407"/>
      <c r="AR181" s="407"/>
      <c r="AS181" s="407"/>
      <c r="AT181" s="407"/>
      <c r="AU181" s="407"/>
      <c r="AV181" s="407"/>
      <c r="AW181" s="407"/>
      <c r="AX181" s="407"/>
      <c r="AY181" s="407"/>
      <c r="AZ181" s="407"/>
      <c r="BA181" s="407"/>
      <c r="BB181" s="407"/>
      <c r="BC181" s="407"/>
      <c r="BD181" s="407"/>
      <c r="BE181" s="407"/>
      <c r="BF181" s="407"/>
      <c r="BG181" s="407"/>
      <c r="BH181" s="407"/>
      <c r="BI181" s="407"/>
      <c r="BJ181" s="407"/>
      <c r="BK181" s="407"/>
      <c r="BL181" s="407"/>
      <c r="BM181" s="407"/>
      <c r="BN181" s="407"/>
      <c r="BO181" s="407"/>
      <c r="BP181" s="407"/>
      <c r="BQ181" s="407"/>
      <c r="BR181" s="407"/>
      <c r="BS181" s="407"/>
      <c r="BT181" s="407"/>
      <c r="BU181" s="407"/>
      <c r="BV181" s="407"/>
      <c r="BW181" s="407"/>
      <c r="BX181" s="407"/>
      <c r="BY181" s="407"/>
      <c r="BZ181" s="407"/>
      <c r="CG181" s="407"/>
      <c r="CI181" s="407"/>
      <c r="CK181" s="407"/>
      <c r="CM181" s="407"/>
    </row>
    <row r="182" spans="2:91" s="408" customFormat="1" hidden="1" x14ac:dyDescent="0.35">
      <c r="B182" s="407"/>
      <c r="C182" s="407"/>
      <c r="D182" s="407"/>
      <c r="E182" s="407"/>
      <c r="F182" s="407"/>
      <c r="G182" s="407"/>
      <c r="Q182" s="407"/>
      <c r="R182" s="407"/>
      <c r="S182" s="407"/>
      <c r="T182" s="407"/>
      <c r="U182" s="407"/>
      <c r="V182" s="407"/>
      <c r="W182" s="407"/>
      <c r="X182" s="407"/>
      <c r="Y182" s="407"/>
      <c r="Z182" s="407"/>
      <c r="AB182" s="407"/>
      <c r="AC182" s="407"/>
      <c r="AK182" s="407"/>
      <c r="AL182" s="407"/>
      <c r="AM182" s="407"/>
      <c r="AN182" s="407"/>
      <c r="AO182" s="407"/>
      <c r="AP182" s="407"/>
      <c r="AQ182" s="407"/>
      <c r="AR182" s="407"/>
      <c r="AS182" s="407"/>
      <c r="AT182" s="407"/>
      <c r="AU182" s="407"/>
      <c r="AV182" s="407"/>
      <c r="AW182" s="407"/>
      <c r="AX182" s="407"/>
      <c r="AY182" s="407"/>
      <c r="AZ182" s="407"/>
      <c r="BA182" s="407"/>
      <c r="BB182" s="407"/>
      <c r="BC182" s="407"/>
      <c r="BD182" s="407"/>
      <c r="BE182" s="407"/>
      <c r="BF182" s="407"/>
      <c r="BG182" s="407"/>
      <c r="BH182" s="407"/>
      <c r="BI182" s="407"/>
      <c r="BJ182" s="407"/>
      <c r="BK182" s="407"/>
      <c r="BL182" s="407"/>
      <c r="BM182" s="407"/>
      <c r="BN182" s="407"/>
      <c r="BO182" s="407"/>
      <c r="BP182" s="407"/>
      <c r="BQ182" s="407"/>
      <c r="BR182" s="407"/>
      <c r="BS182" s="407"/>
      <c r="BT182" s="407"/>
      <c r="BU182" s="407"/>
      <c r="BV182" s="407"/>
      <c r="BW182" s="407"/>
      <c r="BX182" s="407"/>
      <c r="BY182" s="407"/>
      <c r="BZ182" s="407"/>
      <c r="CG182" s="407"/>
      <c r="CI182" s="407"/>
      <c r="CK182" s="407"/>
      <c r="CM182" s="407"/>
    </row>
    <row r="183" spans="2:91" s="408" customFormat="1" hidden="1" x14ac:dyDescent="0.35">
      <c r="B183" s="407"/>
      <c r="C183" s="407"/>
      <c r="D183" s="407"/>
      <c r="E183" s="407"/>
      <c r="F183" s="407"/>
      <c r="G183" s="407"/>
      <c r="Q183" s="407"/>
      <c r="R183" s="407"/>
      <c r="S183" s="407"/>
      <c r="T183" s="407"/>
      <c r="U183" s="407"/>
      <c r="V183" s="407"/>
      <c r="W183" s="407"/>
      <c r="X183" s="407"/>
      <c r="Y183" s="407"/>
      <c r="Z183" s="407"/>
      <c r="AB183" s="407"/>
      <c r="AC183" s="407"/>
      <c r="AK183" s="407"/>
      <c r="AL183" s="407"/>
      <c r="AM183" s="407"/>
      <c r="AN183" s="407"/>
      <c r="AO183" s="407"/>
      <c r="AP183" s="407"/>
      <c r="AQ183" s="407"/>
      <c r="AR183" s="407"/>
      <c r="AS183" s="407"/>
      <c r="AT183" s="407"/>
      <c r="AU183" s="407"/>
      <c r="AV183" s="407"/>
      <c r="AW183" s="407"/>
      <c r="AX183" s="407"/>
      <c r="AY183" s="407"/>
      <c r="AZ183" s="407"/>
      <c r="BA183" s="407"/>
      <c r="BB183" s="407"/>
      <c r="BC183" s="407"/>
      <c r="BD183" s="407"/>
      <c r="BE183" s="407"/>
      <c r="BF183" s="407"/>
      <c r="BG183" s="407"/>
      <c r="BH183" s="407"/>
      <c r="BI183" s="407"/>
      <c r="BJ183" s="407"/>
      <c r="BK183" s="407"/>
      <c r="BL183" s="407"/>
      <c r="BM183" s="407"/>
      <c r="BN183" s="407"/>
      <c r="BO183" s="407"/>
      <c r="BP183" s="407"/>
      <c r="BQ183" s="407"/>
      <c r="BR183" s="407"/>
      <c r="BS183" s="407"/>
      <c r="BT183" s="407"/>
      <c r="BU183" s="407"/>
      <c r="BV183" s="407"/>
      <c r="BW183" s="407"/>
      <c r="BX183" s="407"/>
      <c r="BY183" s="407"/>
      <c r="BZ183" s="407"/>
      <c r="CG183" s="407"/>
      <c r="CI183" s="407"/>
      <c r="CK183" s="407"/>
      <c r="CM183" s="407"/>
    </row>
    <row r="184" spans="2:91" s="408" customFormat="1" hidden="1" x14ac:dyDescent="0.35">
      <c r="B184" s="407"/>
      <c r="C184" s="407"/>
      <c r="D184" s="407"/>
      <c r="E184" s="407"/>
      <c r="F184" s="407"/>
      <c r="G184" s="407"/>
      <c r="Q184" s="407"/>
      <c r="R184" s="407"/>
      <c r="S184" s="407"/>
      <c r="T184" s="407"/>
      <c r="U184" s="407"/>
      <c r="V184" s="407"/>
      <c r="W184" s="407"/>
      <c r="X184" s="407"/>
      <c r="Y184" s="407"/>
      <c r="Z184" s="407"/>
      <c r="AB184" s="407"/>
      <c r="AC184" s="407"/>
      <c r="AK184" s="407"/>
      <c r="AL184" s="407"/>
      <c r="AM184" s="407"/>
      <c r="AN184" s="407"/>
      <c r="AO184" s="407"/>
      <c r="AP184" s="407"/>
      <c r="AQ184" s="407"/>
      <c r="AR184" s="407"/>
      <c r="AS184" s="407"/>
      <c r="AT184" s="407"/>
      <c r="AU184" s="407"/>
      <c r="AV184" s="407"/>
      <c r="AW184" s="407"/>
      <c r="AX184" s="407"/>
      <c r="AY184" s="407"/>
      <c r="AZ184" s="407"/>
      <c r="BA184" s="407"/>
      <c r="BB184" s="407"/>
      <c r="BC184" s="407"/>
      <c r="BD184" s="407"/>
      <c r="BE184" s="407"/>
      <c r="BF184" s="407"/>
      <c r="BG184" s="407"/>
      <c r="BH184" s="407"/>
      <c r="BI184" s="407"/>
      <c r="BJ184" s="407"/>
      <c r="BK184" s="407"/>
      <c r="BL184" s="407"/>
      <c r="BM184" s="407"/>
      <c r="BN184" s="407"/>
      <c r="BO184" s="407"/>
      <c r="BP184" s="407"/>
      <c r="BQ184" s="407"/>
      <c r="BR184" s="407"/>
      <c r="BS184" s="407"/>
      <c r="BT184" s="407"/>
      <c r="BU184" s="407"/>
      <c r="BV184" s="407"/>
      <c r="BW184" s="407"/>
      <c r="BX184" s="407"/>
      <c r="BY184" s="407"/>
      <c r="BZ184" s="407"/>
      <c r="CG184" s="407"/>
      <c r="CI184" s="407"/>
      <c r="CK184" s="407"/>
      <c r="CM184" s="407"/>
    </row>
    <row r="185" spans="2:91" s="408" customFormat="1" hidden="1" x14ac:dyDescent="0.35">
      <c r="B185" s="407"/>
      <c r="C185" s="407"/>
      <c r="D185" s="407"/>
      <c r="E185" s="407"/>
      <c r="F185" s="407"/>
      <c r="G185" s="407"/>
      <c r="Q185" s="407"/>
      <c r="R185" s="407"/>
      <c r="S185" s="407"/>
      <c r="T185" s="407"/>
      <c r="U185" s="407"/>
      <c r="V185" s="407"/>
      <c r="W185" s="407"/>
      <c r="X185" s="407"/>
      <c r="Y185" s="407"/>
      <c r="Z185" s="407"/>
      <c r="AB185" s="407"/>
      <c r="AC185" s="407"/>
      <c r="AK185" s="407"/>
      <c r="AL185" s="407"/>
      <c r="AM185" s="407"/>
      <c r="AN185" s="407"/>
      <c r="AO185" s="407"/>
      <c r="AP185" s="407"/>
      <c r="AQ185" s="407"/>
      <c r="AR185" s="407"/>
      <c r="AS185" s="407"/>
      <c r="AT185" s="407"/>
      <c r="AU185" s="407"/>
      <c r="AV185" s="407"/>
      <c r="AW185" s="407"/>
      <c r="AX185" s="407"/>
      <c r="AY185" s="407"/>
      <c r="AZ185" s="407"/>
      <c r="BA185" s="407"/>
      <c r="BB185" s="407"/>
      <c r="BC185" s="407"/>
      <c r="BD185" s="407"/>
      <c r="BE185" s="407"/>
      <c r="BF185" s="407"/>
      <c r="BG185" s="407"/>
      <c r="BH185" s="407"/>
      <c r="BI185" s="407"/>
      <c r="BJ185" s="407"/>
      <c r="BK185" s="407"/>
      <c r="BL185" s="407"/>
      <c r="BM185" s="407"/>
      <c r="BN185" s="407"/>
      <c r="BO185" s="407"/>
      <c r="BP185" s="407"/>
      <c r="BQ185" s="407"/>
      <c r="BR185" s="407"/>
      <c r="BS185" s="407"/>
      <c r="BT185" s="407"/>
      <c r="BU185" s="407"/>
      <c r="BV185" s="407"/>
      <c r="BW185" s="407"/>
      <c r="BX185" s="407"/>
      <c r="BY185" s="407"/>
      <c r="BZ185" s="407"/>
      <c r="CG185" s="407"/>
      <c r="CI185" s="407"/>
      <c r="CK185" s="407"/>
      <c r="CM185" s="407"/>
    </row>
    <row r="186" spans="2:91" s="408" customFormat="1" hidden="1" x14ac:dyDescent="0.35">
      <c r="B186" s="407"/>
      <c r="C186" s="407"/>
      <c r="D186" s="407"/>
      <c r="E186" s="407"/>
      <c r="F186" s="407"/>
      <c r="G186" s="407"/>
      <c r="Q186" s="407"/>
      <c r="R186" s="407"/>
      <c r="S186" s="407"/>
      <c r="T186" s="407"/>
      <c r="U186" s="407"/>
      <c r="V186" s="407"/>
      <c r="W186" s="407"/>
      <c r="X186" s="407"/>
      <c r="Y186" s="407"/>
      <c r="Z186" s="407"/>
      <c r="AB186" s="407"/>
      <c r="AC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7"/>
      <c r="BG186" s="407"/>
      <c r="BH186" s="407"/>
      <c r="BI186" s="407"/>
      <c r="BJ186" s="407"/>
      <c r="BK186" s="407"/>
      <c r="BL186" s="407"/>
      <c r="BM186" s="407"/>
      <c r="BN186" s="407"/>
      <c r="BO186" s="407"/>
      <c r="BP186" s="407"/>
      <c r="BQ186" s="407"/>
      <c r="BR186" s="407"/>
      <c r="BS186" s="407"/>
      <c r="BT186" s="407"/>
      <c r="BU186" s="407"/>
      <c r="BV186" s="407"/>
      <c r="BW186" s="407"/>
      <c r="BX186" s="407"/>
      <c r="BY186" s="407"/>
      <c r="BZ186" s="407"/>
      <c r="CG186" s="407"/>
      <c r="CI186" s="407"/>
      <c r="CK186" s="407"/>
      <c r="CM186" s="407"/>
    </row>
    <row r="187" spans="2:91" s="408" customFormat="1" hidden="1" x14ac:dyDescent="0.35">
      <c r="Q187" s="407"/>
      <c r="R187" s="407"/>
      <c r="S187" s="407"/>
      <c r="T187" s="407"/>
      <c r="U187" s="407"/>
      <c r="V187" s="407"/>
      <c r="W187" s="407"/>
      <c r="X187" s="407"/>
      <c r="Y187" s="407"/>
      <c r="Z187" s="407"/>
      <c r="AB187" s="407"/>
      <c r="AC187" s="407"/>
      <c r="AK187" s="407"/>
      <c r="AL187" s="407"/>
      <c r="AM187" s="407"/>
      <c r="AN187" s="407"/>
      <c r="AO187" s="407"/>
      <c r="AP187" s="407"/>
      <c r="AQ187" s="407"/>
      <c r="AR187" s="407"/>
      <c r="AS187" s="407"/>
      <c r="AT187" s="407"/>
      <c r="AU187" s="407"/>
      <c r="AV187" s="407"/>
      <c r="AW187" s="407"/>
      <c r="AX187" s="407"/>
      <c r="AY187" s="407"/>
      <c r="AZ187" s="407"/>
      <c r="BA187" s="407"/>
      <c r="BB187" s="407"/>
      <c r="BC187" s="407"/>
      <c r="BD187" s="407"/>
      <c r="BE187" s="407"/>
      <c r="BF187" s="407"/>
      <c r="BG187" s="407"/>
      <c r="BH187" s="407"/>
      <c r="BI187" s="407"/>
      <c r="BJ187" s="407"/>
      <c r="BK187" s="407"/>
      <c r="BL187" s="407"/>
      <c r="BM187" s="407"/>
      <c r="BN187" s="407"/>
      <c r="BO187" s="407"/>
      <c r="BP187" s="407"/>
      <c r="BQ187" s="407"/>
      <c r="BR187" s="407"/>
      <c r="BS187" s="407"/>
      <c r="BT187" s="407"/>
      <c r="BU187" s="407"/>
      <c r="BV187" s="407"/>
      <c r="BW187" s="407"/>
      <c r="BX187" s="407"/>
      <c r="BY187" s="407"/>
      <c r="BZ187" s="407"/>
      <c r="CG187" s="407"/>
      <c r="CI187" s="407"/>
      <c r="CK187" s="407"/>
      <c r="CM187" s="407"/>
    </row>
    <row r="188" spans="2:91" s="408" customFormat="1" hidden="1" x14ac:dyDescent="0.35">
      <c r="Q188" s="407"/>
      <c r="R188" s="407"/>
      <c r="S188" s="407"/>
      <c r="T188" s="407"/>
      <c r="U188" s="407"/>
      <c r="V188" s="407"/>
      <c r="W188" s="407"/>
      <c r="X188" s="407"/>
      <c r="Y188" s="407"/>
      <c r="Z188" s="407"/>
      <c r="AB188" s="407"/>
      <c r="AC188" s="407"/>
      <c r="AK188" s="407"/>
      <c r="AL188" s="407"/>
      <c r="AM188" s="407"/>
      <c r="AN188" s="407"/>
      <c r="AO188" s="407"/>
      <c r="AP188" s="407"/>
      <c r="AQ188" s="407"/>
      <c r="AR188" s="407"/>
      <c r="AS188" s="407"/>
      <c r="AT188" s="407"/>
      <c r="AU188" s="407"/>
      <c r="AV188" s="407"/>
      <c r="AW188" s="407"/>
      <c r="AX188" s="407"/>
      <c r="AY188" s="407"/>
      <c r="AZ188" s="407"/>
      <c r="BA188" s="407"/>
      <c r="BB188" s="407"/>
      <c r="BC188" s="407"/>
      <c r="BD188" s="407"/>
      <c r="BE188" s="407"/>
      <c r="BF188" s="407"/>
      <c r="BG188" s="407"/>
      <c r="BH188" s="407"/>
      <c r="BI188" s="407"/>
      <c r="BJ188" s="407"/>
      <c r="BK188" s="407"/>
      <c r="BL188" s="407"/>
      <c r="BM188" s="407"/>
      <c r="BN188" s="407"/>
      <c r="BO188" s="407"/>
      <c r="BP188" s="407"/>
      <c r="BQ188" s="407"/>
      <c r="BR188" s="407"/>
      <c r="BS188" s="407"/>
      <c r="BT188" s="407"/>
      <c r="BU188" s="407"/>
      <c r="BV188" s="407"/>
      <c r="BW188" s="407"/>
      <c r="BX188" s="407"/>
      <c r="BY188" s="407"/>
      <c r="BZ188" s="407"/>
      <c r="CG188" s="407"/>
      <c r="CI188" s="407"/>
      <c r="CK188" s="407"/>
      <c r="CM188" s="407"/>
    </row>
    <row r="189" spans="2:91" s="408" customFormat="1" hidden="1" x14ac:dyDescent="0.35">
      <c r="Q189" s="407"/>
      <c r="R189" s="407"/>
      <c r="S189" s="407"/>
      <c r="T189" s="407"/>
      <c r="U189" s="407"/>
      <c r="V189" s="407"/>
      <c r="W189" s="407"/>
      <c r="X189" s="407"/>
      <c r="Y189" s="407"/>
      <c r="Z189" s="407"/>
      <c r="AB189" s="407"/>
      <c r="AC189" s="407"/>
      <c r="AK189" s="407"/>
      <c r="AL189" s="407"/>
      <c r="AM189" s="407"/>
      <c r="AN189" s="407"/>
      <c r="AO189" s="407"/>
      <c r="AP189" s="407"/>
      <c r="AQ189" s="407"/>
      <c r="AR189" s="407"/>
      <c r="AS189" s="407"/>
      <c r="AT189" s="407"/>
      <c r="AU189" s="407"/>
      <c r="AV189" s="407"/>
      <c r="AW189" s="407"/>
      <c r="AX189" s="407"/>
      <c r="AY189" s="407"/>
      <c r="AZ189" s="407"/>
      <c r="BA189" s="407"/>
      <c r="BB189" s="407"/>
      <c r="BC189" s="407"/>
      <c r="BD189" s="407"/>
      <c r="BE189" s="407"/>
      <c r="BF189" s="407"/>
      <c r="BG189" s="407"/>
      <c r="BH189" s="407"/>
      <c r="BI189" s="407"/>
      <c r="BJ189" s="407"/>
      <c r="BK189" s="407"/>
      <c r="BL189" s="407"/>
      <c r="BM189" s="407"/>
      <c r="BN189" s="407"/>
      <c r="BO189" s="407"/>
      <c r="BP189" s="407"/>
      <c r="BQ189" s="407"/>
      <c r="BR189" s="407"/>
      <c r="BS189" s="407"/>
      <c r="BT189" s="407"/>
      <c r="BU189" s="407"/>
      <c r="BV189" s="407"/>
      <c r="BW189" s="407"/>
      <c r="BX189" s="407"/>
      <c r="BY189" s="407"/>
      <c r="BZ189" s="407"/>
      <c r="CG189" s="407"/>
      <c r="CI189" s="407"/>
      <c r="CK189" s="407"/>
      <c r="CM189" s="407"/>
    </row>
  </sheetData>
  <protectedRanges>
    <protectedRange sqref="BL53:BV74 BR94:BR123 AR129:AT153 BV3:CE27 AA3:AH12 AA16:AH20 AC13:AH15 AA23:AH27 AC21:AH22" name="Expected"/>
    <protectedRange sqref="H3:R27 AA13:AB15 X3:Z27 AA21:AB22"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B31:G31"/>
    <mergeCell ref="B32:G32"/>
    <mergeCell ref="B33:G33"/>
    <mergeCell ref="B34:G34"/>
    <mergeCell ref="B35:G35"/>
    <mergeCell ref="C37:F37"/>
    <mergeCell ref="G37:J37"/>
    <mergeCell ref="B21:B27"/>
    <mergeCell ref="C21:D23"/>
    <mergeCell ref="C24:D27"/>
    <mergeCell ref="B28:G28"/>
    <mergeCell ref="B29:G29"/>
    <mergeCell ref="B30:G30"/>
    <mergeCell ref="C2:D2"/>
    <mergeCell ref="E2:G2"/>
    <mergeCell ref="B3:B8"/>
    <mergeCell ref="C3:D4"/>
    <mergeCell ref="C5:D8"/>
    <mergeCell ref="B9:B20"/>
    <mergeCell ref="C9:D11"/>
    <mergeCell ref="C12:D14"/>
    <mergeCell ref="C15:D17"/>
    <mergeCell ref="C18:D20"/>
  </mergeCells>
  <conditionalFormatting sqref="D59:D61 F59:F61 H59:H61 J59:J61">
    <cfRule type="containsErrors" dxfId="40" priority="41">
      <formula>ISERROR(D59)</formula>
    </cfRule>
  </conditionalFormatting>
  <conditionalFormatting sqref="H127:I151">
    <cfRule type="containsText" dxfId="39" priority="31" operator="containsText" text="error">
      <formula>NOT(ISERROR(SEARCH("error",H127)))</formula>
    </cfRule>
  </conditionalFormatting>
  <conditionalFormatting sqref="H3:R27">
    <cfRule type="containsText" dxfId="38" priority="35" operator="containsText" text="*80">
      <formula>NOT(ISERROR(SEARCH("*80",H3)))</formula>
    </cfRule>
    <cfRule type="containsText" dxfId="37" priority="36" operator="containsText" text="60-79">
      <formula>NOT(ISERROR(SEARCH("60-79",H3)))</formula>
    </cfRule>
    <cfRule type="containsText" dxfId="36" priority="37" operator="containsText" text="&lt;60">
      <formula>NOT(ISERROR(SEARCH("&lt;60",H3)))</formula>
    </cfRule>
  </conditionalFormatting>
  <conditionalFormatting sqref="I127:K151 H127:H155">
    <cfRule type="containsText" dxfId="35" priority="32" operator="containsText" text="80">
      <formula>NOT(ISERROR(SEARCH("80",H127)))</formula>
    </cfRule>
    <cfRule type="containsText" dxfId="34" priority="33" operator="containsText" text="60-79">
      <formula>NOT(ISERROR(SEARCH("60-79",H127)))</formula>
    </cfRule>
    <cfRule type="containsText" dxfId="33" priority="34" operator="containsText" text="&lt;60">
      <formula>NOT(ISERROR(SEARCH("&lt;60",H127)))</formula>
    </cfRule>
  </conditionalFormatting>
  <conditionalFormatting sqref="AK3:AT27 AV3:AV27 AA3:AH12 AA16:AH20 AC13:AH15 AA23:AH27 AC21:AH22">
    <cfRule type="containsText" dxfId="32" priority="38" operator="containsText" text="*80">
      <formula>NOT(ISERROR(SEARCH("*80",AA3)))</formula>
    </cfRule>
    <cfRule type="containsText" dxfId="31" priority="39" operator="containsText" text="60-79">
      <formula>NOT(ISERROR(SEARCH("60-79",AA3)))</formula>
    </cfRule>
    <cfRule type="containsText" dxfId="30" priority="40" operator="containsText" text="&lt;60">
      <formula>NOT(ISERROR(SEARCH("&lt;60",AA3)))</formula>
    </cfRule>
  </conditionalFormatting>
  <conditionalFormatting sqref="Z3:Z8 Z16:Z27">
    <cfRule type="containsText" dxfId="26" priority="25" operator="containsText" text="*80">
      <formula>NOT(ISERROR(SEARCH("*80",Z3)))</formula>
    </cfRule>
    <cfRule type="containsText" dxfId="25" priority="26" operator="containsText" text="60-79">
      <formula>NOT(ISERROR(SEARCH("60-79",Z3)))</formula>
    </cfRule>
    <cfRule type="containsText" dxfId="24" priority="27" operator="containsText" text="&lt;60">
      <formula>NOT(ISERROR(SEARCH("&lt;60",Z3)))</formula>
    </cfRule>
  </conditionalFormatting>
  <conditionalFormatting sqref="Z9:Z11">
    <cfRule type="containsText" dxfId="23" priority="22" operator="containsText" text="*80">
      <formula>NOT(ISERROR(SEARCH("*80",Z9)))</formula>
    </cfRule>
    <cfRule type="containsText" dxfId="22" priority="23" operator="containsText" text="60-79">
      <formula>NOT(ISERROR(SEARCH("60-79",Z9)))</formula>
    </cfRule>
    <cfRule type="containsText" dxfId="21" priority="24" operator="containsText" text="&lt;60">
      <formula>NOT(ISERROR(SEARCH("&lt;60",Z9)))</formula>
    </cfRule>
  </conditionalFormatting>
  <conditionalFormatting sqref="Z12">
    <cfRule type="containsText" dxfId="20" priority="19" operator="containsText" text="*80">
      <formula>NOT(ISERROR(SEARCH("*80",Z12)))</formula>
    </cfRule>
    <cfRule type="containsText" dxfId="19" priority="20" operator="containsText" text="60-79">
      <formula>NOT(ISERROR(SEARCH("60-79",Z12)))</formula>
    </cfRule>
    <cfRule type="containsText" dxfId="18" priority="21" operator="containsText" text="&lt;60">
      <formula>NOT(ISERROR(SEARCH("&lt;60",Z12)))</formula>
    </cfRule>
  </conditionalFormatting>
  <conditionalFormatting sqref="Y3:Y27">
    <cfRule type="containsText" dxfId="17" priority="16" operator="containsText" text="*80">
      <formula>NOT(ISERROR(SEARCH("*80",Y3)))</formula>
    </cfRule>
    <cfRule type="containsText" dxfId="16" priority="17" operator="containsText" text="60-79">
      <formula>NOT(ISERROR(SEARCH("60-79",Y3)))</formula>
    </cfRule>
    <cfRule type="containsText" dxfId="15" priority="18" operator="containsText" text="&lt;60">
      <formula>NOT(ISERROR(SEARCH("&lt;60",Y3)))</formula>
    </cfRule>
  </conditionalFormatting>
  <conditionalFormatting sqref="AA13:AA15">
    <cfRule type="containsText" dxfId="14" priority="13" operator="containsText" text="*80">
      <formula>NOT(ISERROR(SEARCH("*80",AA13)))</formula>
    </cfRule>
    <cfRule type="containsText" dxfId="13" priority="14" operator="containsText" text="60-79">
      <formula>NOT(ISERROR(SEARCH("60-79",AA13)))</formula>
    </cfRule>
    <cfRule type="containsText" dxfId="12" priority="15" operator="containsText" text="&lt;60">
      <formula>NOT(ISERROR(SEARCH("&lt;60",AA13)))</formula>
    </cfRule>
  </conditionalFormatting>
  <conditionalFormatting sqref="AB13:AB15">
    <cfRule type="containsText" dxfId="11" priority="10" operator="containsText" text="*80">
      <formula>NOT(ISERROR(SEARCH("*80",AB13)))</formula>
    </cfRule>
    <cfRule type="containsText" dxfId="10" priority="11" operator="containsText" text="60-79">
      <formula>NOT(ISERROR(SEARCH("60-79",AB13)))</formula>
    </cfRule>
    <cfRule type="containsText" dxfId="9" priority="12" operator="containsText" text="&lt;60">
      <formula>NOT(ISERROR(SEARCH("&lt;60",AB13)))</formula>
    </cfRule>
  </conditionalFormatting>
  <conditionalFormatting sqref="Z13:Z15">
    <cfRule type="containsText" dxfId="8" priority="7" operator="containsText" text="*80">
      <formula>NOT(ISERROR(SEARCH("*80",Z13)))</formula>
    </cfRule>
    <cfRule type="containsText" dxfId="7" priority="8" operator="containsText" text="60-79">
      <formula>NOT(ISERROR(SEARCH("60-79",Z13)))</formula>
    </cfRule>
    <cfRule type="containsText" dxfId="6" priority="9" operator="containsText" text="&lt;60">
      <formula>NOT(ISERROR(SEARCH("&lt;60",Z13)))</formula>
    </cfRule>
  </conditionalFormatting>
  <conditionalFormatting sqref="AA21:AA22">
    <cfRule type="containsText" dxfId="5" priority="4" operator="containsText" text="*80">
      <formula>NOT(ISERROR(SEARCH("*80",AA21)))</formula>
    </cfRule>
    <cfRule type="containsText" dxfId="4" priority="5" operator="containsText" text="60-79">
      <formula>NOT(ISERROR(SEARCH("60-79",AA21)))</formula>
    </cfRule>
    <cfRule type="containsText" dxfId="3" priority="6" operator="containsText" text="&lt;60">
      <formula>NOT(ISERROR(SEARCH("&lt;60",AA21)))</formula>
    </cfRule>
  </conditionalFormatting>
  <conditionalFormatting sqref="AB21:AB22">
    <cfRule type="containsText" dxfId="2" priority="1" operator="containsText" text="*80">
      <formula>NOT(ISERROR(SEARCH("*80",AB21)))</formula>
    </cfRule>
    <cfRule type="containsText" dxfId="1" priority="2" operator="containsText" text="60-79">
      <formula>NOT(ISERROR(SEARCH("60-79",AB21)))</formula>
    </cfRule>
    <cfRule type="containsText" dxfId="0" priority="3" operator="containsText" text="&lt;60">
      <formula>NOT(ISERROR(SEARCH("&lt;60",AB21)))</formula>
    </cfRule>
  </conditionalFormatting>
  <dataValidations count="3">
    <dataValidation type="list" allowBlank="1" showInputMessage="1" showErrorMessage="1" sqref="I34:R34" xr:uid="{A1AA5C8A-D759-46AF-BC89-91721A92117C}">
      <formula1>listYesNo</formula1>
    </dataValidation>
    <dataValidation type="list" allowBlank="1" showInputMessage="1" showErrorMessage="1" errorTitle="Error in entry" error="Please use list items only." sqref="H3:R27 Y3:AH27" xr:uid="{43A804A9-35F1-4EFB-BAF2-836138FEDF4D}">
      <formula1>ValidDepts</formula1>
    </dataValidation>
    <dataValidation allowBlank="1" showInputMessage="1" showErrorMessage="1" errorTitle="Error in entry" error="Please use list items only." sqref="BL53:BV74 BJ51:BT51 BJ28:BT32 BV28:CE32 AK3:AT31 AU129:BE153" xr:uid="{EE4C554B-E1A9-4DA7-9287-4335D6CEE70B}"/>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tabSelected="1" topLeftCell="A4" workbookViewId="0">
      <selection activeCell="B4" sqref="B4"/>
    </sheetView>
  </sheetViews>
  <sheetFormatPr defaultColWidth="9.36328125" defaultRowHeight="12.5" x14ac:dyDescent="0.25"/>
  <cols>
    <col min="1" max="1" width="28.453125" bestFit="1" customWidth="1"/>
    <col min="2" max="2" width="59.453125" bestFit="1" customWidth="1"/>
  </cols>
  <sheetData>
    <row r="1" spans="1:2" ht="13" x14ac:dyDescent="0.3">
      <c r="A1" s="159" t="s">
        <v>228</v>
      </c>
      <c r="B1" s="160" t="s">
        <v>229</v>
      </c>
    </row>
    <row r="2" spans="1:2" ht="37.5" x14ac:dyDescent="0.3">
      <c r="A2" s="159" t="s">
        <v>230</v>
      </c>
      <c r="B2" s="155" t="s">
        <v>231</v>
      </c>
    </row>
    <row r="3" spans="1:2" ht="33" customHeight="1" x14ac:dyDescent="0.3">
      <c r="A3" s="159"/>
      <c r="B3" s="158" t="s">
        <v>232</v>
      </c>
    </row>
    <row r="4" spans="1:2" ht="99" customHeight="1" x14ac:dyDescent="0.3">
      <c r="A4" s="159" t="s">
        <v>76</v>
      </c>
      <c r="B4" s="157" t="s">
        <v>302</v>
      </c>
    </row>
    <row r="5" spans="1:2" ht="51" x14ac:dyDescent="0.3">
      <c r="A5" s="159" t="s">
        <v>233</v>
      </c>
      <c r="B5" s="157" t="s">
        <v>234</v>
      </c>
    </row>
    <row r="6" spans="1:2" ht="62.5" x14ac:dyDescent="0.3">
      <c r="A6" s="159" t="s">
        <v>235</v>
      </c>
      <c r="B6" s="157" t="s">
        <v>236</v>
      </c>
    </row>
    <row r="7" spans="1:2" ht="50.5" x14ac:dyDescent="0.3">
      <c r="A7" s="159" t="s">
        <v>237</v>
      </c>
      <c r="B7" s="156" t="s">
        <v>238</v>
      </c>
    </row>
    <row r="8" spans="1:2" ht="13" x14ac:dyDescent="0.3">
      <c r="A8" s="159"/>
      <c r="B8" s="158" t="s">
        <v>239</v>
      </c>
    </row>
    <row r="9" spans="1:2" ht="25" x14ac:dyDescent="0.3">
      <c r="A9" s="159" t="s">
        <v>240</v>
      </c>
      <c r="B9" s="157" t="s">
        <v>241</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humbnail xmlns="0fe1f259-3575-40df-874b-753d37ea67d3" xsi:nil="true"/>
    <lcf76f155ced4ddcb4097134ff3c332f xmlns="0fe1f259-3575-40df-874b-753d37ea67d3" xsi:nil="true"/>
    <Type_x0020_1 xmlns="0FE1F259-3575-40DF-874B-753D37EA67D3" xsi:nil="true"/>
    <_dlc_DocId xmlns="fa6da071-1052-42e6-88ff-040b1be7d527">MSCIT-1540885909-2360</_dlc_DocId>
    <_dlc_DocIdUrl xmlns="fa6da071-1052-42e6-88ff-040b1be7d527">
      <Url>https://marinestewardshipcouncil.sharepoint.com/sites/IT/_layouts/15/DocIdRedir.aspx?ID=MSCIT-1540885909-2360</Url>
      <Description>MSCIT-1540885909-2360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9BFB79AB734354CAF73EB4132957F95" ma:contentTypeVersion="33" ma:contentTypeDescription="Create a new document." ma:contentTypeScope="" ma:versionID="d626076fa03ecdda8359f09d1c6f8f51">
  <xsd:schema xmlns:xsd="http://www.w3.org/2001/XMLSchema" xmlns:xs="http://www.w3.org/2001/XMLSchema" xmlns:p="http://schemas.microsoft.com/office/2006/metadata/properties" xmlns:ns2="0FE1F259-3575-40DF-874B-753D37EA67D3" xmlns:ns4="fa6da071-1052-42e6-88ff-040b1be7d527" xmlns:ns5="0fe1f259-3575-40df-874b-753d37ea67d3" targetNamespace="http://schemas.microsoft.com/office/2006/metadata/properties" ma:root="true" ma:fieldsID="2f77a478efafe5eac7e58d9d78b7cf3f" ns2:_="" ns4:_="" ns5:_="">
    <xsd:import namespace="0FE1F259-3575-40DF-874B-753D37EA67D3"/>
    <xsd:import namespace="fa6da071-1052-42e6-88ff-040b1be7d527"/>
    <xsd:import namespace="0fe1f259-3575-40df-874b-753d37ea67d3"/>
    <xsd:element name="properties">
      <xsd:complexType>
        <xsd:sequence>
          <xsd:element name="documentManagement">
            <xsd:complexType>
              <xsd:all>
                <xsd:element ref="ns2:Type_x0020_1" minOccurs="0"/>
                <xsd:element ref="ns4:_dlc_DocId" minOccurs="0"/>
                <xsd:element ref="ns4:_dlc_DocIdUrl" minOccurs="0"/>
                <xsd:element ref="ns4:_dlc_DocIdPersistId" minOccurs="0"/>
                <xsd:element ref="ns5:Thumbnail"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1F259-3575-40DF-874B-753D37EA67D3" elementFormDefault="qualified">
    <xsd:import namespace="http://schemas.microsoft.com/office/2006/documentManagement/types"/>
    <xsd:import namespace="http://schemas.microsoft.com/office/infopath/2007/PartnerControls"/>
    <xsd:element name="Type_x0020_1" ma:index="2" nillable="true" ma:displayName="Type 1" ma:internalName="Type_x0020_1" ma:readOnly="false">
      <xsd:complexType>
        <xsd:complexContent>
          <xsd:extension base="dms:MultiChoice">
            <xsd:sequence>
              <xsd:element name="Value" maxOccurs="unbounded" minOccurs="0" nillable="true">
                <xsd:simpleType>
                  <xsd:restriction base="dms:Choice">
                    <xsd:enumeration value="Admin"/>
                    <xsd:enumeration value="Budget"/>
                    <xsd:enumeration value="Hardware"/>
                    <xsd:enumeration value="Licencing"/>
                    <xsd:enumeration value="Policy"/>
                    <xsd:enumeration value="Process"/>
                    <xsd:enumeration value="Reporting"/>
                    <xsd:enumeration value="Self-Help"/>
                    <xsd:enumeration value="Server Checks"/>
                    <xsd:enumeration value="Support"/>
                    <xsd:enumeration value="System"/>
                    <xsd:enumeration value="Testing"/>
                    <xsd:enumeration value="Training"/>
                    <xsd:enumeration value="Warranty"/>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6da071-1052-42e6-88ff-040b1be7d52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e1f259-3575-40df-874b-753d37ea67d3" elementFormDefault="qualified">
    <xsd:import namespace="http://schemas.microsoft.com/office/2006/documentManagement/types"/>
    <xsd:import namespace="http://schemas.microsoft.com/office/infopath/2007/PartnerControls"/>
    <xsd:element name="Thumbnail" ma:index="13" nillable="true" ma:displayName="Thumbnail" ma:format="Thumbnail" ma:internalName="Thumbnail">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2.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3.xml><?xml version="1.0" encoding="utf-8"?>
<ds:datastoreItem xmlns:ds="http://schemas.openxmlformats.org/officeDocument/2006/customXml" ds:itemID="{D1F173EA-9DB6-4BF3-8D6A-36682579E828}">
  <ds:schemaRef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fa6da071-1052-42e6-88ff-040b1be7d527"/>
    <ds:schemaRef ds:uri="http://purl.org/dc/elements/1.1/"/>
    <ds:schemaRef ds:uri="0FE1F259-3575-40DF-874B-753D37EA67D3"/>
    <ds:schemaRef ds:uri="http://schemas.microsoft.com/office/2006/documentManagement/types"/>
    <ds:schemaRef ds:uri="0fe1f259-3575-40df-874b-753d37ea67d3"/>
    <ds:schemaRef ds:uri="http://schemas.microsoft.com/office/2006/metadata/properties"/>
  </ds:schemaRefs>
</ds:datastoreItem>
</file>

<file path=customXml/itemProps4.xml><?xml version="1.0" encoding="utf-8"?>
<ds:datastoreItem xmlns:ds="http://schemas.openxmlformats.org/officeDocument/2006/customXml" ds:itemID="{1DF83765-2EC7-47F2-BBE1-6DBD674A8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1F259-3575-40DF-874B-753D37EA67D3"/>
    <ds:schemaRef ds:uri="fa6da071-1052-42e6-88ff-040b1be7d527"/>
    <ds:schemaRef ds:uri="0fe1f259-3575-40df-874b-753d37ea6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209</vt:i4>
      </vt:variant>
    </vt:vector>
  </HeadingPairs>
  <TitlesOfParts>
    <vt:vector size="219" baseType="lpstr">
      <vt:lpstr>0. Front Sheet</vt:lpstr>
      <vt:lpstr>BMT revisions FSR 22</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'BMT revisions FSR 22'!Expected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'BMT revisions FSR 22'!Print_Area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'BMT revisions FSR 22'!ValidDepts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'BMT revisions FSR 22'!ValidScoringLevels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'BMT revisions FSR 22'!Year0Range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'BMT revisions FSR 22'!Year10Expected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'BMT revisions FSR 22'!Year10Range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'BMT revisions FSR 22'!Year1Expected</vt:lpstr>
      <vt:lpstr>Example!Year1Expected</vt:lpstr>
      <vt:lpstr>'1. BMT UoA 1'!Year1Range</vt:lpstr>
      <vt:lpstr>'2. BMT UoA 2'!Year1Range</vt:lpstr>
      <vt:lpstr>'3. BMT UoA 3'!Year1Range</vt:lpstr>
      <vt:lpstr>'4. BMT UoA 4'!Year1Range</vt:lpstr>
      <vt:lpstr>'5. BMT UoA 5'!Year1Range</vt:lpstr>
      <vt:lpstr>'6. BMT UoA 6'!Year1Range</vt:lpstr>
      <vt:lpstr>'BMT revisions FSR 22'!Year1Range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'BMT revisions FSR 22'!Year2Expected</vt:lpstr>
      <vt:lpstr>Example!Year2Expected</vt:lpstr>
      <vt:lpstr>'1. BMT UoA 1'!Year2Range</vt:lpstr>
      <vt:lpstr>'2. BMT UoA 2'!Year2Range</vt:lpstr>
      <vt:lpstr>'3. BMT UoA 3'!Year2Range</vt:lpstr>
      <vt:lpstr>'4. BMT UoA 4'!Year2Range</vt:lpstr>
      <vt:lpstr>'5. BMT UoA 5'!Year2Range</vt:lpstr>
      <vt:lpstr>'6. BMT UoA 6'!Year2Range</vt:lpstr>
      <vt:lpstr>'BMT revisions FSR 22'!Year2Range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'BMT revisions FSR 22'!Year3Expected</vt:lpstr>
      <vt:lpstr>Example!Year3Expected</vt:lpstr>
      <vt:lpstr>'1. BMT UoA 1'!Year3Range</vt:lpstr>
      <vt:lpstr>'2. BMT UoA 2'!Year3Range</vt:lpstr>
      <vt:lpstr>'3. BMT UoA 3'!Year3Range</vt:lpstr>
      <vt:lpstr>'4. BMT UoA 4'!Year3Range</vt:lpstr>
      <vt:lpstr>'5. BMT UoA 5'!Year3Range</vt:lpstr>
      <vt:lpstr>'6. BMT UoA 6'!Year3Range</vt:lpstr>
      <vt:lpstr>'BMT revisions FSR 22'!Year3Range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'BMT revisions FSR 22'!Year4Expected</vt:lpstr>
      <vt:lpstr>Example!Year4Expected</vt:lpstr>
      <vt:lpstr>'1. BMT UoA 1'!Year4Range</vt:lpstr>
      <vt:lpstr>'2. BMT UoA 2'!Year4Range</vt:lpstr>
      <vt:lpstr>'3. BMT UoA 3'!Year4Range</vt:lpstr>
      <vt:lpstr>'4. BMT UoA 4'!Year4Range</vt:lpstr>
      <vt:lpstr>'5. BMT UoA 5'!Year4Range</vt:lpstr>
      <vt:lpstr>'6. BMT UoA 6'!Year4Range</vt:lpstr>
      <vt:lpstr>'BMT revisions FSR 22'!Year4Range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'BMT revisions FSR 22'!Year5Expected</vt:lpstr>
      <vt:lpstr>Example!Year5Expected</vt:lpstr>
      <vt:lpstr>'1. BMT UoA 1'!Year5Range</vt:lpstr>
      <vt:lpstr>'2. BMT UoA 2'!Year5Range</vt:lpstr>
      <vt:lpstr>'3. BMT UoA 3'!Year5Range</vt:lpstr>
      <vt:lpstr>'4. BMT UoA 4'!Year5Range</vt:lpstr>
      <vt:lpstr>'5. BMT UoA 5'!Year5Range</vt:lpstr>
      <vt:lpstr>'6. BMT UoA 6'!Year5Range</vt:lpstr>
      <vt:lpstr>'BMT revisions FSR 22'!Year5Range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'BMT revisions FSR 22'!Year6Expected</vt:lpstr>
      <vt:lpstr>Example!Year6Expected</vt:lpstr>
      <vt:lpstr>'1. BMT UoA 1'!Year6Range</vt:lpstr>
      <vt:lpstr>'2. BMT UoA 2'!Year6Range</vt:lpstr>
      <vt:lpstr>'3. BMT UoA 3'!Year6Range</vt:lpstr>
      <vt:lpstr>'4. BMT UoA 4'!Year6Range</vt:lpstr>
      <vt:lpstr>'5. BMT UoA 5'!Year6Range</vt:lpstr>
      <vt:lpstr>'6. BMT UoA 6'!Year6Range</vt:lpstr>
      <vt:lpstr>'BMT revisions FSR 22'!Year6Range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'BMT revisions FSR 22'!Year7Expected</vt:lpstr>
      <vt:lpstr>Example!Year7Expected</vt:lpstr>
      <vt:lpstr>'1. BMT UoA 1'!Year7Range</vt:lpstr>
      <vt:lpstr>'2. BMT UoA 2'!Year7Range</vt:lpstr>
      <vt:lpstr>'3. BMT UoA 3'!Year7Range</vt:lpstr>
      <vt:lpstr>'4. BMT UoA 4'!Year7Range</vt:lpstr>
      <vt:lpstr>'5. BMT UoA 5'!Year7Range</vt:lpstr>
      <vt:lpstr>'6. BMT UoA 6'!Year7Range</vt:lpstr>
      <vt:lpstr>'BMT revisions FSR 22'!Year7Range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'BMT revisions FSR 22'!Year8Expected</vt:lpstr>
      <vt:lpstr>Example!Year8Expected</vt:lpstr>
      <vt:lpstr>'1. BMT UoA 1'!Year8Range</vt:lpstr>
      <vt:lpstr>'2. BMT UoA 2'!Year8Range</vt:lpstr>
      <vt:lpstr>'3. BMT UoA 3'!Year8Range</vt:lpstr>
      <vt:lpstr>'4. BMT UoA 4'!Year8Range</vt:lpstr>
      <vt:lpstr>'5. BMT UoA 5'!Year8Range</vt:lpstr>
      <vt:lpstr>'6. BMT UoA 6'!Year8Range</vt:lpstr>
      <vt:lpstr>'BMT revisions FSR 22'!Year8Range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'BMT revisions FSR 22'!Year9Expected</vt:lpstr>
      <vt:lpstr>Example!Year9Expected</vt:lpstr>
      <vt:lpstr>'1. BMT UoA 1'!Year9Range</vt:lpstr>
      <vt:lpstr>'2. BMT UoA 2'!Year9Range</vt:lpstr>
      <vt:lpstr>'3. BMT UoA 3'!Year9Range</vt:lpstr>
      <vt:lpstr>'4. BMT UoA 4'!Year9Range</vt:lpstr>
      <vt:lpstr>'5. BMT UoA 5'!Year9Range</vt:lpstr>
      <vt:lpstr>'6. BMT UoA 6'!Year9Range</vt:lpstr>
      <vt:lpstr>'BMT revisions FSR 22'!Year9Range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Kate Dewar</cp:lastModifiedBy>
  <cp:revision/>
  <dcterms:created xsi:type="dcterms:W3CDTF">2013-05-08T10:03:44Z</dcterms:created>
  <dcterms:modified xsi:type="dcterms:W3CDTF">2024-10-28T16:12:52Z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0x010100D9BFB79AB734354CAF73EB4132957F95</vt:lpwstr>
  </property>
  <property fmtid="{D5CDD505-2E9C-101B-9397-08002B2CF9AE}" pid="3" name="Comms Doc Type">
    <vt:lpwstr>73;#Publication|019bd25a-55cb-49ee-ac77-2693a7f2640e</vt:lpwstr>
  </property>
  <property fmtid="{D5CDD505-2E9C-101B-9397-08002B2CF9AE}" pid="4" name="MSCLocation">
    <vt:lpwstr>1;#Global|884f2976-6ea8-46b7-bd2e-687efde62a06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1377786b-0b2c-40ce-b824-a7b2bc8943bf</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y fmtid="{D5CDD505-2E9C-101B-9397-08002B2CF9AE}" pid="31" name="SharedWithUsers">
    <vt:lpwstr>877;#Nicole Ryan</vt:lpwstr>
  </property>
  <property fmtid="{D5CDD505-2E9C-101B-9397-08002B2CF9AE}" pid="32" name="nfd73188777d470a975c241a069f997e">
    <vt:lpwstr>Global|884f2976-6ea8-46b7-bd2e-687efde62a06</vt:lpwstr>
  </property>
  <property fmtid="{D5CDD505-2E9C-101B-9397-08002B2CF9AE}" pid="33" name="Projects_x0020_List">
    <vt:lpwstr/>
  </property>
  <property fmtid="{D5CDD505-2E9C-101B-9397-08002B2CF9AE}" pid="34" name="IT_x0020_Supplier">
    <vt:lpwstr/>
  </property>
  <property fmtid="{D5CDD505-2E9C-101B-9397-08002B2CF9AE}" pid="35" name="MediaServiceImageTags">
    <vt:lpwstr/>
  </property>
  <property fmtid="{D5CDD505-2E9C-101B-9397-08002B2CF9AE}" pid="36" name="l00d06b6fdd041d3a0884c015b3a2498">
    <vt:lpwstr/>
  </property>
  <property fmtid="{D5CDD505-2E9C-101B-9397-08002B2CF9AE}" pid="37" name="Digital Area">
    <vt:lpwstr>31;#All IT Services|88474b76-8f60-4d2f-9ba4-c1b8c6b0b989</vt:lpwstr>
  </property>
  <property fmtid="{D5CDD505-2E9C-101B-9397-08002B2CF9AE}" pid="38" name="g9df369c854d4cd4944643bfb9329941">
    <vt:lpwstr/>
  </property>
  <property fmtid="{D5CDD505-2E9C-101B-9397-08002B2CF9AE}" pid="39" name="g9771a2ee982422e8f3c5b95602e38c2">
    <vt:lpwstr/>
  </property>
  <property fmtid="{D5CDD505-2E9C-101B-9397-08002B2CF9AE}" pid="40" name="TaxCatchAll">
    <vt:lpwstr>1;#Global|884f2976-6ea8-46b7-bd2e-687efde62a06;#31;#All IT Services|88474b76-8f60-4d2f-9ba4-c1b8c6b0b989</vt:lpwstr>
  </property>
  <property fmtid="{D5CDD505-2E9C-101B-9397-08002B2CF9AE}" pid="41" name="Doc_x0020_Type">
    <vt:lpwstr/>
  </property>
  <property fmtid="{D5CDD505-2E9C-101B-9397-08002B2CF9AE}" pid="42" name="caada14223a54c8ba58f0239b5e9bbcc">
    <vt:lpwstr>All IT Services|88474b76-8f60-4d2f-9ba4-c1b8c6b0b989</vt:lpwstr>
  </property>
  <property fmtid="{D5CDD505-2E9C-101B-9397-08002B2CF9AE}" pid="43" name="MSC Location">
    <vt:lpwstr>1;#Global|884f2976-6ea8-46b7-bd2e-687efde62a06</vt:lpwstr>
  </property>
  <property fmtid="{D5CDD505-2E9C-101B-9397-08002B2CF9AE}" pid="44" name="Doc Type">
    <vt:lpwstr/>
  </property>
  <property fmtid="{D5CDD505-2E9C-101B-9397-08002B2CF9AE}" pid="45" name="Projects List">
    <vt:lpwstr/>
  </property>
  <property fmtid="{D5CDD505-2E9C-101B-9397-08002B2CF9AE}" pid="46" name="IT Supplier">
    <vt:lpwstr/>
  </property>
</Properties>
</file>